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9.204.252\002.ir부\공유자료\01.IR\01. 실적\1. 실적발표자료 작업\2023\23.2Q\팩트북\"/>
    </mc:Choice>
  </mc:AlternateContent>
  <bookViews>
    <workbookView xWindow="0" yWindow="0" windowWidth="28800" windowHeight="11595" tabRatio="847"/>
  </bookViews>
  <sheets>
    <sheet name="표지" sheetId="1" r:id="rId1"/>
    <sheet name="목차" sheetId="24" r:id="rId2"/>
    <sheet name="Group_손익실적" sheetId="3" r:id="rId3"/>
    <sheet name="Group_영업실적" sheetId="4" r:id="rId4"/>
    <sheet name="Group_재무비율" sheetId="6" r:id="rId5"/>
    <sheet name="Group_여신건전성" sheetId="75" r:id="rId6"/>
    <sheet name="JBB_일반사항" sheetId="41" r:id="rId7"/>
    <sheet name="JBB_손익실적" sheetId="42" r:id="rId8"/>
    <sheet name="JBB_자산(말잔)" sheetId="43" r:id="rId9"/>
    <sheet name="JBB_부채자본(말잔)" sheetId="44" r:id="rId10"/>
    <sheet name="JBB_재무비율" sheetId="45" r:id="rId11"/>
    <sheet name="JBB_순이자마진(이자)" sheetId="46" r:id="rId12"/>
    <sheet name="JBB_순이자마진(마진율)" sheetId="47" r:id="rId13"/>
    <sheet name="JBB_여신건전성" sheetId="49" r:id="rId14"/>
    <sheet name="JBB_연체율 및 대손비용률" sheetId="50" r:id="rId15"/>
    <sheet name="KJB_일반사항" sheetId="51" r:id="rId16"/>
    <sheet name="KJB_손익실적" sheetId="52" r:id="rId17"/>
    <sheet name="KJB_자산(말잔)" sheetId="53" r:id="rId18"/>
    <sheet name="KJB_부채자본(말잔)" sheetId="54" r:id="rId19"/>
    <sheet name="KJB_재무비율" sheetId="55" r:id="rId20"/>
    <sheet name="KJB_순이자마진(이자)" sheetId="56" r:id="rId21"/>
    <sheet name="KJB_순이자마진(마진율)" sheetId="57" r:id="rId22"/>
    <sheet name="KJB_여신건전성" sheetId="59" r:id="rId23"/>
    <sheet name="KJB_연체율 및 대손비용률" sheetId="60" r:id="rId24"/>
    <sheet name="JBWC_일반사항" sheetId="61" r:id="rId25"/>
    <sheet name="JBWC_손익실적" sheetId="62" r:id="rId26"/>
    <sheet name="JBWC_자산(말잔)" sheetId="63" r:id="rId27"/>
    <sheet name="JBWC_부채자본(말잔)" sheetId="64" r:id="rId28"/>
    <sheet name="JBWC_재무비율" sheetId="65" r:id="rId29"/>
    <sheet name="JBWC_여신건전성" sheetId="67" r:id="rId30"/>
    <sheet name="JBWC_연체율 및 대손비용률" sheetId="68" r:id="rId31"/>
    <sheet name="JBAM_일반사항" sheetId="69" r:id="rId32"/>
    <sheet name="JBAM_손익실적" sheetId="70" r:id="rId33"/>
    <sheet name="JBAM_자산(말잔)" sheetId="71" r:id="rId34"/>
    <sheet name="JBAM_부채자본(말잔)" sheetId="72" r:id="rId35"/>
    <sheet name="JBAM_재무비율" sheetId="73" r:id="rId36"/>
    <sheet name="PPCB_일반현황" sheetId="77" r:id="rId37"/>
    <sheet name="PPCB_손익실적" sheetId="78" r:id="rId38"/>
    <sheet name="PPCB_재무현황" sheetId="76" r:id="rId39"/>
    <sheet name="PPCB_재무비율" sheetId="79" r:id="rId40"/>
    <sheet name="JB Invest_손익실적" sheetId="80" r:id="rId41"/>
    <sheet name="JB Invest_재무현황" sheetId="81" r:id="rId42"/>
  </sheets>
  <externalReferences>
    <externalReference r:id="rId43"/>
    <externalReference r:id="rId44"/>
    <externalReference r:id="rId45"/>
  </externalReferences>
  <definedNames>
    <definedName name="__123Graph_C" localSheetId="32" hidden="1">[1]A!#REF!</definedName>
    <definedName name="__123Graph_C" localSheetId="12" hidden="1">[1]A!#REF!</definedName>
    <definedName name="__123Graph_C" localSheetId="11" hidden="1">[1]A!#REF!</definedName>
    <definedName name="__123Graph_C" localSheetId="25" hidden="1">[1]A!#REF!</definedName>
    <definedName name="__123Graph_C" localSheetId="21" hidden="1">[1]A!#REF!</definedName>
    <definedName name="__123Graph_C" localSheetId="20" hidden="1">[1]A!#REF!</definedName>
    <definedName name="__123Graph_C" hidden="1">[1]A!#REF!</definedName>
    <definedName name="_xlnm._FilterDatabase" hidden="1">[2]기본DATA!$A$7:$AA$92</definedName>
    <definedName name="_Key1" localSheetId="32" hidden="1">#REF!</definedName>
    <definedName name="_Key1" localSheetId="12" hidden="1">#REF!</definedName>
    <definedName name="_Key1" localSheetId="11" hidden="1">#REF!</definedName>
    <definedName name="_Key1" localSheetId="25" hidden="1">#REF!</definedName>
    <definedName name="_Key1" localSheetId="21" hidden="1">#REF!</definedName>
    <definedName name="_Key1" localSheetId="20" hidden="1">#REF!</definedName>
    <definedName name="_Key1" hidden="1">#REF!</definedName>
    <definedName name="_Order1" hidden="1">255</definedName>
    <definedName name="_Order2" hidden="1">255</definedName>
    <definedName name="_Sort" localSheetId="32" hidden="1">#REF!</definedName>
    <definedName name="_Sort" localSheetId="12" hidden="1">#REF!</definedName>
    <definedName name="_Sort" localSheetId="11" hidden="1">#REF!</definedName>
    <definedName name="_Sort" localSheetId="25" hidden="1">#REF!</definedName>
    <definedName name="_Sort" localSheetId="21" hidden="1">#REF!</definedName>
    <definedName name="_Sort" localSheetId="20" hidden="1">#REF!</definedName>
    <definedName name="_Sort" hidden="1">#REF!</definedName>
    <definedName name="AS2DocOpenMode" hidden="1">"AS2DocumentEdit"</definedName>
    <definedName name="CS" hidden="1">{#N/A,#N/A,FALSE,"BS";#N/A,#N/A,FALSE,"PL";#N/A,#N/A,FALSE,"처분";#N/A,#N/A,FALSE,"현금";#N/A,#N/A,FALSE,"매출";#N/A,#N/A,FALSE,"원가";#N/A,#N/A,FALSE,"경영"}</definedName>
    <definedName name="d" localSheetId="32" hidden="1">[1]A!#REF!</definedName>
    <definedName name="d" localSheetId="12" hidden="1">[1]A!#REF!</definedName>
    <definedName name="d" localSheetId="11" hidden="1">[1]A!#REF!</definedName>
    <definedName name="d" localSheetId="25" hidden="1">[1]A!#REF!</definedName>
    <definedName name="d" localSheetId="21" hidden="1">[1]A!#REF!</definedName>
    <definedName name="d" localSheetId="20" hidden="1">[1]A!#REF!</definedName>
    <definedName name="d" hidden="1">[1]A!#REF!</definedName>
    <definedName name="dddd" hidden="1">{#N/A,#N/A,FALSE,"BS";#N/A,#N/A,FALSE,"PL";#N/A,#N/A,FALSE,"처분";#N/A,#N/A,FALSE,"현금";#N/A,#N/A,FALSE,"매출";#N/A,#N/A,FALSE,"원가";#N/A,#N/A,FALSE,"경영"}</definedName>
    <definedName name="fbfddsds" hidden="1">{#N/A,#N/A,FALSE,"BS";#N/A,#N/A,FALSE,"PL";#N/A,#N/A,FALSE,"처분";#N/A,#N/A,FALSE,"현금";#N/A,#N/A,FALSE,"매출";#N/A,#N/A,FALSE,"원가";#N/A,#N/A,FALSE,"경영"}</definedName>
    <definedName name="FS" hidden="1">{#N/A,#N/A,FALSE,"BS";#N/A,#N/A,FALSE,"PL";#N/A,#N/A,FALSE,"처분";#N/A,#N/A,FALSE,"현금";#N/A,#N/A,FALSE,"매출";#N/A,#N/A,FALSE,"원가";#N/A,#N/A,FALSE,"경영"}</definedName>
    <definedName name="i" localSheetId="32" hidden="1">[3]A!#REF!</definedName>
    <definedName name="i" localSheetId="12" hidden="1">[3]A!#REF!</definedName>
    <definedName name="i" localSheetId="11" hidden="1">[3]A!#REF!</definedName>
    <definedName name="i" localSheetId="25" hidden="1">[3]A!#REF!</definedName>
    <definedName name="i" localSheetId="21" hidden="1">[3]A!#REF!</definedName>
    <definedName name="i" localSheetId="20" hidden="1">[3]A!#REF!</definedName>
    <definedName name="i" hidden="1">[3]A!#REF!</definedName>
    <definedName name="m" localSheetId="32" hidden="1">[1]A!#REF!</definedName>
    <definedName name="m" localSheetId="12" hidden="1">[1]A!#REF!</definedName>
    <definedName name="m" localSheetId="11" hidden="1">[1]A!#REF!</definedName>
    <definedName name="m" localSheetId="25" hidden="1">[1]A!#REF!</definedName>
    <definedName name="m" localSheetId="21" hidden="1">[1]A!#REF!</definedName>
    <definedName name="m" localSheetId="20" hidden="1">[1]A!#REF!</definedName>
    <definedName name="m" hidden="1">[1]A!#REF!</definedName>
    <definedName name="_xlnm.Print_Area" localSheetId="2">Group_손익실적!$A$1:$BC$36</definedName>
    <definedName name="_xlnm.Print_Area" localSheetId="5">Group_여신건전성!$A$1:$BA$58</definedName>
    <definedName name="_xlnm.Print_Area" localSheetId="3">Group_영업실적!$A$1:$BA$55</definedName>
    <definedName name="_xlnm.Print_Area" localSheetId="4">Group_재무비율!$A$1:$BA$58</definedName>
    <definedName name="_xlnm.Print_Area" localSheetId="40">'JB Invest_손익실적'!$A$1:$AA$16</definedName>
    <definedName name="_xlnm.Print_Area" localSheetId="41">'JB Invest_재무현황'!$A$1:$AA$14</definedName>
    <definedName name="_xlnm.Print_Area" localSheetId="34">'JBAM_부채자본(말잔)'!$A$1:$BA$18</definedName>
    <definedName name="_xlnm.Print_Area" localSheetId="32">JBAM_손익실적!$A$1:$BA$32</definedName>
    <definedName name="_xlnm.Print_Area" localSheetId="31">JBAM_일반사항!$A$1:$BA$16</definedName>
    <definedName name="_xlnm.Print_Area" localSheetId="33">'JBAM_자산(말잔)'!$A$1:$BA$34</definedName>
    <definedName name="_xlnm.Print_Area" localSheetId="35">JBAM_재무비율!$A$1:$BA$27</definedName>
    <definedName name="_xlnm.Print_Area" localSheetId="9">'JBB_부채자본(말잔)'!$A$1:$BA$30</definedName>
    <definedName name="_xlnm.Print_Area" localSheetId="7">JBB_손익실적!$A$1:$BA$33</definedName>
    <definedName name="_xlnm.Print_Area" localSheetId="12">'JBB_순이자마진(마진율)'!$A$1:$BA$42</definedName>
    <definedName name="_xlnm.Print_Area" localSheetId="11">'JBB_순이자마진(이자)'!$A$1:$BA$82</definedName>
    <definedName name="_xlnm.Print_Area" localSheetId="13">JBB_여신건전성!$A$1:$BA$59</definedName>
    <definedName name="_xlnm.Print_Area" localSheetId="14">'JBB_연체율 및 대손비용률'!$A$1:$BA$52</definedName>
    <definedName name="_xlnm.Print_Area" localSheetId="6">JBB_일반사항!$A$1:$BA$24</definedName>
    <definedName name="_xlnm.Print_Area" localSheetId="8">'JBB_자산(말잔)'!$A$1:$BA$39</definedName>
    <definedName name="_xlnm.Print_Area" localSheetId="10">JBB_재무비율!$A$1:$BA$47</definedName>
    <definedName name="_xlnm.Print_Area" localSheetId="27">'JBWC_부채자본(말잔)'!$A$1:$BA$19</definedName>
    <definedName name="_xlnm.Print_Area" localSheetId="25">JBWC_손익실적!$A$1:$BA$30</definedName>
    <definedName name="_xlnm.Print_Area" localSheetId="29">JBWC_여신건전성!$A$1:$BA$33</definedName>
    <definedName name="_xlnm.Print_Area" localSheetId="30">'JBWC_연체율 및 대손비용률'!$A$1:$BA$35</definedName>
    <definedName name="_xlnm.Print_Area" localSheetId="24">JBWC_일반사항!$A$1:$BA$19</definedName>
    <definedName name="_xlnm.Print_Area" localSheetId="26">'JBWC_자산(말잔)'!$A$1:$BA$26</definedName>
    <definedName name="_xlnm.Print_Area" localSheetId="28">JBWC_재무비율!$A$1:$BA$45</definedName>
    <definedName name="_xlnm.Print_Area" localSheetId="18">'KJB_부채자본(말잔)'!$A$1:$BA$32</definedName>
    <definedName name="_xlnm.Print_Area" localSheetId="16">KJB_손익실적!$A$1:$BA$34</definedName>
    <definedName name="_xlnm.Print_Area" localSheetId="21">'KJB_순이자마진(마진율)'!$A$1:$BA$42</definedName>
    <definedName name="_xlnm.Print_Area" localSheetId="20">'KJB_순이자마진(이자)'!$A$1:$BA$82</definedName>
    <definedName name="_xlnm.Print_Area" localSheetId="22">KJB_여신건전성!$A$1:$BA$59</definedName>
    <definedName name="_xlnm.Print_Area" localSheetId="23">'KJB_연체율 및 대손비용률'!$A$1:$BA$52</definedName>
    <definedName name="_xlnm.Print_Area" localSheetId="15">KJB_일반사항!$A$1:$BA$23</definedName>
    <definedName name="_xlnm.Print_Area" localSheetId="17">'KJB_자산(말잔)'!$A$1:$BA$39</definedName>
    <definedName name="_xlnm.Print_Area" localSheetId="19">KJB_재무비율!$A$1:$BA$46</definedName>
    <definedName name="_xlnm.Print_Area" localSheetId="37">PPCB_손익실적!$A$1:$AU$28</definedName>
    <definedName name="_xlnm.Print_Area" localSheetId="36">PPCB_일반현황!$A$1:$AQ$18</definedName>
    <definedName name="_xlnm.Print_Area" localSheetId="39">PPCB_재무비율!$A$1:$AO$36</definedName>
    <definedName name="_xlnm.Print_Area" localSheetId="38">PPCB_재무현황!$A$1:$AU$32</definedName>
    <definedName name="_xlnm.Print_Area" localSheetId="1">목차!$B$1:$H$20</definedName>
    <definedName name="_xlnm.Print_Area" localSheetId="0">표지!$A$1:$M$16</definedName>
    <definedName name="TextRefCopyRangeCount" hidden="1">19</definedName>
    <definedName name="u" localSheetId="32" hidden="1">[1]A!#REF!</definedName>
    <definedName name="u" localSheetId="12" hidden="1">[1]A!#REF!</definedName>
    <definedName name="u" localSheetId="11" hidden="1">[1]A!#REF!</definedName>
    <definedName name="u" localSheetId="25" hidden="1">[1]A!#REF!</definedName>
    <definedName name="u" localSheetId="21" hidden="1">[1]A!#REF!</definedName>
    <definedName name="u" localSheetId="20" hidden="1">[1]A!#REF!</definedName>
    <definedName name="u" hidden="1">[1]A!#REF!</definedName>
    <definedName name="up_apts1" localSheetId="32" hidden="1">[3]A!#REF!</definedName>
    <definedName name="up_apts1" localSheetId="12" hidden="1">[3]A!#REF!</definedName>
    <definedName name="up_apts1" localSheetId="11" hidden="1">[3]A!#REF!</definedName>
    <definedName name="up_apts1" localSheetId="25" hidden="1">[3]A!#REF!</definedName>
    <definedName name="up_apts1" localSheetId="21" hidden="1">[3]A!#REF!</definedName>
    <definedName name="up_apts1" localSheetId="20" hidden="1">[3]A!#REF!</definedName>
    <definedName name="up_apts1" hidden="1">[3]A!#REF!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XRefColumnsCount" hidden="1">10</definedName>
    <definedName name="XRefCopyRangeCount" hidden="1">14</definedName>
    <definedName name="XRefPasteRangeCount" hidden="1">10</definedName>
    <definedName name="부문" hidden="1">{#N/A,#N/A,FALSE,"BS";#N/A,#N/A,FALSE,"PL";#N/A,#N/A,FALSE,"처분";#N/A,#N/A,FALSE,"현금";#N/A,#N/A,FALSE,"매출";#N/A,#N/A,FALSE,"원가";#N/A,#N/A,FALSE,"경영"}</definedName>
    <definedName name="앙" hidden="1">{#N/A,#N/A,FALSE,"BS";#N/A,#N/A,FALSE,"PL";#N/A,#N/A,FALSE,"처분";#N/A,#N/A,FALSE,"현금";#N/A,#N/A,FALSE,"매출";#N/A,#N/A,FALSE,"원가";#N/A,#N/A,FALSE,"경영"}</definedName>
    <definedName name="앙앙" hidden="1">{#N/A,#N/A,FALSE,"BS";#N/A,#N/A,FALSE,"PL";#N/A,#N/A,FALSE,"처분";#N/A,#N/A,FALSE,"현금";#N/A,#N/A,FALSE,"매출";#N/A,#N/A,FALSE,"원가";#N/A,#N/A,FALSE,"경영"}</definedName>
    <definedName name="유가증권" localSheetId="32" hidden="1">#REF!</definedName>
    <definedName name="유가증권" localSheetId="12" hidden="1">#REF!</definedName>
    <definedName name="유가증권" localSheetId="11" hidden="1">#REF!</definedName>
    <definedName name="유가증권" localSheetId="25" hidden="1">#REF!</definedName>
    <definedName name="유가증권" localSheetId="21" hidden="1">#REF!</definedName>
    <definedName name="유가증권" localSheetId="20" hidden="1">#REF!</definedName>
    <definedName name="유가증권" hidden="1">#REF!</definedName>
    <definedName name="유가증권운용수익률" hidden="1">{#N/A,#N/A,FALSE,"BS";#N/A,#N/A,FALSE,"PL";#N/A,#N/A,FALSE,"처분";#N/A,#N/A,FALSE,"현금";#N/A,#N/A,FALSE,"매출";#N/A,#N/A,FALSE,"원가";#N/A,#N/A,FALSE,"경영"}</definedName>
    <definedName name="자아" hidden="1">{#N/A,#N/A,FALSE,"BS";#N/A,#N/A,FALSE,"PL";#N/A,#N/A,FALSE,"처분";#N/A,#N/A,FALSE,"현금";#N/A,#N/A,FALSE,"매출";#N/A,#N/A,FALSE,"원가";#N/A,#N/A,FALSE,"경영"}</definedName>
    <definedName name="퇴충" hidden="1">{#N/A,#N/A,FALSE,"BS";#N/A,#N/A,FALSE,"PL";#N/A,#N/A,FALSE,"처분";#N/A,#N/A,FALSE,"현금";#N/A,#N/A,FALSE,"매출";#N/A,#N/A,FALSE,"원가";#N/A,#N/A,FALSE,"경영"}</definedName>
    <definedName name="협회비" hidden="1">{#N/A,#N/A,FALSE,"BS";#N/A,#N/A,FALSE,"PL";#N/A,#N/A,FALSE,"처분";#N/A,#N/A,FALSE,"현금";#N/A,#N/A,FALSE,"매출";#N/A,#N/A,FALSE,"원가";#N/A,#N/A,FALSE,"경영"}</definedName>
  </definedNames>
  <calcPr calcId="162913"/>
</workbook>
</file>

<file path=xl/calcChain.xml><?xml version="1.0" encoding="utf-8"?>
<calcChain xmlns="http://schemas.openxmlformats.org/spreadsheetml/2006/main">
  <c r="O3" i="43" l="1"/>
  <c r="E10" i="81" l="1"/>
  <c r="E9" i="81"/>
  <c r="Q8" i="81"/>
  <c r="P8" i="81"/>
  <c r="O8" i="81"/>
  <c r="N8" i="81"/>
  <c r="M8" i="81"/>
  <c r="E8" i="81" s="1"/>
  <c r="L8" i="81"/>
  <c r="K8" i="81"/>
  <c r="J8" i="81"/>
  <c r="Q7" i="81"/>
  <c r="P7" i="81"/>
  <c r="O7" i="81"/>
  <c r="N7" i="81"/>
  <c r="M7" i="81"/>
  <c r="E7" i="81" s="1"/>
  <c r="L7" i="81"/>
  <c r="K7" i="81"/>
  <c r="J7" i="81"/>
  <c r="E6" i="81"/>
  <c r="E5" i="81"/>
  <c r="E4" i="81"/>
  <c r="O13" i="80"/>
  <c r="P13" i="80" s="1"/>
  <c r="Q13" i="80" s="1"/>
  <c r="K13" i="80"/>
  <c r="L13" i="80" s="1"/>
  <c r="O12" i="80"/>
  <c r="P12" i="80" s="1"/>
  <c r="Q12" i="80" s="1"/>
  <c r="K12" i="80"/>
  <c r="L12" i="80" s="1"/>
  <c r="J11" i="80"/>
  <c r="O10" i="80"/>
  <c r="P10" i="80" s="1"/>
  <c r="Q10" i="80" s="1"/>
  <c r="K10" i="80"/>
  <c r="L10" i="80" s="1"/>
  <c r="O9" i="80"/>
  <c r="P9" i="80" s="1"/>
  <c r="Q9" i="80" s="1"/>
  <c r="K9" i="80"/>
  <c r="N8" i="80"/>
  <c r="N11" i="80" s="1"/>
  <c r="N7" i="80"/>
  <c r="J7" i="80"/>
  <c r="O6" i="80"/>
  <c r="P6" i="80" s="1"/>
  <c r="Q6" i="80" s="1"/>
  <c r="K6" i="80"/>
  <c r="O5" i="80"/>
  <c r="P5" i="80" s="1"/>
  <c r="Q5" i="80" s="1"/>
  <c r="L5" i="80"/>
  <c r="M5" i="80" s="1"/>
  <c r="E5" i="80" s="1"/>
  <c r="O4" i="80"/>
  <c r="K4" i="80"/>
  <c r="K8" i="80" l="1"/>
  <c r="K7" i="80"/>
  <c r="O8" i="80"/>
  <c r="O11" i="80" s="1"/>
  <c r="Q8" i="80"/>
  <c r="P4" i="80"/>
  <c r="Q4" i="80" s="1"/>
  <c r="Q7" i="80" s="1"/>
  <c r="L4" i="80"/>
  <c r="M4" i="80" s="1"/>
  <c r="E4" i="80" s="1"/>
  <c r="M13" i="80"/>
  <c r="E13" i="80" s="1"/>
  <c r="P8" i="80"/>
  <c r="P11" i="80" s="1"/>
  <c r="L9" i="80"/>
  <c r="O7" i="80"/>
  <c r="L6" i="80"/>
  <c r="M6" i="80" s="1"/>
  <c r="M10" i="80"/>
  <c r="E10" i="80" s="1"/>
  <c r="K11" i="80"/>
  <c r="M12" i="80"/>
  <c r="E12" i="80" s="1"/>
  <c r="L7" i="80" l="1"/>
  <c r="Q11" i="80"/>
  <c r="P7" i="80"/>
  <c r="E6" i="80"/>
  <c r="L8" i="80"/>
  <c r="M9" i="80"/>
  <c r="M8" i="80" s="1"/>
  <c r="M11" i="80" s="1"/>
  <c r="M7" i="80"/>
  <c r="E7" i="80" l="1"/>
  <c r="E9" i="80"/>
  <c r="E8" i="80"/>
  <c r="L11" i="80"/>
  <c r="E11" i="80" s="1"/>
  <c r="N3" i="43" l="1"/>
  <c r="M3" i="43" l="1"/>
  <c r="L3" i="43" l="1"/>
  <c r="K3" i="43" l="1"/>
  <c r="AG3" i="43" l="1"/>
  <c r="AF3" i="43" l="1"/>
  <c r="AA39" i="55" l="1"/>
  <c r="Z39" i="55"/>
  <c r="Y39" i="55"/>
  <c r="X39" i="55"/>
  <c r="W39" i="55"/>
  <c r="V39" i="55"/>
  <c r="U39" i="55"/>
  <c r="H39" i="55"/>
  <c r="G39" i="55"/>
  <c r="F39" i="55"/>
  <c r="E39" i="55"/>
  <c r="AE3" i="43" l="1"/>
  <c r="J3" i="43"/>
  <c r="AD3" i="43" l="1"/>
  <c r="AC3" i="43" l="1"/>
  <c r="AB3" i="43" l="1"/>
  <c r="AA3" i="43" l="1"/>
  <c r="I3" i="43"/>
  <c r="F30" i="76" l="1"/>
  <c r="E30" i="76"/>
  <c r="F29" i="76"/>
  <c r="E29" i="76"/>
  <c r="F27" i="76"/>
  <c r="E27" i="76"/>
  <c r="F26" i="76"/>
  <c r="E26" i="76"/>
  <c r="F25" i="76"/>
  <c r="E25" i="76"/>
  <c r="F24" i="76"/>
  <c r="E24" i="76"/>
  <c r="F23" i="76"/>
  <c r="E23" i="76"/>
  <c r="F21" i="76"/>
  <c r="E21" i="76"/>
  <c r="F20" i="76"/>
  <c r="E20" i="76"/>
  <c r="F19" i="76"/>
  <c r="E19" i="76"/>
  <c r="F16" i="76"/>
  <c r="F13" i="76"/>
  <c r="F28" i="76" s="1"/>
  <c r="E13" i="76"/>
  <c r="E28" i="76" s="1"/>
  <c r="F7" i="76"/>
  <c r="F22" i="76" s="1"/>
  <c r="E7" i="76"/>
  <c r="E22" i="76" s="1"/>
  <c r="H19" i="51"/>
  <c r="H18" i="51"/>
  <c r="H17" i="51"/>
  <c r="H16" i="51"/>
  <c r="H15" i="51"/>
  <c r="H14" i="51"/>
  <c r="H13" i="51"/>
  <c r="T12" i="51"/>
  <c r="S12" i="51"/>
  <c r="R12" i="51"/>
  <c r="Q12" i="51"/>
  <c r="H12" i="51"/>
  <c r="G12" i="51"/>
  <c r="F12" i="51"/>
  <c r="H11" i="51"/>
  <c r="H10" i="51"/>
  <c r="H9" i="51"/>
  <c r="H8" i="51"/>
  <c r="H7" i="51"/>
  <c r="H6" i="51"/>
  <c r="H5" i="51"/>
  <c r="H4" i="51"/>
  <c r="Z3" i="43" l="1"/>
  <c r="Y3" i="43" l="1"/>
  <c r="X3" i="75" l="1"/>
  <c r="W3" i="75"/>
  <c r="V3" i="75"/>
  <c r="U3" i="75"/>
  <c r="T3" i="75"/>
  <c r="S3" i="75"/>
  <c r="R3" i="75"/>
  <c r="Q3" i="75"/>
  <c r="F3" i="75"/>
  <c r="E3" i="75"/>
  <c r="X3" i="43" l="1"/>
  <c r="W3" i="43" l="1"/>
  <c r="H3" i="43"/>
  <c r="V3" i="43" l="1"/>
  <c r="E3" i="43" l="1"/>
  <c r="F3" i="43"/>
  <c r="G3" i="43"/>
  <c r="Q3" i="43"/>
  <c r="R3" i="43"/>
  <c r="S3" i="43"/>
  <c r="T3" i="43"/>
  <c r="U3" i="43"/>
  <c r="E12" i="51" l="1"/>
</calcChain>
</file>

<file path=xl/sharedStrings.xml><?xml version="1.0" encoding="utf-8"?>
<sst xmlns="http://schemas.openxmlformats.org/spreadsheetml/2006/main" count="4191" uniqueCount="1134">
  <si>
    <t xml:space="preserve"> </t>
    <phoneticPr fontId="53" type="noConversion"/>
  </si>
  <si>
    <t>Tier1비율</t>
    <phoneticPr fontId="53" type="noConversion"/>
  </si>
  <si>
    <t>BIS비율</t>
    <phoneticPr fontId="53" type="noConversion"/>
  </si>
  <si>
    <t>고정이하여신비율</t>
    <phoneticPr fontId="53" type="noConversion"/>
  </si>
  <si>
    <t>연체대출채권비율</t>
    <phoneticPr fontId="53" type="noConversion"/>
  </si>
  <si>
    <t>자
본
적
정
성</t>
    <phoneticPr fontId="53" type="noConversion"/>
  </si>
  <si>
    <t>수
익
성</t>
    <phoneticPr fontId="53" type="noConversion"/>
  </si>
  <si>
    <t xml:space="preserve">  총자본</t>
    <phoneticPr fontId="53" type="noConversion"/>
  </si>
  <si>
    <t xml:space="preserve">  위험가중자산</t>
    <phoneticPr fontId="53" type="noConversion"/>
  </si>
  <si>
    <t xml:space="preserve">  기본자본</t>
    <phoneticPr fontId="53" type="noConversion"/>
  </si>
  <si>
    <t xml:space="preserve">  보통주자본</t>
    <phoneticPr fontId="53" type="noConversion"/>
  </si>
  <si>
    <t xml:space="preserve">  고정이하여신</t>
    <phoneticPr fontId="53" type="noConversion"/>
  </si>
  <si>
    <t xml:space="preserve">  총여신</t>
    <phoneticPr fontId="53" type="noConversion"/>
  </si>
  <si>
    <t xml:space="preserve">  연체대출금</t>
    <phoneticPr fontId="53" type="noConversion"/>
  </si>
  <si>
    <t xml:space="preserve">  총대출금</t>
    <phoneticPr fontId="53" type="noConversion"/>
  </si>
  <si>
    <t xml:space="preserve">  당기순이익</t>
    <phoneticPr fontId="53" type="noConversion"/>
  </si>
  <si>
    <t xml:space="preserve">  실질총자산(평잔)</t>
    <phoneticPr fontId="53" type="noConversion"/>
  </si>
  <si>
    <t xml:space="preserve">  자기자본(평잔)</t>
    <phoneticPr fontId="53" type="noConversion"/>
  </si>
  <si>
    <t xml:space="preserve">  이자수익자산</t>
    <phoneticPr fontId="53" type="noConversion"/>
  </si>
  <si>
    <t xml:space="preserve">  총여신(평잔)</t>
    <phoneticPr fontId="53" type="noConversion"/>
  </si>
  <si>
    <t>'14.2Q</t>
  </si>
  <si>
    <t>'14.3Q</t>
  </si>
  <si>
    <t>'14.4Q</t>
  </si>
  <si>
    <t>'15.1Q</t>
  </si>
  <si>
    <t>'15.2Q</t>
  </si>
  <si>
    <t>'14.1Q</t>
    <phoneticPr fontId="53" type="noConversion"/>
  </si>
  <si>
    <t>자
산
건
전
성</t>
    <phoneticPr fontId="53" type="noConversion"/>
  </si>
  <si>
    <t>규
제
비
율</t>
    <phoneticPr fontId="53" type="noConversion"/>
  </si>
  <si>
    <t xml:space="preserve">  부채</t>
    <phoneticPr fontId="53" type="noConversion"/>
  </si>
  <si>
    <t xml:space="preserve">  자기자본</t>
    <phoneticPr fontId="53" type="noConversion"/>
  </si>
  <si>
    <t>부채비율(개별)</t>
    <phoneticPr fontId="53" type="noConversion"/>
  </si>
  <si>
    <t>이중레버리지비율(개별)</t>
    <phoneticPr fontId="53" type="noConversion"/>
  </si>
  <si>
    <t xml:space="preserve">  자회사주식</t>
    <phoneticPr fontId="53" type="noConversion"/>
  </si>
  <si>
    <t>D.세전이익(A-B-C)</t>
    <phoneticPr fontId="53" type="noConversion"/>
  </si>
  <si>
    <t>'15.3Q</t>
  </si>
  <si>
    <t>전북은행</t>
    <phoneticPr fontId="53" type="noConversion"/>
  </si>
  <si>
    <t>광주은행</t>
    <phoneticPr fontId="53" type="noConversion"/>
  </si>
  <si>
    <t>점포수</t>
    <phoneticPr fontId="53" type="noConversion"/>
  </si>
  <si>
    <t>전북지역</t>
    <phoneticPr fontId="53" type="noConversion"/>
  </si>
  <si>
    <t>서울지역</t>
    <phoneticPr fontId="53" type="noConversion"/>
  </si>
  <si>
    <t>인천지역</t>
    <phoneticPr fontId="53" type="noConversion"/>
  </si>
  <si>
    <t>대전/충청지역</t>
    <phoneticPr fontId="53" type="noConversion"/>
  </si>
  <si>
    <t>(국내)신용등급</t>
    <phoneticPr fontId="53" type="noConversion"/>
  </si>
  <si>
    <t>AA+</t>
  </si>
  <si>
    <t>(국외)신용등급</t>
    <phoneticPr fontId="53" type="noConversion"/>
  </si>
  <si>
    <t>Baa1</t>
  </si>
  <si>
    <t>-</t>
  </si>
  <si>
    <t>1. 점포수는 독립점포 출장소 및 소형영업점 포함</t>
    <phoneticPr fontId="53" type="noConversion"/>
  </si>
  <si>
    <t>2. 임원은 사외이사, 준임원 및 본부장 포함</t>
    <phoneticPr fontId="53" type="noConversion"/>
  </si>
  <si>
    <t>'15.2Q</t>
    <phoneticPr fontId="53" type="noConversion"/>
  </si>
  <si>
    <t>A.총영업이익</t>
    <phoneticPr fontId="53" type="noConversion"/>
  </si>
  <si>
    <t>이자이익</t>
    <phoneticPr fontId="53" type="noConversion"/>
  </si>
  <si>
    <t>비이자이익</t>
    <phoneticPr fontId="53" type="noConversion"/>
  </si>
  <si>
    <t>비이자이익</t>
    <phoneticPr fontId="53" type="noConversion"/>
  </si>
  <si>
    <t xml:space="preserve">  (수수료이익)</t>
    <phoneticPr fontId="53" type="noConversion"/>
  </si>
  <si>
    <t xml:space="preserve">  (수수료이익)</t>
    <phoneticPr fontId="53" type="noConversion"/>
  </si>
  <si>
    <t xml:space="preserve">    &lt;카드관련&gt;</t>
    <phoneticPr fontId="53" type="noConversion"/>
  </si>
  <si>
    <t xml:space="preserve">  (유가증권/파생관련)</t>
    <phoneticPr fontId="53" type="noConversion"/>
  </si>
  <si>
    <t xml:space="preserve">  (자금비용)</t>
    <phoneticPr fontId="53" type="noConversion"/>
  </si>
  <si>
    <t xml:space="preserve">   &lt;신보/주보출연료&gt;</t>
    <phoneticPr fontId="53" type="noConversion"/>
  </si>
  <si>
    <t xml:space="preserve">   &lt;예금보험료&gt;</t>
    <phoneticPr fontId="53" type="noConversion"/>
  </si>
  <si>
    <t xml:space="preserve">  (기타)</t>
    <phoneticPr fontId="53" type="noConversion"/>
  </si>
  <si>
    <t xml:space="preserve">   &lt;기부금&gt;</t>
    <phoneticPr fontId="53" type="noConversion"/>
  </si>
  <si>
    <t>B.판매관리비</t>
    <phoneticPr fontId="53" type="noConversion"/>
  </si>
  <si>
    <t>경비</t>
    <phoneticPr fontId="53" type="noConversion"/>
  </si>
  <si>
    <t xml:space="preserve"> (인건비성)</t>
    <phoneticPr fontId="53" type="noConversion"/>
  </si>
  <si>
    <t xml:space="preserve"> (물건비성)</t>
    <phoneticPr fontId="53" type="noConversion"/>
  </si>
  <si>
    <t>명예퇴직금</t>
    <phoneticPr fontId="53" type="noConversion"/>
  </si>
  <si>
    <t>퇴직급여</t>
    <phoneticPr fontId="53" type="noConversion"/>
  </si>
  <si>
    <t>제상각</t>
    <phoneticPr fontId="53" type="noConversion"/>
  </si>
  <si>
    <t>제세공과</t>
    <phoneticPr fontId="53" type="noConversion"/>
  </si>
  <si>
    <t>C.충당금전입액</t>
    <phoneticPr fontId="53" type="noConversion"/>
  </si>
  <si>
    <t>D.세전이익(A-B-C)</t>
    <phoneticPr fontId="53" type="noConversion"/>
  </si>
  <si>
    <t>E.법인세비용</t>
    <phoneticPr fontId="53" type="noConversion"/>
  </si>
  <si>
    <t>E.법인세비용</t>
    <phoneticPr fontId="53" type="noConversion"/>
  </si>
  <si>
    <t>F.당기순이익(D-E)</t>
    <phoneticPr fontId="53" type="noConversion"/>
  </si>
  <si>
    <t xml:space="preserve">   (대손준비금전입액)</t>
    <phoneticPr fontId="53" type="noConversion"/>
  </si>
  <si>
    <t>G.총포괄손익</t>
    <phoneticPr fontId="53" type="noConversion"/>
  </si>
  <si>
    <t xml:space="preserve"> 총자산 (A+B-C)</t>
    <phoneticPr fontId="53" type="noConversion"/>
  </si>
  <si>
    <t xml:space="preserve">  A.은행계정 자산</t>
    <phoneticPr fontId="53" type="noConversion"/>
  </si>
  <si>
    <t xml:space="preserve">    a.수익성자산</t>
    <phoneticPr fontId="53" type="noConversion"/>
  </si>
  <si>
    <t xml:space="preserve">   원화예치금</t>
    <phoneticPr fontId="53" type="noConversion"/>
  </si>
  <si>
    <t xml:space="preserve">      (지준예치금)</t>
    <phoneticPr fontId="53" type="noConversion"/>
  </si>
  <si>
    <t xml:space="preserve">      (MMT)</t>
    <phoneticPr fontId="53" type="noConversion"/>
  </si>
  <si>
    <t xml:space="preserve">   외화예치금</t>
    <phoneticPr fontId="53" type="noConversion"/>
  </si>
  <si>
    <t xml:space="preserve">   원화대출금</t>
    <phoneticPr fontId="53" type="noConversion"/>
  </si>
  <si>
    <t xml:space="preserve">     - 기업</t>
    <phoneticPr fontId="53" type="noConversion"/>
  </si>
  <si>
    <t xml:space="preserve">       (대기업)</t>
    <phoneticPr fontId="53" type="noConversion"/>
  </si>
  <si>
    <t xml:space="preserve">       (중소기업)</t>
    <phoneticPr fontId="53" type="noConversion"/>
  </si>
  <si>
    <t xml:space="preserve">     - 가계</t>
    <phoneticPr fontId="53" type="noConversion"/>
  </si>
  <si>
    <t xml:space="preserve">       (주택담보)</t>
    <phoneticPr fontId="53" type="noConversion"/>
  </si>
  <si>
    <t xml:space="preserve">       (신용대출)</t>
    <phoneticPr fontId="53" type="noConversion"/>
  </si>
  <si>
    <t xml:space="preserve">     - 공공 및 기타</t>
    <phoneticPr fontId="53" type="noConversion"/>
  </si>
  <si>
    <t xml:space="preserve">    신용카드</t>
    <phoneticPr fontId="53" type="noConversion"/>
  </si>
  <si>
    <t xml:space="preserve">    유가증권</t>
    <phoneticPr fontId="53" type="noConversion"/>
  </si>
  <si>
    <t xml:space="preserve">      (주식)</t>
    <phoneticPr fontId="53" type="noConversion"/>
  </si>
  <si>
    <t xml:space="preserve">    외화대출금</t>
    <phoneticPr fontId="53" type="noConversion"/>
  </si>
  <si>
    <t xml:space="preserve">    내국수입유산스</t>
    <phoneticPr fontId="53" type="noConversion"/>
  </si>
  <si>
    <t xml:space="preserve">    매입외환</t>
    <phoneticPr fontId="53" type="noConversion"/>
  </si>
  <si>
    <t xml:space="preserve">    RP매수</t>
    <phoneticPr fontId="53" type="noConversion"/>
  </si>
  <si>
    <t xml:space="preserve">    사모사채</t>
    <phoneticPr fontId="53" type="noConversion"/>
  </si>
  <si>
    <t xml:space="preserve">    기타</t>
    <phoneticPr fontId="53" type="noConversion"/>
  </si>
  <si>
    <t xml:space="preserve">    대손충당금(-)</t>
    <phoneticPr fontId="53" type="noConversion"/>
  </si>
  <si>
    <t xml:space="preserve">   b.무수익성자산</t>
    <phoneticPr fontId="53" type="noConversion"/>
  </si>
  <si>
    <t xml:space="preserve">      (유형자산)</t>
    <phoneticPr fontId="53" type="noConversion"/>
  </si>
  <si>
    <t xml:space="preserve">      (무형자산)</t>
    <phoneticPr fontId="53" type="noConversion"/>
  </si>
  <si>
    <t xml:space="preserve">  B.신탁계정</t>
    <phoneticPr fontId="53" type="noConversion"/>
  </si>
  <si>
    <t xml:space="preserve">  (신탁대출)</t>
    <phoneticPr fontId="53" type="noConversion"/>
  </si>
  <si>
    <t xml:space="preserve">      (퇴직연금)</t>
    <phoneticPr fontId="53" type="noConversion"/>
  </si>
  <si>
    <t xml:space="preserve">  (신탁유가증권)</t>
    <phoneticPr fontId="53" type="noConversion"/>
  </si>
  <si>
    <t xml:space="preserve">  C.상호계정(은행계정대)</t>
    <phoneticPr fontId="53" type="noConversion"/>
  </si>
  <si>
    <t>1. 대기업 및 주택담보대출은 금융감독원 업무보고서 작성기준과 동일</t>
    <phoneticPr fontId="53" type="noConversion"/>
  </si>
  <si>
    <t>2. 수익성자산 기타계정은 콜론, 매입어음, 직불카드채권, 팩토링채권, 출자전환채권임</t>
    <phoneticPr fontId="53" type="noConversion"/>
  </si>
  <si>
    <t>3. 원화대출금 : 은행간 대여금 제외(기타에 포함)</t>
    <phoneticPr fontId="53" type="noConversion"/>
  </si>
  <si>
    <t xml:space="preserve">     a.이자부부채</t>
    <phoneticPr fontId="53" type="noConversion"/>
  </si>
  <si>
    <t xml:space="preserve">   원화예수금</t>
  </si>
  <si>
    <t xml:space="preserve">     - 저원가성예금</t>
    <phoneticPr fontId="53" type="noConversion"/>
  </si>
  <si>
    <t xml:space="preserve">         (요구불예금)</t>
    <phoneticPr fontId="53" type="noConversion"/>
  </si>
  <si>
    <t xml:space="preserve">         (저축예금)</t>
    <phoneticPr fontId="53" type="noConversion"/>
  </si>
  <si>
    <t xml:space="preserve">         (기업자유예금)</t>
    <phoneticPr fontId="53" type="noConversion"/>
  </si>
  <si>
    <t xml:space="preserve">     - 저축성</t>
  </si>
  <si>
    <t xml:space="preserve">        (정기예금)</t>
  </si>
  <si>
    <t xml:space="preserve">        (적립식예금)</t>
    <phoneticPr fontId="53" type="noConversion"/>
  </si>
  <si>
    <t xml:space="preserve">    원화차입금</t>
  </si>
  <si>
    <t xml:space="preserve">    금융채</t>
    <phoneticPr fontId="53" type="noConversion"/>
  </si>
  <si>
    <t xml:space="preserve">    외화예수금</t>
  </si>
  <si>
    <t xml:space="preserve">    외화차입금</t>
  </si>
  <si>
    <t xml:space="preserve">    기타</t>
  </si>
  <si>
    <t xml:space="preserve">    b.비이자부부채</t>
    <phoneticPr fontId="53" type="noConversion"/>
  </si>
  <si>
    <t xml:space="preserve">    c.자기자본</t>
    <phoneticPr fontId="53" type="noConversion"/>
  </si>
  <si>
    <t>1. 저원가성예금은 요구불예금, 저축예금, 기업자유예금(MMDA 포함)임</t>
    <phoneticPr fontId="53" type="noConversion"/>
  </si>
  <si>
    <t>자
본
적
정
성</t>
    <phoneticPr fontId="53" type="noConversion"/>
  </si>
  <si>
    <t>BIS비율</t>
    <phoneticPr fontId="53" type="noConversion"/>
  </si>
  <si>
    <t xml:space="preserve">  총자본</t>
    <phoneticPr fontId="53" type="noConversion"/>
  </si>
  <si>
    <t xml:space="preserve">  위험가중자산</t>
    <phoneticPr fontId="53" type="noConversion"/>
  </si>
  <si>
    <t>Tier1비율</t>
    <phoneticPr fontId="53" type="noConversion"/>
  </si>
  <si>
    <t xml:space="preserve">  기본자본</t>
    <phoneticPr fontId="53" type="noConversion"/>
  </si>
  <si>
    <t xml:space="preserve">  보통주자본</t>
    <phoneticPr fontId="53" type="noConversion"/>
  </si>
  <si>
    <t>고정이하여신비율</t>
    <phoneticPr fontId="53" type="noConversion"/>
  </si>
  <si>
    <t xml:space="preserve">  고정이하여신</t>
    <phoneticPr fontId="53" type="noConversion"/>
  </si>
  <si>
    <t xml:space="preserve">  총여신</t>
    <phoneticPr fontId="53" type="noConversion"/>
  </si>
  <si>
    <t>연체대출채권비율</t>
    <phoneticPr fontId="53" type="noConversion"/>
  </si>
  <si>
    <t>연체대출채권비율</t>
    <phoneticPr fontId="53" type="noConversion"/>
  </si>
  <si>
    <t xml:space="preserve">  연체대출금</t>
    <phoneticPr fontId="53" type="noConversion"/>
  </si>
  <si>
    <t xml:space="preserve">  총대출금</t>
    <phoneticPr fontId="53" type="noConversion"/>
  </si>
  <si>
    <t>수
익
성</t>
    <phoneticPr fontId="53" type="noConversion"/>
  </si>
  <si>
    <t xml:space="preserve">  당기순이익</t>
    <phoneticPr fontId="53" type="noConversion"/>
  </si>
  <si>
    <t>유
동
성</t>
    <phoneticPr fontId="53" type="noConversion"/>
  </si>
  <si>
    <t>유
동
성</t>
    <phoneticPr fontId="53" type="noConversion"/>
  </si>
  <si>
    <t xml:space="preserve">이자수익자산 </t>
  </si>
  <si>
    <t xml:space="preserve">    원화이자수익자산</t>
  </si>
  <si>
    <t xml:space="preserve">        원화예치금</t>
  </si>
  <si>
    <t xml:space="preserve">        원화유가증권</t>
  </si>
  <si>
    <t xml:space="preserve">        원화대출채권 </t>
  </si>
  <si>
    <t xml:space="preserve">            원화대출금</t>
  </si>
  <si>
    <t xml:space="preserve">            원화매입어음</t>
  </si>
  <si>
    <t xml:space="preserve">            지급보증대지급금</t>
  </si>
  <si>
    <t xml:space="preserve">            팩토링채권</t>
  </si>
  <si>
    <t xml:space="preserve">            신용카드채권</t>
  </si>
  <si>
    <t xml:space="preserve">            환매조건부채권매수</t>
  </si>
  <si>
    <t xml:space="preserve">            원화대손충당금(-)</t>
  </si>
  <si>
    <t xml:space="preserve">        기타운용</t>
  </si>
  <si>
    <t xml:space="preserve">    외화이자수익자산</t>
  </si>
  <si>
    <t xml:space="preserve">        외화예치금</t>
  </si>
  <si>
    <t xml:space="preserve">        외화유가증권</t>
  </si>
  <si>
    <t xml:space="preserve">        외화대출채권 </t>
  </si>
  <si>
    <t xml:space="preserve">이자비용부채 </t>
  </si>
  <si>
    <t xml:space="preserve">    원화이자비용부채</t>
  </si>
  <si>
    <t xml:space="preserve">        원화예수금 </t>
  </si>
  <si>
    <t xml:space="preserve">            원화예수금</t>
  </si>
  <si>
    <t xml:space="preserve">            양도성예수금</t>
  </si>
  <si>
    <t xml:space="preserve">        원화차입금</t>
  </si>
  <si>
    <t xml:space="preserve">            원화차입금</t>
  </si>
  <si>
    <t xml:space="preserve">            환매조건부채권매도</t>
  </si>
  <si>
    <t xml:space="preserve">            매출어음</t>
  </si>
  <si>
    <t xml:space="preserve">            신용카드채권매출</t>
  </si>
  <si>
    <t xml:space="preserve">        원화사채</t>
  </si>
  <si>
    <t xml:space="preserve">        기타조달</t>
  </si>
  <si>
    <t xml:space="preserve">    외화이자비용부채</t>
  </si>
  <si>
    <t xml:space="preserve">        외화예수금 </t>
  </si>
  <si>
    <t xml:space="preserve">        외화차입금</t>
  </si>
  <si>
    <t xml:space="preserve">        외화사채</t>
  </si>
  <si>
    <t xml:space="preserve"> 정상</t>
    <phoneticPr fontId="53" type="noConversion"/>
  </si>
  <si>
    <t xml:space="preserve"> 요주의</t>
    <phoneticPr fontId="53" type="noConversion"/>
  </si>
  <si>
    <t xml:space="preserve"> 요주의</t>
    <phoneticPr fontId="53" type="noConversion"/>
  </si>
  <si>
    <t xml:space="preserve"> 고정</t>
    <phoneticPr fontId="53" type="noConversion"/>
  </si>
  <si>
    <t xml:space="preserve"> 회수의문</t>
    <phoneticPr fontId="53" type="noConversion"/>
  </si>
  <si>
    <t xml:space="preserve"> 회수의문</t>
    <phoneticPr fontId="53" type="noConversion"/>
  </si>
  <si>
    <t xml:space="preserve"> 추정손실</t>
    <phoneticPr fontId="53" type="noConversion"/>
  </si>
  <si>
    <t xml:space="preserve"> B.대손충당금잔액</t>
    <phoneticPr fontId="53" type="noConversion"/>
  </si>
  <si>
    <t xml:space="preserve"> D.고정이하여신비율</t>
    <phoneticPr fontId="53" type="noConversion"/>
  </si>
  <si>
    <t xml:space="preserve"> 가계대출</t>
    <phoneticPr fontId="53" type="noConversion"/>
  </si>
  <si>
    <t xml:space="preserve">    고정이하여신</t>
    <phoneticPr fontId="53" type="noConversion"/>
  </si>
  <si>
    <t xml:space="preserve"> A.총대출채권</t>
    <phoneticPr fontId="53" type="noConversion"/>
  </si>
  <si>
    <t xml:space="preserve"> A.총대출채권</t>
    <phoneticPr fontId="53" type="noConversion"/>
  </si>
  <si>
    <t xml:space="preserve"> 가계</t>
    <phoneticPr fontId="53" type="noConversion"/>
  </si>
  <si>
    <t xml:space="preserve"> 가계</t>
    <phoneticPr fontId="53" type="noConversion"/>
  </si>
  <si>
    <t xml:space="preserve"> 기업</t>
    <phoneticPr fontId="53" type="noConversion"/>
  </si>
  <si>
    <t xml:space="preserve">    대기업</t>
    <phoneticPr fontId="53" type="noConversion"/>
  </si>
  <si>
    <t xml:space="preserve">    중소</t>
    <phoneticPr fontId="53" type="noConversion"/>
  </si>
  <si>
    <t xml:space="preserve"> 공공 및 기타</t>
    <phoneticPr fontId="53" type="noConversion"/>
  </si>
  <si>
    <t xml:space="preserve"> 신용카드</t>
    <phoneticPr fontId="53" type="noConversion"/>
  </si>
  <si>
    <t xml:space="preserve"> B.연체금액</t>
    <phoneticPr fontId="53" type="noConversion"/>
  </si>
  <si>
    <t xml:space="preserve"> C.명목연체율</t>
    <phoneticPr fontId="53" type="noConversion"/>
  </si>
  <si>
    <t xml:space="preserve"> C.명목연체율</t>
    <phoneticPr fontId="53" type="noConversion"/>
  </si>
  <si>
    <t xml:space="preserve"> 가계</t>
  </si>
  <si>
    <t xml:space="preserve"> 신용카드</t>
  </si>
  <si>
    <t xml:space="preserve"> F.실질연체율</t>
    <phoneticPr fontId="53" type="noConversion"/>
  </si>
  <si>
    <t xml:space="preserve"> F.실질연체율</t>
    <phoneticPr fontId="53" type="noConversion"/>
  </si>
  <si>
    <t>실질연체금액*</t>
    <phoneticPr fontId="53" type="noConversion"/>
  </si>
  <si>
    <t>실질연체금액*</t>
    <phoneticPr fontId="53" type="noConversion"/>
  </si>
  <si>
    <t xml:space="preserve"> G.신규연체발생률</t>
    <phoneticPr fontId="53" type="noConversion"/>
  </si>
  <si>
    <t>신규연체발생금액**</t>
    <phoneticPr fontId="53" type="noConversion"/>
  </si>
  <si>
    <t>신규연체발생금액**</t>
    <phoneticPr fontId="53" type="noConversion"/>
  </si>
  <si>
    <t>총대출채권 ***</t>
    <phoneticPr fontId="53" type="noConversion"/>
  </si>
  <si>
    <t xml:space="preserve"> 대손비용</t>
    <phoneticPr fontId="53" type="noConversion"/>
  </si>
  <si>
    <t xml:space="preserve"> 총여신말잔</t>
    <phoneticPr fontId="53" type="noConversion"/>
  </si>
  <si>
    <t xml:space="preserve"> 총여신평잔</t>
    <phoneticPr fontId="53" type="noConversion"/>
  </si>
  <si>
    <t>손익실적</t>
    <phoneticPr fontId="53" type="noConversion"/>
  </si>
  <si>
    <t>재무비율</t>
    <phoneticPr fontId="53" type="noConversion"/>
  </si>
  <si>
    <t>전북은행</t>
    <phoneticPr fontId="53" type="noConversion"/>
  </si>
  <si>
    <t>광주은행</t>
    <phoneticPr fontId="53" type="noConversion"/>
  </si>
  <si>
    <t>일반사항</t>
    <phoneticPr fontId="53" type="noConversion"/>
  </si>
  <si>
    <t>손익실적</t>
    <phoneticPr fontId="53" type="noConversion"/>
  </si>
  <si>
    <t>자산</t>
    <phoneticPr fontId="53" type="noConversion"/>
  </si>
  <si>
    <t>재무비율</t>
    <phoneticPr fontId="53" type="noConversion"/>
  </si>
  <si>
    <t>순이자마진(마진율)</t>
    <phoneticPr fontId="53" type="noConversion"/>
  </si>
  <si>
    <t>여신건전성</t>
    <phoneticPr fontId="53" type="noConversion"/>
  </si>
  <si>
    <t>연체율 및 대손비용률</t>
    <phoneticPr fontId="53" type="noConversion"/>
  </si>
  <si>
    <t>일반사항</t>
    <phoneticPr fontId="53" type="noConversion"/>
  </si>
  <si>
    <t>JB우리캐피탈</t>
    <phoneticPr fontId="53" type="noConversion"/>
  </si>
  <si>
    <t>JB자산운용</t>
    <phoneticPr fontId="53" type="noConversion"/>
  </si>
  <si>
    <t>부채자본</t>
    <phoneticPr fontId="53" type="noConversion"/>
  </si>
  <si>
    <t>재무비율</t>
    <phoneticPr fontId="53" type="noConversion"/>
  </si>
  <si>
    <t>여신건전성</t>
    <phoneticPr fontId="53" type="noConversion"/>
  </si>
  <si>
    <t>일반사항</t>
    <phoneticPr fontId="53" type="noConversion"/>
  </si>
  <si>
    <t>손익실적</t>
    <phoneticPr fontId="53" type="noConversion"/>
  </si>
  <si>
    <t>자산</t>
    <phoneticPr fontId="53" type="noConversion"/>
  </si>
  <si>
    <t>재무비율</t>
    <phoneticPr fontId="53" type="noConversion"/>
  </si>
  <si>
    <t>점포수</t>
    <phoneticPr fontId="53" type="noConversion"/>
  </si>
  <si>
    <t>전북지역</t>
    <phoneticPr fontId="53" type="noConversion"/>
  </si>
  <si>
    <t>광주지역</t>
    <phoneticPr fontId="53" type="noConversion"/>
  </si>
  <si>
    <t>전남지역</t>
    <phoneticPr fontId="53" type="noConversion"/>
  </si>
  <si>
    <t>서울지역</t>
    <phoneticPr fontId="53" type="noConversion"/>
  </si>
  <si>
    <t>인천지역</t>
    <phoneticPr fontId="53" type="noConversion"/>
  </si>
  <si>
    <t>대전/충청지역</t>
    <phoneticPr fontId="53" type="noConversion"/>
  </si>
  <si>
    <t>임직원수</t>
    <phoneticPr fontId="53" type="noConversion"/>
  </si>
  <si>
    <t>임직원수</t>
    <phoneticPr fontId="53" type="noConversion"/>
  </si>
  <si>
    <t xml:space="preserve">  임원</t>
    <phoneticPr fontId="53" type="noConversion"/>
  </si>
  <si>
    <t xml:space="preserve">    (사외이사)</t>
    <phoneticPr fontId="53" type="noConversion"/>
  </si>
  <si>
    <t xml:space="preserve">  직원수</t>
    <phoneticPr fontId="53" type="noConversion"/>
  </si>
  <si>
    <t xml:space="preserve">    (정규직원)</t>
    <phoneticPr fontId="53" type="noConversion"/>
  </si>
  <si>
    <t xml:space="preserve">    (계약직)</t>
    <phoneticPr fontId="53" type="noConversion"/>
  </si>
  <si>
    <t>(국내)신용등급</t>
    <phoneticPr fontId="53" type="noConversion"/>
  </si>
  <si>
    <t>AA+</t>
    <phoneticPr fontId="53" type="noConversion"/>
  </si>
  <si>
    <t>(국외)신용등급</t>
    <phoneticPr fontId="53" type="noConversion"/>
  </si>
  <si>
    <t>1. 점포수는 독립점포 출장소 및 소형영업점 포함</t>
    <phoneticPr fontId="53" type="noConversion"/>
  </si>
  <si>
    <t>2. 임원은 사외이사, 준임원 및 본부장 포함</t>
    <phoneticPr fontId="53" type="noConversion"/>
  </si>
  <si>
    <t>A.총영업이익</t>
    <phoneticPr fontId="53" type="noConversion"/>
  </si>
  <si>
    <t>이자이익</t>
    <phoneticPr fontId="53" type="noConversion"/>
  </si>
  <si>
    <t xml:space="preserve">    &lt;카드관련&gt;</t>
    <phoneticPr fontId="53" type="noConversion"/>
  </si>
  <si>
    <t xml:space="preserve">  (유가증권/파생관련)</t>
    <phoneticPr fontId="53" type="noConversion"/>
  </si>
  <si>
    <t xml:space="preserve">  (자금비용)</t>
    <phoneticPr fontId="53" type="noConversion"/>
  </si>
  <si>
    <t xml:space="preserve">   &lt;신보/주보출연료&gt;</t>
    <phoneticPr fontId="53" type="noConversion"/>
  </si>
  <si>
    <t xml:space="preserve">   &lt;예금보험료&gt;</t>
    <phoneticPr fontId="53" type="noConversion"/>
  </si>
  <si>
    <t xml:space="preserve">  (기타)</t>
    <phoneticPr fontId="53" type="noConversion"/>
  </si>
  <si>
    <t xml:space="preserve">   &lt;기부금&gt;</t>
    <phoneticPr fontId="53" type="noConversion"/>
  </si>
  <si>
    <t>B.판매관리비</t>
    <phoneticPr fontId="53" type="noConversion"/>
  </si>
  <si>
    <t>경비</t>
    <phoneticPr fontId="53" type="noConversion"/>
  </si>
  <si>
    <t xml:space="preserve"> (인건비성)</t>
    <phoneticPr fontId="53" type="noConversion"/>
  </si>
  <si>
    <t xml:space="preserve"> (물건비성)</t>
    <phoneticPr fontId="53" type="noConversion"/>
  </si>
  <si>
    <t>명예퇴직금</t>
    <phoneticPr fontId="53" type="noConversion"/>
  </si>
  <si>
    <t>퇴직급여</t>
    <phoneticPr fontId="53" type="noConversion"/>
  </si>
  <si>
    <t>제상각</t>
    <phoneticPr fontId="53" type="noConversion"/>
  </si>
  <si>
    <t>제세공과</t>
    <phoneticPr fontId="53" type="noConversion"/>
  </si>
  <si>
    <t>C.충당금전입액</t>
    <phoneticPr fontId="53" type="noConversion"/>
  </si>
  <si>
    <t>F.당기순이익(D-E)</t>
    <phoneticPr fontId="53" type="noConversion"/>
  </si>
  <si>
    <t xml:space="preserve">   (대손준비금전입액)</t>
    <phoneticPr fontId="53" type="noConversion"/>
  </si>
  <si>
    <t>G.총포괄손익</t>
    <phoneticPr fontId="53" type="noConversion"/>
  </si>
  <si>
    <t xml:space="preserve"> 총자산 (A+B-C)</t>
    <phoneticPr fontId="53" type="noConversion"/>
  </si>
  <si>
    <t xml:space="preserve">  A.은행계정 자산</t>
    <phoneticPr fontId="53" type="noConversion"/>
  </si>
  <si>
    <t xml:space="preserve">    a.수익성자산</t>
    <phoneticPr fontId="53" type="noConversion"/>
  </si>
  <si>
    <t xml:space="preserve">   원화예치금</t>
    <phoneticPr fontId="53" type="noConversion"/>
  </si>
  <si>
    <t xml:space="preserve">      (지준예치금)</t>
    <phoneticPr fontId="53" type="noConversion"/>
  </si>
  <si>
    <t xml:space="preserve">      (MMT)</t>
    <phoneticPr fontId="53" type="noConversion"/>
  </si>
  <si>
    <t xml:space="preserve">   외화예치금</t>
    <phoneticPr fontId="53" type="noConversion"/>
  </si>
  <si>
    <t xml:space="preserve">   원화대출금</t>
    <phoneticPr fontId="53" type="noConversion"/>
  </si>
  <si>
    <t xml:space="preserve">     - 기업</t>
    <phoneticPr fontId="53" type="noConversion"/>
  </si>
  <si>
    <t xml:space="preserve">       (대기업)</t>
    <phoneticPr fontId="53" type="noConversion"/>
  </si>
  <si>
    <t xml:space="preserve">       (중소기업)</t>
    <phoneticPr fontId="53" type="noConversion"/>
  </si>
  <si>
    <t xml:space="preserve">     - 가계</t>
    <phoneticPr fontId="53" type="noConversion"/>
  </si>
  <si>
    <t xml:space="preserve">       (주택담보)</t>
    <phoneticPr fontId="53" type="noConversion"/>
  </si>
  <si>
    <t xml:space="preserve">       (신용대출)</t>
    <phoneticPr fontId="53" type="noConversion"/>
  </si>
  <si>
    <t xml:space="preserve">     - 공공 및 기타</t>
    <phoneticPr fontId="53" type="noConversion"/>
  </si>
  <si>
    <t xml:space="preserve">    신용카드</t>
    <phoneticPr fontId="53" type="noConversion"/>
  </si>
  <si>
    <t xml:space="preserve">    유가증권</t>
    <phoneticPr fontId="53" type="noConversion"/>
  </si>
  <si>
    <t xml:space="preserve">      (주식)</t>
    <phoneticPr fontId="53" type="noConversion"/>
  </si>
  <si>
    <t xml:space="preserve">    외화대출금</t>
    <phoneticPr fontId="53" type="noConversion"/>
  </si>
  <si>
    <t xml:space="preserve">    내국수입유산스</t>
    <phoneticPr fontId="53" type="noConversion"/>
  </si>
  <si>
    <t xml:space="preserve">    매입외환</t>
    <phoneticPr fontId="53" type="noConversion"/>
  </si>
  <si>
    <t xml:space="preserve">    RP매수</t>
    <phoneticPr fontId="53" type="noConversion"/>
  </si>
  <si>
    <t xml:space="preserve">    사모사채</t>
    <phoneticPr fontId="53" type="noConversion"/>
  </si>
  <si>
    <t xml:space="preserve">    기타</t>
    <phoneticPr fontId="53" type="noConversion"/>
  </si>
  <si>
    <t xml:space="preserve">    대손충당금(-)</t>
    <phoneticPr fontId="53" type="noConversion"/>
  </si>
  <si>
    <t xml:space="preserve">   b.무수익성자산</t>
    <phoneticPr fontId="53" type="noConversion"/>
  </si>
  <si>
    <t xml:space="preserve">      (유형자산)</t>
    <phoneticPr fontId="53" type="noConversion"/>
  </si>
  <si>
    <t xml:space="preserve">      (무형자산)</t>
    <phoneticPr fontId="53" type="noConversion"/>
  </si>
  <si>
    <t xml:space="preserve">  B.신탁계정</t>
    <phoneticPr fontId="53" type="noConversion"/>
  </si>
  <si>
    <t xml:space="preserve">  (신탁대출)</t>
    <phoneticPr fontId="53" type="noConversion"/>
  </si>
  <si>
    <t xml:space="preserve">      (퇴직연금)</t>
    <phoneticPr fontId="53" type="noConversion"/>
  </si>
  <si>
    <t xml:space="preserve">  (신탁유가증권)</t>
    <phoneticPr fontId="53" type="noConversion"/>
  </si>
  <si>
    <t xml:space="preserve">  C.상호계정(은행계정대)</t>
    <phoneticPr fontId="53" type="noConversion"/>
  </si>
  <si>
    <t>1. 저원가성예금은 요구불예금, 저축예금, 기업자유예금(MMDA 포함)임</t>
    <phoneticPr fontId="53" type="noConversion"/>
  </si>
  <si>
    <t>자
본
적
정
성</t>
    <phoneticPr fontId="53" type="noConversion"/>
  </si>
  <si>
    <t>BIS비율</t>
    <phoneticPr fontId="53" type="noConversion"/>
  </si>
  <si>
    <t xml:space="preserve">  총자본</t>
    <phoneticPr fontId="53" type="noConversion"/>
  </si>
  <si>
    <t xml:space="preserve">  위험가중자산</t>
    <phoneticPr fontId="53" type="noConversion"/>
  </si>
  <si>
    <t>Tier1비율</t>
    <phoneticPr fontId="53" type="noConversion"/>
  </si>
  <si>
    <t xml:space="preserve">  기본자본</t>
    <phoneticPr fontId="53" type="noConversion"/>
  </si>
  <si>
    <t xml:space="preserve">  보통주자본</t>
    <phoneticPr fontId="53" type="noConversion"/>
  </si>
  <si>
    <t xml:space="preserve">  고정이하여신</t>
    <phoneticPr fontId="53" type="noConversion"/>
  </si>
  <si>
    <t xml:space="preserve">  총여신</t>
    <phoneticPr fontId="53" type="noConversion"/>
  </si>
  <si>
    <t>연체대출채권비율</t>
    <phoneticPr fontId="53" type="noConversion"/>
  </si>
  <si>
    <t xml:space="preserve">  연체대출금</t>
    <phoneticPr fontId="53" type="noConversion"/>
  </si>
  <si>
    <t xml:space="preserve">  총대출금</t>
    <phoneticPr fontId="53" type="noConversion"/>
  </si>
  <si>
    <t>수
익
성</t>
    <phoneticPr fontId="53" type="noConversion"/>
  </si>
  <si>
    <t>유
동
성</t>
    <phoneticPr fontId="53" type="noConversion"/>
  </si>
  <si>
    <t xml:space="preserve"> A.총여신</t>
    <phoneticPr fontId="53" type="noConversion"/>
  </si>
  <si>
    <t xml:space="preserve"> A.총대출채권</t>
    <phoneticPr fontId="53" type="noConversion"/>
  </si>
  <si>
    <t xml:space="preserve"> 가계</t>
    <phoneticPr fontId="53" type="noConversion"/>
  </si>
  <si>
    <t xml:space="preserve"> 기업</t>
    <phoneticPr fontId="53" type="noConversion"/>
  </si>
  <si>
    <t xml:space="preserve">    대기업</t>
    <phoneticPr fontId="53" type="noConversion"/>
  </si>
  <si>
    <t xml:space="preserve">    중소</t>
    <phoneticPr fontId="53" type="noConversion"/>
  </si>
  <si>
    <t xml:space="preserve"> 공공 및 기타</t>
    <phoneticPr fontId="53" type="noConversion"/>
  </si>
  <si>
    <t xml:space="preserve"> 신용카드</t>
    <phoneticPr fontId="53" type="noConversion"/>
  </si>
  <si>
    <t xml:space="preserve"> B.연체금액</t>
    <phoneticPr fontId="53" type="noConversion"/>
  </si>
  <si>
    <t xml:space="preserve"> C.명목연체율</t>
    <phoneticPr fontId="53" type="noConversion"/>
  </si>
  <si>
    <t xml:space="preserve"> F.실질연체율</t>
    <phoneticPr fontId="53" type="noConversion"/>
  </si>
  <si>
    <t>실질연체금액*</t>
    <phoneticPr fontId="53" type="noConversion"/>
  </si>
  <si>
    <t>총대출채권(A+D+E)</t>
    <phoneticPr fontId="53" type="noConversion"/>
  </si>
  <si>
    <t xml:space="preserve"> G.신규연체발생률</t>
    <phoneticPr fontId="53" type="noConversion"/>
  </si>
  <si>
    <t>신규연체발생금액**</t>
    <phoneticPr fontId="53" type="noConversion"/>
  </si>
  <si>
    <t>총대출채권 ***</t>
    <phoneticPr fontId="53" type="noConversion"/>
  </si>
  <si>
    <t>점포수</t>
    <phoneticPr fontId="53" type="noConversion"/>
  </si>
  <si>
    <t>임직원수</t>
    <phoneticPr fontId="53" type="noConversion"/>
  </si>
  <si>
    <t xml:space="preserve">  임원</t>
    <phoneticPr fontId="53" type="noConversion"/>
  </si>
  <si>
    <t xml:space="preserve">    (사외이사)</t>
    <phoneticPr fontId="53" type="noConversion"/>
  </si>
  <si>
    <t xml:space="preserve">  직원수</t>
    <phoneticPr fontId="53" type="noConversion"/>
  </si>
  <si>
    <t xml:space="preserve">    (정규직원)</t>
    <phoneticPr fontId="53" type="noConversion"/>
  </si>
  <si>
    <t xml:space="preserve">    (계약)</t>
    <phoneticPr fontId="53" type="noConversion"/>
  </si>
  <si>
    <t xml:space="preserve">    (파견)</t>
    <phoneticPr fontId="53" type="noConversion"/>
  </si>
  <si>
    <t>A+</t>
  </si>
  <si>
    <t>AA-</t>
  </si>
  <si>
    <t>A.총영업이익</t>
    <phoneticPr fontId="53" type="noConversion"/>
  </si>
  <si>
    <t>이자이익</t>
    <phoneticPr fontId="53" type="noConversion"/>
  </si>
  <si>
    <t xml:space="preserve">  (이자수익)</t>
    <phoneticPr fontId="53" type="noConversion"/>
  </si>
  <si>
    <t xml:space="preserve">  (이자비용)</t>
    <phoneticPr fontId="53" type="noConversion"/>
  </si>
  <si>
    <t>수수료이익</t>
    <phoneticPr fontId="53" type="noConversion"/>
  </si>
  <si>
    <t xml:space="preserve">  (수수료수익)</t>
    <phoneticPr fontId="53" type="noConversion"/>
  </si>
  <si>
    <t xml:space="preserve">  (수수료비용)</t>
    <phoneticPr fontId="53" type="noConversion"/>
  </si>
  <si>
    <t>리스이익</t>
    <phoneticPr fontId="53" type="noConversion"/>
  </si>
  <si>
    <t xml:space="preserve">  (리스수익)</t>
    <phoneticPr fontId="53" type="noConversion"/>
  </si>
  <si>
    <t xml:space="preserve">  (리스비용)</t>
    <phoneticPr fontId="53" type="noConversion"/>
  </si>
  <si>
    <t>기타이익</t>
    <phoneticPr fontId="53" type="noConversion"/>
  </si>
  <si>
    <t xml:space="preserve">  (기타수익)</t>
    <phoneticPr fontId="53" type="noConversion"/>
  </si>
  <si>
    <t xml:space="preserve">  (기타비용)</t>
    <phoneticPr fontId="53" type="noConversion"/>
  </si>
  <si>
    <t>B.판매관리비</t>
    <phoneticPr fontId="53" type="noConversion"/>
  </si>
  <si>
    <t>경비</t>
    <phoneticPr fontId="53" type="noConversion"/>
  </si>
  <si>
    <t xml:space="preserve"> (인건비성)</t>
    <phoneticPr fontId="53" type="noConversion"/>
  </si>
  <si>
    <t xml:space="preserve"> (물건비성)</t>
    <phoneticPr fontId="53" type="noConversion"/>
  </si>
  <si>
    <t>명예퇴직금</t>
    <phoneticPr fontId="53" type="noConversion"/>
  </si>
  <si>
    <t>퇴직급여</t>
    <phoneticPr fontId="53" type="noConversion"/>
  </si>
  <si>
    <t>제상각</t>
    <phoneticPr fontId="53" type="noConversion"/>
  </si>
  <si>
    <t>제세공과</t>
    <phoneticPr fontId="53" type="noConversion"/>
  </si>
  <si>
    <t>C.충당금전입액</t>
    <phoneticPr fontId="53" type="noConversion"/>
  </si>
  <si>
    <t>D.세전이익(A-B-C)</t>
    <phoneticPr fontId="53" type="noConversion"/>
  </si>
  <si>
    <t>E.법인세비용</t>
    <phoneticPr fontId="53" type="noConversion"/>
  </si>
  <si>
    <t xml:space="preserve"> 총자산 </t>
    <phoneticPr fontId="53" type="noConversion"/>
  </si>
  <si>
    <t xml:space="preserve"> 총부채 및 자본</t>
    <phoneticPr fontId="53" type="noConversion"/>
  </si>
  <si>
    <t xml:space="preserve"> 총부채 및 자본</t>
    <phoneticPr fontId="53" type="noConversion"/>
  </si>
  <si>
    <t xml:space="preserve">     a.이자부부채</t>
    <phoneticPr fontId="53" type="noConversion"/>
  </si>
  <si>
    <t xml:space="preserve">     a.이자부부채</t>
    <phoneticPr fontId="53" type="noConversion"/>
  </si>
  <si>
    <t xml:space="preserve">    원화사채</t>
    <phoneticPr fontId="53" type="noConversion"/>
  </si>
  <si>
    <t xml:space="preserve">    원화사채</t>
    <phoneticPr fontId="53" type="noConversion"/>
  </si>
  <si>
    <t xml:space="preserve">    b.비이자부부채</t>
    <phoneticPr fontId="53" type="noConversion"/>
  </si>
  <si>
    <t xml:space="preserve">    c.자기자본</t>
    <phoneticPr fontId="53" type="noConversion"/>
  </si>
  <si>
    <t xml:space="preserve">      (보통주자본금)</t>
    <phoneticPr fontId="53" type="noConversion"/>
  </si>
  <si>
    <t xml:space="preserve">      (보통주자본금)</t>
    <phoneticPr fontId="53" type="noConversion"/>
  </si>
  <si>
    <t>자
본
적
정
성</t>
    <phoneticPr fontId="53" type="noConversion"/>
  </si>
  <si>
    <t>조정자기자본비율</t>
    <phoneticPr fontId="53" type="noConversion"/>
  </si>
  <si>
    <t xml:space="preserve">  조정자기자본</t>
    <phoneticPr fontId="53" type="noConversion"/>
  </si>
  <si>
    <t xml:space="preserve">  조정자산</t>
    <phoneticPr fontId="53" type="noConversion"/>
  </si>
  <si>
    <t>단순자기자본비율</t>
    <phoneticPr fontId="53" type="noConversion"/>
  </si>
  <si>
    <t xml:space="preserve">  단순자기자본</t>
    <phoneticPr fontId="53" type="noConversion"/>
  </si>
  <si>
    <t xml:space="preserve">  가감총자산</t>
    <phoneticPr fontId="53" type="noConversion"/>
  </si>
  <si>
    <t xml:space="preserve">  총자산</t>
    <phoneticPr fontId="53" type="noConversion"/>
  </si>
  <si>
    <t>손실위험도가중부실채권비율</t>
    <phoneticPr fontId="53" type="noConversion"/>
  </si>
  <si>
    <t xml:space="preserve">  손실위험도가중여신</t>
    <phoneticPr fontId="53" type="noConversion"/>
  </si>
  <si>
    <t xml:space="preserve">  총채권등</t>
    <phoneticPr fontId="53" type="noConversion"/>
  </si>
  <si>
    <t>고정이하채권비율</t>
    <phoneticPr fontId="53" type="noConversion"/>
  </si>
  <si>
    <t xml:space="preserve">  고정이하채권</t>
    <phoneticPr fontId="53" type="noConversion"/>
  </si>
  <si>
    <t xml:space="preserve">  연체채권</t>
    <phoneticPr fontId="53" type="noConversion"/>
  </si>
  <si>
    <t xml:space="preserve">  총채권액</t>
    <phoneticPr fontId="53" type="noConversion"/>
  </si>
  <si>
    <t>수
익
성</t>
    <phoneticPr fontId="53" type="noConversion"/>
  </si>
  <si>
    <t xml:space="preserve">  총자산(평잔)</t>
    <phoneticPr fontId="53" type="noConversion"/>
  </si>
  <si>
    <t xml:space="preserve">  자기자본(평잔)</t>
    <phoneticPr fontId="53" type="noConversion"/>
  </si>
  <si>
    <t>원화유동성비율</t>
    <phoneticPr fontId="53" type="noConversion"/>
  </si>
  <si>
    <t xml:space="preserve">  원화유동성자산</t>
    <phoneticPr fontId="53" type="noConversion"/>
  </si>
  <si>
    <t xml:space="preserve">  원화유동성부채</t>
    <phoneticPr fontId="53" type="noConversion"/>
  </si>
  <si>
    <t>업무용유형자산비율</t>
    <phoneticPr fontId="53" type="noConversion"/>
  </si>
  <si>
    <t xml:space="preserve">  업무용 유형자산</t>
    <phoneticPr fontId="53" type="noConversion"/>
  </si>
  <si>
    <t xml:space="preserve"> A.총여신</t>
    <phoneticPr fontId="53" type="noConversion"/>
  </si>
  <si>
    <t xml:space="preserve"> 정상</t>
    <phoneticPr fontId="53" type="noConversion"/>
  </si>
  <si>
    <t xml:space="preserve"> 고정</t>
    <phoneticPr fontId="53" type="noConversion"/>
  </si>
  <si>
    <t xml:space="preserve"> 추정손실</t>
    <phoneticPr fontId="53" type="noConversion"/>
  </si>
  <si>
    <t xml:space="preserve">    총여신</t>
    <phoneticPr fontId="53" type="noConversion"/>
  </si>
  <si>
    <t xml:space="preserve">    고정이하여신</t>
  </si>
  <si>
    <t xml:space="preserve"> 대기업</t>
    <phoneticPr fontId="53" type="noConversion"/>
  </si>
  <si>
    <t xml:space="preserve"> 중소</t>
    <phoneticPr fontId="53" type="noConversion"/>
  </si>
  <si>
    <t xml:space="preserve"> 기타</t>
    <phoneticPr fontId="53" type="noConversion"/>
  </si>
  <si>
    <t xml:space="preserve"> B.연체금액</t>
    <phoneticPr fontId="53" type="noConversion"/>
  </si>
  <si>
    <t xml:space="preserve"> 중소</t>
  </si>
  <si>
    <t xml:space="preserve"> G.신규연체발생률</t>
    <phoneticPr fontId="53" type="noConversion"/>
  </si>
  <si>
    <t>A.총영업이익</t>
    <phoneticPr fontId="53" type="noConversion"/>
  </si>
  <si>
    <t>이자이익</t>
    <phoneticPr fontId="53" type="noConversion"/>
  </si>
  <si>
    <t xml:space="preserve">  (이자수익)</t>
    <phoneticPr fontId="53" type="noConversion"/>
  </si>
  <si>
    <t xml:space="preserve">  (이자비용)</t>
    <phoneticPr fontId="53" type="noConversion"/>
  </si>
  <si>
    <t>수수료이익</t>
    <phoneticPr fontId="53" type="noConversion"/>
  </si>
  <si>
    <t xml:space="preserve">  (수수료수익)</t>
    <phoneticPr fontId="53" type="noConversion"/>
  </si>
  <si>
    <t xml:space="preserve">    &lt;펀드수익&gt;</t>
    <phoneticPr fontId="53" type="noConversion"/>
  </si>
  <si>
    <t xml:space="preserve">  (수수료비용)</t>
    <phoneticPr fontId="53" type="noConversion"/>
  </si>
  <si>
    <t>기타이익</t>
    <phoneticPr fontId="53" type="noConversion"/>
  </si>
  <si>
    <t xml:space="preserve">  (기타수익)</t>
    <phoneticPr fontId="53" type="noConversion"/>
  </si>
  <si>
    <t xml:space="preserve">  (기타비용)</t>
    <phoneticPr fontId="53" type="noConversion"/>
  </si>
  <si>
    <t>B.판매관리비</t>
    <phoneticPr fontId="53" type="noConversion"/>
  </si>
  <si>
    <t>경비</t>
    <phoneticPr fontId="53" type="noConversion"/>
  </si>
  <si>
    <t xml:space="preserve"> (인건비성)</t>
    <phoneticPr fontId="53" type="noConversion"/>
  </si>
  <si>
    <t xml:space="preserve"> (물건비성)</t>
    <phoneticPr fontId="53" type="noConversion"/>
  </si>
  <si>
    <t>명예퇴직금</t>
    <phoneticPr fontId="53" type="noConversion"/>
  </si>
  <si>
    <t>퇴직급여</t>
    <phoneticPr fontId="53" type="noConversion"/>
  </si>
  <si>
    <t>제상각</t>
    <phoneticPr fontId="53" type="noConversion"/>
  </si>
  <si>
    <t>제세공과</t>
    <phoneticPr fontId="53" type="noConversion"/>
  </si>
  <si>
    <t>NPL 및 PEF</t>
  </si>
  <si>
    <t>자
본
적
정
성</t>
    <phoneticPr fontId="53" type="noConversion"/>
  </si>
  <si>
    <t>자기자본비율</t>
    <phoneticPr fontId="53" type="noConversion"/>
  </si>
  <si>
    <t xml:space="preserve">  자기자본</t>
    <phoneticPr fontId="53" type="noConversion"/>
  </si>
  <si>
    <t xml:space="preserve">  조정총자산</t>
    <phoneticPr fontId="53" type="noConversion"/>
  </si>
  <si>
    <t>영업용순자본비율</t>
    <phoneticPr fontId="53" type="noConversion"/>
  </si>
  <si>
    <t xml:space="preserve">  영업용순자본</t>
    <phoneticPr fontId="53" type="noConversion"/>
  </si>
  <si>
    <t xml:space="preserve">  총위험액</t>
    <phoneticPr fontId="53" type="noConversion"/>
  </si>
  <si>
    <t>수
익
성</t>
    <phoneticPr fontId="53" type="noConversion"/>
  </si>
  <si>
    <t xml:space="preserve">  당기순이익</t>
    <phoneticPr fontId="53" type="noConversion"/>
  </si>
  <si>
    <t xml:space="preserve">  총자산(평잔)</t>
    <phoneticPr fontId="53" type="noConversion"/>
  </si>
  <si>
    <t xml:space="preserve">  자기자본(평잔)</t>
    <phoneticPr fontId="53" type="noConversion"/>
  </si>
  <si>
    <t>유
동
성</t>
    <phoneticPr fontId="53" type="noConversion"/>
  </si>
  <si>
    <t>유동비율</t>
    <phoneticPr fontId="53" type="noConversion"/>
  </si>
  <si>
    <t xml:space="preserve">  유동자산</t>
    <phoneticPr fontId="53" type="noConversion"/>
  </si>
  <si>
    <t xml:space="preserve">  유동부채</t>
    <phoneticPr fontId="53" type="noConversion"/>
  </si>
  <si>
    <t>자본고정화비율</t>
    <phoneticPr fontId="53" type="noConversion"/>
  </si>
  <si>
    <t xml:space="preserve">  고정화자본</t>
    <phoneticPr fontId="53" type="noConversion"/>
  </si>
  <si>
    <t xml:space="preserve">  단순자기자본</t>
    <phoneticPr fontId="53" type="noConversion"/>
  </si>
  <si>
    <t>JB우리캐피탈</t>
    <phoneticPr fontId="53" type="noConversion"/>
  </si>
  <si>
    <t>JB자산운용</t>
    <phoneticPr fontId="53" type="noConversion"/>
  </si>
  <si>
    <t>일반사항</t>
    <phoneticPr fontId="53" type="noConversion"/>
  </si>
  <si>
    <t>손익실적</t>
    <phoneticPr fontId="53" type="noConversion"/>
  </si>
  <si>
    <t>자산</t>
    <phoneticPr fontId="53" type="noConversion"/>
  </si>
  <si>
    <t>재무비율</t>
    <phoneticPr fontId="53" type="noConversion"/>
  </si>
  <si>
    <t>순이자마진(마진율)</t>
    <phoneticPr fontId="53" type="noConversion"/>
  </si>
  <si>
    <t>여신건전성</t>
    <phoneticPr fontId="53" type="noConversion"/>
  </si>
  <si>
    <t>연체율 및 대손비용률</t>
    <phoneticPr fontId="53" type="noConversion"/>
  </si>
  <si>
    <t>재무비율</t>
    <phoneticPr fontId="53" type="noConversion"/>
  </si>
  <si>
    <t>광주은행</t>
    <phoneticPr fontId="53" type="noConversion"/>
  </si>
  <si>
    <t>일반사항</t>
    <phoneticPr fontId="53" type="noConversion"/>
  </si>
  <si>
    <t>손익실적</t>
    <phoneticPr fontId="53" type="noConversion"/>
  </si>
  <si>
    <t>자산</t>
    <phoneticPr fontId="53" type="noConversion"/>
  </si>
  <si>
    <t>부채자본</t>
    <phoneticPr fontId="53" type="noConversion"/>
  </si>
  <si>
    <t>재무비율</t>
    <phoneticPr fontId="53" type="noConversion"/>
  </si>
  <si>
    <t>여신건전성</t>
    <phoneticPr fontId="53" type="noConversion"/>
  </si>
  <si>
    <t>연체율 및 대손비용률</t>
    <phoneticPr fontId="53" type="noConversion"/>
  </si>
  <si>
    <t>JB우리캐피탈</t>
    <phoneticPr fontId="53" type="noConversion"/>
  </si>
  <si>
    <t>Contents</t>
    <phoneticPr fontId="53" type="noConversion"/>
  </si>
  <si>
    <t>Contents</t>
    <phoneticPr fontId="53" type="noConversion"/>
  </si>
  <si>
    <t>(단위 : 개, 명)</t>
    <phoneticPr fontId="53" type="noConversion"/>
  </si>
  <si>
    <t>(단위: 개, 명)</t>
    <phoneticPr fontId="53" type="noConversion"/>
  </si>
  <si>
    <t>(단위: 억원)</t>
    <phoneticPr fontId="53" type="noConversion"/>
  </si>
  <si>
    <t>(단위: 억원, %)</t>
    <phoneticPr fontId="53" type="noConversion"/>
  </si>
  <si>
    <t>(단위: %)</t>
    <phoneticPr fontId="53" type="noConversion"/>
  </si>
  <si>
    <t>'15.3Q</t>
    <phoneticPr fontId="53" type="noConversion"/>
  </si>
  <si>
    <t>(단위: 명)</t>
    <phoneticPr fontId="53" type="noConversion"/>
  </si>
  <si>
    <t>1. 수익성지표는 대손준비금 반영전 비율임</t>
    <phoneticPr fontId="53" type="noConversion"/>
  </si>
  <si>
    <t>2. 대손충당금전입액은 손익계산서상 여신성 충당금 전입액 금액임</t>
    <phoneticPr fontId="53" type="noConversion"/>
  </si>
  <si>
    <t>부채자본</t>
    <phoneticPr fontId="53" type="noConversion"/>
  </si>
  <si>
    <t>[전북은행] 일반사항</t>
    <phoneticPr fontId="53" type="noConversion"/>
  </si>
  <si>
    <t>[전북은행] 순이자마진(마진율)</t>
    <phoneticPr fontId="53" type="noConversion"/>
  </si>
  <si>
    <t>[전북은행] 여신건전성</t>
    <phoneticPr fontId="53" type="noConversion"/>
  </si>
  <si>
    <t>[전북은행] 연체율 및 대손비용률</t>
    <phoneticPr fontId="53" type="noConversion"/>
  </si>
  <si>
    <t>[광주은행] 일반사항</t>
    <phoneticPr fontId="53" type="noConversion"/>
  </si>
  <si>
    <t>[광주은행] 순이자마진(마진율)</t>
    <phoneticPr fontId="53" type="noConversion"/>
  </si>
  <si>
    <t>[광주은행] 여신건전성</t>
    <phoneticPr fontId="53" type="noConversion"/>
  </si>
  <si>
    <t>[광주은행] 연체율 및 대손비용률</t>
    <phoneticPr fontId="53" type="noConversion"/>
  </si>
  <si>
    <t>[JB우리캐피탈] 일반사항</t>
    <phoneticPr fontId="53" type="noConversion"/>
  </si>
  <si>
    <t>[JB우리캐피탈] 여신건전성</t>
    <phoneticPr fontId="53" type="noConversion"/>
  </si>
  <si>
    <t>[JB우리캐피탈] 연체율 및 대손비용률</t>
    <phoneticPr fontId="53" type="noConversion"/>
  </si>
  <si>
    <t>[JB자산운용] 일반사항</t>
    <phoneticPr fontId="53" type="noConversion"/>
  </si>
  <si>
    <t>[JB자산운용] 손익실적</t>
    <phoneticPr fontId="53" type="noConversion"/>
  </si>
  <si>
    <t>[JB자산운용] 자산</t>
    <phoneticPr fontId="53" type="noConversion"/>
  </si>
  <si>
    <t>[JB자산운용] 부채/자본</t>
    <phoneticPr fontId="53" type="noConversion"/>
  </si>
  <si>
    <t>[JB자산운용] 재무비율</t>
    <phoneticPr fontId="53" type="noConversion"/>
  </si>
  <si>
    <t>3. 국외 신용등급은 무디스 기준</t>
    <phoneticPr fontId="53" type="noConversion"/>
  </si>
  <si>
    <t>A3</t>
    <phoneticPr fontId="53" type="noConversion"/>
  </si>
  <si>
    <t>1. 수익성자산 기타계정은 콜론, 매입어음, 직불카드채권, 팩토링채권, 출자전환채권임</t>
    <phoneticPr fontId="53" type="noConversion"/>
  </si>
  <si>
    <t>2. 원화대출금 : 은행간 대여금 제외(기타에 포함)</t>
    <phoneticPr fontId="53" type="noConversion"/>
  </si>
  <si>
    <t xml:space="preserve"> 고정이하여신</t>
    <phoneticPr fontId="53" type="noConversion"/>
  </si>
  <si>
    <t>대손비용율(누적)</t>
    <phoneticPr fontId="53" type="noConversion"/>
  </si>
  <si>
    <t>임직원수</t>
    <phoneticPr fontId="53" type="noConversion"/>
  </si>
  <si>
    <t xml:space="preserve"> 고정이하여신</t>
    <phoneticPr fontId="53" type="noConversion"/>
  </si>
  <si>
    <t xml:space="preserve"> H.대손비용률(누적)</t>
    <phoneticPr fontId="53" type="noConversion"/>
  </si>
  <si>
    <t>(국내)신용등급</t>
    <phoneticPr fontId="53" type="noConversion"/>
  </si>
  <si>
    <t>일반사항</t>
    <phoneticPr fontId="53" type="noConversion"/>
  </si>
  <si>
    <t>손익실적</t>
    <phoneticPr fontId="53" type="noConversion"/>
  </si>
  <si>
    <t>자산</t>
    <phoneticPr fontId="53" type="noConversion"/>
  </si>
  <si>
    <t>부채자본</t>
    <phoneticPr fontId="53" type="noConversion"/>
  </si>
  <si>
    <t>재무비율</t>
    <phoneticPr fontId="53" type="noConversion"/>
  </si>
  <si>
    <t>여신건전성</t>
    <phoneticPr fontId="53" type="noConversion"/>
  </si>
  <si>
    <t>연체율 및 대손비용률</t>
    <phoneticPr fontId="53" type="noConversion"/>
  </si>
  <si>
    <t>광주은행</t>
    <phoneticPr fontId="53" type="noConversion"/>
  </si>
  <si>
    <t>광주은행</t>
    <phoneticPr fontId="53" type="noConversion"/>
  </si>
  <si>
    <t>일반사항</t>
    <phoneticPr fontId="53" type="noConversion"/>
  </si>
  <si>
    <t>손익실적</t>
    <phoneticPr fontId="53" type="noConversion"/>
  </si>
  <si>
    <t>부채자본</t>
    <phoneticPr fontId="53" type="noConversion"/>
  </si>
  <si>
    <t>재무비율</t>
    <phoneticPr fontId="53" type="noConversion"/>
  </si>
  <si>
    <t>순이자마진(마진율)</t>
    <phoneticPr fontId="53" type="noConversion"/>
  </si>
  <si>
    <t>여신건전성</t>
    <phoneticPr fontId="53" type="noConversion"/>
  </si>
  <si>
    <t>연체율 및 대손비용률</t>
    <phoneticPr fontId="53" type="noConversion"/>
  </si>
  <si>
    <t>전북은행</t>
    <phoneticPr fontId="53" type="noConversion"/>
  </si>
  <si>
    <t>일반사항</t>
    <phoneticPr fontId="53" type="noConversion"/>
  </si>
  <si>
    <t>부채자본</t>
    <phoneticPr fontId="53" type="noConversion"/>
  </si>
  <si>
    <t>재무비율</t>
    <phoneticPr fontId="53" type="noConversion"/>
  </si>
  <si>
    <t>순이자마진(마진율)</t>
    <phoneticPr fontId="53" type="noConversion"/>
  </si>
  <si>
    <t>여신건전성</t>
    <phoneticPr fontId="53" type="noConversion"/>
  </si>
  <si>
    <t>JB자산운용</t>
    <phoneticPr fontId="53" type="noConversion"/>
  </si>
  <si>
    <t>일반사항</t>
    <phoneticPr fontId="53" type="noConversion"/>
  </si>
  <si>
    <t>손익실적</t>
    <phoneticPr fontId="53" type="noConversion"/>
  </si>
  <si>
    <t>재무비율</t>
    <phoneticPr fontId="53" type="noConversion"/>
  </si>
  <si>
    <t>부채자본</t>
    <phoneticPr fontId="53" type="noConversion"/>
  </si>
  <si>
    <t>부채자본</t>
    <phoneticPr fontId="53" type="noConversion"/>
  </si>
  <si>
    <t xml:space="preserve"> D.상각규모</t>
    <phoneticPr fontId="53" type="noConversion"/>
  </si>
  <si>
    <t xml:space="preserve"> E.매각규모</t>
    <phoneticPr fontId="53" type="noConversion"/>
  </si>
  <si>
    <t xml:space="preserve"> 고정이하여신</t>
    <phoneticPr fontId="53" type="noConversion"/>
  </si>
  <si>
    <t>ROA(누적)</t>
    <phoneticPr fontId="53" type="noConversion"/>
  </si>
  <si>
    <t>ROE(누적)</t>
    <phoneticPr fontId="53" type="noConversion"/>
  </si>
  <si>
    <t>NIM(은행,분기중)</t>
    <phoneticPr fontId="53" type="noConversion"/>
  </si>
  <si>
    <t>Cost-Income Ratio(누적)</t>
    <phoneticPr fontId="53" type="noConversion"/>
  </si>
  <si>
    <t>NIM(분기중)</t>
    <phoneticPr fontId="53" type="noConversion"/>
  </si>
  <si>
    <t>ROA(누적)</t>
    <phoneticPr fontId="53" type="noConversion"/>
  </si>
  <si>
    <t>ROE(누적)</t>
    <phoneticPr fontId="53" type="noConversion"/>
  </si>
  <si>
    <t xml:space="preserve">    매출어음</t>
    <phoneticPr fontId="53" type="noConversion"/>
  </si>
  <si>
    <t xml:space="preserve">    RP</t>
    <phoneticPr fontId="53" type="noConversion"/>
  </si>
  <si>
    <t xml:space="preserve">    CD</t>
    <phoneticPr fontId="53" type="noConversion"/>
  </si>
  <si>
    <t>순이자마진(자금/손익)</t>
    <phoneticPr fontId="53" type="noConversion"/>
  </si>
  <si>
    <t>[전북은행] 순이자마진(자금/손익)</t>
    <phoneticPr fontId="53" type="noConversion"/>
  </si>
  <si>
    <t>[광주은행] 순이자마진(자금/손익)</t>
    <phoneticPr fontId="53" type="noConversion"/>
  </si>
  <si>
    <t>순이자마진(자금/손익)</t>
    <phoneticPr fontId="53" type="noConversion"/>
  </si>
  <si>
    <t>○ 자금</t>
    <phoneticPr fontId="53" type="noConversion"/>
  </si>
  <si>
    <t>○ 손익</t>
    <phoneticPr fontId="53" type="noConversion"/>
  </si>
  <si>
    <t>운용부문</t>
    <phoneticPr fontId="53" type="noConversion"/>
  </si>
  <si>
    <t>준법감시/경영지원부문</t>
    <phoneticPr fontId="53" type="noConversion"/>
  </si>
  <si>
    <t>임원</t>
    <phoneticPr fontId="53" type="noConversion"/>
  </si>
  <si>
    <t>직원수</t>
    <phoneticPr fontId="53" type="noConversion"/>
  </si>
  <si>
    <t>자기자본이익률(누적)</t>
    <phoneticPr fontId="53" type="noConversion"/>
  </si>
  <si>
    <t>총자산이익률(누적)</t>
    <phoneticPr fontId="53" type="noConversion"/>
  </si>
  <si>
    <t>'15.4Q</t>
  </si>
  <si>
    <t>'15.4Q</t>
    <phoneticPr fontId="53" type="noConversion"/>
  </si>
  <si>
    <t xml:space="preserve">  B.자기자본</t>
    <phoneticPr fontId="53" type="noConversion"/>
  </si>
  <si>
    <t xml:space="preserve">  C.신탁계정</t>
    <phoneticPr fontId="53" type="noConversion"/>
  </si>
  <si>
    <t xml:space="preserve">  D.상호계정(은행계정대)</t>
    <phoneticPr fontId="53" type="noConversion"/>
  </si>
  <si>
    <t>신종자본증권</t>
    <phoneticPr fontId="53" type="noConversion"/>
  </si>
  <si>
    <t>자본금</t>
    <phoneticPr fontId="53" type="noConversion"/>
  </si>
  <si>
    <t xml:space="preserve"> 총부채및자본 (A+B+C-D)</t>
    <phoneticPr fontId="53" type="noConversion"/>
  </si>
  <si>
    <t xml:space="preserve">   A.은행계정부채(a+b)</t>
    <phoneticPr fontId="53" type="noConversion"/>
  </si>
  <si>
    <t xml:space="preserve">    기타</t>
    <phoneticPr fontId="53" type="noConversion"/>
  </si>
  <si>
    <t xml:space="preserve">  총영업이익</t>
    <phoneticPr fontId="53" type="noConversion"/>
  </si>
  <si>
    <t xml:space="preserve">      (전환우선주)</t>
    <phoneticPr fontId="53" type="noConversion"/>
  </si>
  <si>
    <t xml:space="preserve"> (신종자본증권)</t>
    <phoneticPr fontId="53" type="noConversion"/>
  </si>
  <si>
    <t>1. 전북은행 개별기준</t>
    <phoneticPr fontId="53" type="noConversion"/>
  </si>
  <si>
    <t>2. 비이자이익은 영업외손익 포함</t>
    <phoneticPr fontId="53" type="noConversion"/>
  </si>
  <si>
    <t>고정이하여신비율</t>
    <phoneticPr fontId="53" type="noConversion"/>
  </si>
  <si>
    <t>대손충당금잔액</t>
    <phoneticPr fontId="53" type="noConversion"/>
  </si>
  <si>
    <t>대손준비금잔액</t>
    <phoneticPr fontId="53" type="noConversion"/>
  </si>
  <si>
    <t>고정이하여신비율</t>
    <phoneticPr fontId="53" type="noConversion"/>
  </si>
  <si>
    <t>대손충당금잔액</t>
    <phoneticPr fontId="53" type="noConversion"/>
  </si>
  <si>
    <t>대손준비금잔액</t>
    <phoneticPr fontId="53" type="noConversion"/>
  </si>
  <si>
    <t>대손충당금잔액</t>
    <phoneticPr fontId="53" type="noConversion"/>
  </si>
  <si>
    <t>대손준비금잔액</t>
    <phoneticPr fontId="53" type="noConversion"/>
  </si>
  <si>
    <t>고정이하여신비율</t>
    <phoneticPr fontId="53" type="noConversion"/>
  </si>
  <si>
    <t xml:space="preserve"> 고정이하여신</t>
    <phoneticPr fontId="53" type="noConversion"/>
  </si>
  <si>
    <t xml:space="preserve"> A.총여신</t>
    <phoneticPr fontId="53" type="noConversion"/>
  </si>
  <si>
    <t xml:space="preserve"> D.총여신(신용카드)</t>
    <phoneticPr fontId="53" type="noConversion"/>
  </si>
  <si>
    <t xml:space="preserve"> 고정이하여신비율</t>
    <phoneticPr fontId="53" type="noConversion"/>
  </si>
  <si>
    <t xml:space="preserve">    총여신(기업-대기업)</t>
    <phoneticPr fontId="53" type="noConversion"/>
  </si>
  <si>
    <t xml:space="preserve">    총여신(기업-중소기업)</t>
    <phoneticPr fontId="53" type="noConversion"/>
  </si>
  <si>
    <t xml:space="preserve"> B.총여신(기업)</t>
    <phoneticPr fontId="53" type="noConversion"/>
  </si>
  <si>
    <t xml:space="preserve"> C.총여신(가계)</t>
    <phoneticPr fontId="53" type="noConversion"/>
  </si>
  <si>
    <t xml:space="preserve"> 고정이하여신</t>
    <phoneticPr fontId="53" type="noConversion"/>
  </si>
  <si>
    <t xml:space="preserve"> 고정이하여신</t>
    <phoneticPr fontId="53" type="noConversion"/>
  </si>
  <si>
    <t>'16.1Q</t>
    <phoneticPr fontId="53" type="noConversion"/>
  </si>
  <si>
    <t>'16.1Q</t>
    <phoneticPr fontId="53" type="noConversion"/>
  </si>
  <si>
    <t xml:space="preserve">  판매관리비(누적)</t>
    <phoneticPr fontId="53" type="noConversion"/>
  </si>
  <si>
    <t xml:space="preserve">  대손충당금전입액(누적)</t>
    <phoneticPr fontId="53" type="noConversion"/>
  </si>
  <si>
    <t xml:space="preserve">  판매관리비(누적)</t>
    <phoneticPr fontId="53" type="noConversion"/>
  </si>
  <si>
    <t xml:space="preserve">  총영업이익(누적)</t>
    <phoneticPr fontId="53" type="noConversion"/>
  </si>
  <si>
    <t xml:space="preserve">  당기순이익(누적)</t>
    <phoneticPr fontId="53" type="noConversion"/>
  </si>
  <si>
    <t>C.충당금전입액</t>
    <phoneticPr fontId="53" type="noConversion"/>
  </si>
  <si>
    <t>D.세전이익</t>
    <phoneticPr fontId="53" type="noConversion"/>
  </si>
  <si>
    <t>최소영업자본비율</t>
    <phoneticPr fontId="53" type="noConversion"/>
  </si>
  <si>
    <t xml:space="preserve">  자기자본</t>
    <phoneticPr fontId="53" type="noConversion"/>
  </si>
  <si>
    <t xml:space="preserve">  최소영업자본</t>
    <phoneticPr fontId="53" type="noConversion"/>
  </si>
  <si>
    <t>특별자산</t>
  </si>
  <si>
    <t>부동산</t>
  </si>
  <si>
    <t xml:space="preserve">  고정이하여신</t>
    <phoneticPr fontId="53" type="noConversion"/>
  </si>
  <si>
    <t>수수료이익</t>
  </si>
  <si>
    <t>리스이익</t>
  </si>
  <si>
    <t>외환/파생관련</t>
  </si>
  <si>
    <t>자금비용</t>
  </si>
  <si>
    <t>인건비성</t>
  </si>
  <si>
    <t>물건비성</t>
  </si>
  <si>
    <t>(단위: 억원)</t>
    <phoneticPr fontId="53" type="noConversion"/>
  </si>
  <si>
    <t>'13.3Q</t>
    <phoneticPr fontId="53" type="noConversion"/>
  </si>
  <si>
    <t>'13.4Q</t>
    <phoneticPr fontId="53" type="noConversion"/>
  </si>
  <si>
    <t>'14.1Q</t>
    <phoneticPr fontId="53" type="noConversion"/>
  </si>
  <si>
    <t>'14.2Q</t>
    <phoneticPr fontId="53" type="noConversion"/>
  </si>
  <si>
    <t>'14.3Q</t>
    <phoneticPr fontId="53" type="noConversion"/>
  </si>
  <si>
    <t>'14.4Q</t>
    <phoneticPr fontId="53" type="noConversion"/>
  </si>
  <si>
    <t>'15.1Q</t>
    <phoneticPr fontId="53" type="noConversion"/>
  </si>
  <si>
    <t>'15.2Q</t>
    <phoneticPr fontId="53" type="noConversion"/>
  </si>
  <si>
    <t>'15.3Q</t>
    <phoneticPr fontId="53" type="noConversion"/>
  </si>
  <si>
    <t>'15.4Q</t>
    <phoneticPr fontId="53" type="noConversion"/>
  </si>
  <si>
    <t>'16.1Q</t>
    <phoneticPr fontId="53" type="noConversion"/>
  </si>
  <si>
    <t>A.총영업이익</t>
    <phoneticPr fontId="53" type="noConversion"/>
  </si>
  <si>
    <t>이자수익</t>
    <phoneticPr fontId="53" type="noConversion"/>
  </si>
  <si>
    <t>이자비용</t>
    <phoneticPr fontId="53" type="noConversion"/>
  </si>
  <si>
    <t>B.판매관리비</t>
    <phoneticPr fontId="53" type="noConversion"/>
  </si>
  <si>
    <t>경비</t>
    <phoneticPr fontId="53" type="noConversion"/>
  </si>
  <si>
    <t>명예퇴직금</t>
    <phoneticPr fontId="53" type="noConversion"/>
  </si>
  <si>
    <t>기타</t>
    <phoneticPr fontId="53" type="noConversion"/>
  </si>
  <si>
    <t>C.충당금적립전이익</t>
    <phoneticPr fontId="53" type="noConversion"/>
  </si>
  <si>
    <t>E.영업이익</t>
    <phoneticPr fontId="53" type="noConversion"/>
  </si>
  <si>
    <t>F.영업외손익</t>
    <phoneticPr fontId="53" type="noConversion"/>
  </si>
  <si>
    <t>G.세전이익</t>
    <phoneticPr fontId="53" type="noConversion"/>
  </si>
  <si>
    <t>H.법인세비용</t>
    <phoneticPr fontId="53" type="noConversion"/>
  </si>
  <si>
    <t>I.당기순이익</t>
    <phoneticPr fontId="53" type="noConversion"/>
  </si>
  <si>
    <t>비지배주주순이익</t>
    <phoneticPr fontId="53" type="noConversion"/>
  </si>
  <si>
    <t>J.지배주주순이익</t>
    <phoneticPr fontId="53" type="noConversion"/>
  </si>
  <si>
    <t>'16.1Q</t>
    <phoneticPr fontId="53" type="noConversion"/>
  </si>
  <si>
    <t xml:space="preserve"> A.그룹 연결</t>
    <phoneticPr fontId="53" type="noConversion"/>
  </si>
  <si>
    <t>총여신</t>
    <phoneticPr fontId="53" type="noConversion"/>
  </si>
  <si>
    <t xml:space="preserve"> B.전북은행</t>
    <phoneticPr fontId="53" type="noConversion"/>
  </si>
  <si>
    <t xml:space="preserve"> C.광주은행</t>
    <phoneticPr fontId="53" type="noConversion"/>
  </si>
  <si>
    <t xml:space="preserve"> D.JB우리캐피탈</t>
    <phoneticPr fontId="53" type="noConversion"/>
  </si>
  <si>
    <t>여신건전성</t>
    <phoneticPr fontId="53" type="noConversion"/>
  </si>
  <si>
    <t>여신건전성</t>
    <phoneticPr fontId="53" type="noConversion"/>
  </si>
  <si>
    <t>'16.2Q</t>
    <phoneticPr fontId="53" type="noConversion"/>
  </si>
  <si>
    <t>'16.2Q</t>
    <phoneticPr fontId="53" type="noConversion"/>
  </si>
  <si>
    <t>'16.2Q</t>
    <phoneticPr fontId="53" type="noConversion"/>
  </si>
  <si>
    <t>(단위: 억원)</t>
    <phoneticPr fontId="53" type="noConversion"/>
  </si>
  <si>
    <t>(단위: 억원, %)</t>
    <phoneticPr fontId="53" type="noConversion"/>
  </si>
  <si>
    <t>'16.2Q</t>
    <phoneticPr fontId="53" type="noConversion"/>
  </si>
  <si>
    <t>분기</t>
    <phoneticPr fontId="53" type="noConversion"/>
  </si>
  <si>
    <t>기타지역(경기)</t>
    <phoneticPr fontId="53" type="noConversion"/>
  </si>
  <si>
    <t>기타지역(경기)</t>
    <phoneticPr fontId="53" type="noConversion"/>
  </si>
  <si>
    <t xml:space="preserve">  대손충당금전입액(누적)</t>
    <phoneticPr fontId="53" type="noConversion"/>
  </si>
  <si>
    <t>기업대출</t>
    <phoneticPr fontId="53" type="noConversion"/>
  </si>
  <si>
    <t xml:space="preserve">    총여신</t>
    <phoneticPr fontId="53" type="noConversion"/>
  </si>
  <si>
    <t>기타*</t>
    <phoneticPr fontId="53" type="noConversion"/>
  </si>
  <si>
    <t xml:space="preserve">  순이자이익</t>
    <phoneticPr fontId="53" type="noConversion"/>
  </si>
  <si>
    <t xml:space="preserve">  총영업이익(누적)</t>
    <phoneticPr fontId="53" type="noConversion"/>
  </si>
  <si>
    <t>원화예대금리차</t>
    <phoneticPr fontId="53" type="noConversion"/>
  </si>
  <si>
    <t>이자이익(a)</t>
    <phoneticPr fontId="53" type="noConversion"/>
  </si>
  <si>
    <t>D.충당금전입액 (b)</t>
    <phoneticPr fontId="53" type="noConversion"/>
  </si>
  <si>
    <t>(PPA 이연효과) (c)</t>
    <phoneticPr fontId="53" type="noConversion"/>
  </si>
  <si>
    <t>실질 충당금전입액 (b-c)</t>
    <phoneticPr fontId="53" type="noConversion"/>
  </si>
  <si>
    <t>(PPA 이연효과 제거시) (a-c)</t>
    <phoneticPr fontId="53" type="noConversion"/>
  </si>
  <si>
    <t>여신건전성</t>
    <phoneticPr fontId="53" type="noConversion"/>
  </si>
  <si>
    <t>'16.1Q</t>
  </si>
  <si>
    <t>'16.2Q</t>
  </si>
  <si>
    <t xml:space="preserve">  순이자이익</t>
    <phoneticPr fontId="53" type="noConversion"/>
  </si>
  <si>
    <t>'16.3Q</t>
    <phoneticPr fontId="53" type="noConversion"/>
  </si>
  <si>
    <t>'16.3Q</t>
    <phoneticPr fontId="53" type="noConversion"/>
  </si>
  <si>
    <t>'16.3Q</t>
    <phoneticPr fontId="53" type="noConversion"/>
  </si>
  <si>
    <t>'16.3Q</t>
  </si>
  <si>
    <t>'16.3Q</t>
    <phoneticPr fontId="53" type="noConversion"/>
  </si>
  <si>
    <t>PPCB</t>
    <phoneticPr fontId="53" type="noConversion"/>
  </si>
  <si>
    <t>[PPCB] 재무현황</t>
    <phoneticPr fontId="53" type="noConversion"/>
  </si>
  <si>
    <t>Contents</t>
    <phoneticPr fontId="53" type="noConversion"/>
  </si>
  <si>
    <t>전북은행</t>
    <phoneticPr fontId="53" type="noConversion"/>
  </si>
  <si>
    <t>○ 그룹 연결 재무상태표</t>
    <phoneticPr fontId="53" type="noConversion"/>
  </si>
  <si>
    <t>(단위: 억원)</t>
    <phoneticPr fontId="53" type="noConversion"/>
  </si>
  <si>
    <t>'14.1Q</t>
    <phoneticPr fontId="53" type="noConversion"/>
  </si>
  <si>
    <t xml:space="preserve">자산총계          </t>
  </si>
  <si>
    <t xml:space="preserve">현금및예치금                  </t>
  </si>
  <si>
    <t xml:space="preserve">유형자산     </t>
  </si>
  <si>
    <t xml:space="preserve">무형자산      </t>
  </si>
  <si>
    <t xml:space="preserve">기타자산       </t>
  </si>
  <si>
    <t xml:space="preserve">예수부채        </t>
  </si>
  <si>
    <t xml:space="preserve">단기매매금융부채    </t>
  </si>
  <si>
    <t xml:space="preserve">차입부채       </t>
  </si>
  <si>
    <t xml:space="preserve">사채       </t>
  </si>
  <si>
    <t xml:space="preserve">충당부채               </t>
  </si>
  <si>
    <t xml:space="preserve">미지급법인세                                                                                        </t>
  </si>
  <si>
    <t xml:space="preserve">이연법인세부채                                                                                      </t>
  </si>
  <si>
    <t xml:space="preserve">기타부채          </t>
  </si>
  <si>
    <t xml:space="preserve">자본금          </t>
  </si>
  <si>
    <t xml:space="preserve">자본잉여금           </t>
  </si>
  <si>
    <t xml:space="preserve">이익잉여금           </t>
  </si>
  <si>
    <t xml:space="preserve">자본조정             </t>
  </si>
  <si>
    <t xml:space="preserve">기타포괄손익누계액        </t>
  </si>
  <si>
    <t xml:space="preserve">지배주주지분계      </t>
  </si>
  <si>
    <t>광주은행</t>
    <phoneticPr fontId="53" type="noConversion"/>
  </si>
  <si>
    <t>우리캐피탈</t>
    <phoneticPr fontId="53" type="noConversion"/>
  </si>
  <si>
    <t xml:space="preserve">  원화대출금</t>
    <phoneticPr fontId="53" type="noConversion"/>
  </si>
  <si>
    <t>전북은행</t>
    <phoneticPr fontId="53" type="noConversion"/>
  </si>
  <si>
    <t>총수신</t>
    <phoneticPr fontId="53" type="noConversion"/>
  </si>
  <si>
    <t xml:space="preserve">  원화예수금</t>
    <phoneticPr fontId="53" type="noConversion"/>
  </si>
  <si>
    <t>'14.2Q</t>
    <phoneticPr fontId="53" type="noConversion"/>
  </si>
  <si>
    <t>'16.1Q</t>
    <phoneticPr fontId="53" type="noConversion"/>
  </si>
  <si>
    <t>'16.2Q</t>
    <phoneticPr fontId="53" type="noConversion"/>
  </si>
  <si>
    <t>'16.3Q</t>
    <phoneticPr fontId="53" type="noConversion"/>
  </si>
  <si>
    <t xml:space="preserve">대출채권    </t>
    <phoneticPr fontId="96" type="noConversion"/>
  </si>
  <si>
    <t>리스자산</t>
    <phoneticPr fontId="96" type="noConversion"/>
  </si>
  <si>
    <t>관계기업투자</t>
    <phoneticPr fontId="96" type="noConversion"/>
  </si>
  <si>
    <t xml:space="preserve">부채총계          </t>
    <phoneticPr fontId="53" type="noConversion"/>
  </si>
  <si>
    <t>위험회피목적파생금융부채</t>
    <phoneticPr fontId="96" type="noConversion"/>
  </si>
  <si>
    <t>자본총계</t>
    <phoneticPr fontId="53" type="noConversion"/>
  </si>
  <si>
    <t>신종자본증권</t>
    <phoneticPr fontId="96" type="noConversion"/>
  </si>
  <si>
    <t>비지배주주지분</t>
    <phoneticPr fontId="96" type="noConversion"/>
  </si>
  <si>
    <t xml:space="preserve">부채와자본총계     </t>
    <phoneticPr fontId="53" type="noConversion"/>
  </si>
  <si>
    <t>○ 그룹 여수신 실적</t>
    <phoneticPr fontId="53" type="noConversion"/>
  </si>
  <si>
    <t xml:space="preserve"> H.대손충당금전입액</t>
    <phoneticPr fontId="53" type="noConversion"/>
  </si>
  <si>
    <t xml:space="preserve"> 기업</t>
    <phoneticPr fontId="53" type="noConversion"/>
  </si>
  <si>
    <t xml:space="preserve"> 신용카드</t>
    <phoneticPr fontId="53" type="noConversion"/>
  </si>
  <si>
    <t xml:space="preserve"> I.대손비용률(누적)</t>
    <phoneticPr fontId="53" type="noConversion"/>
  </si>
  <si>
    <t xml:space="preserve"> 대손비용(누적)</t>
    <phoneticPr fontId="53" type="noConversion"/>
  </si>
  <si>
    <t xml:space="preserve"> 총여신말잔</t>
    <phoneticPr fontId="53" type="noConversion"/>
  </si>
  <si>
    <t xml:space="preserve"> 총여신평잔</t>
    <phoneticPr fontId="53" type="noConversion"/>
  </si>
  <si>
    <t xml:space="preserve"> * 주1) 실질연체금액 : 현재 연체금액 + 기간중 상각 및 매각</t>
    <phoneticPr fontId="53" type="noConversion"/>
  </si>
  <si>
    <t xml:space="preserve">   주3) 총대출채권 : 기준시점 총대출채권 + 기간중 상각.매각</t>
    <phoneticPr fontId="53" type="noConversion"/>
  </si>
  <si>
    <t xml:space="preserve"> 총여신평잔</t>
    <phoneticPr fontId="53" type="noConversion"/>
  </si>
  <si>
    <t xml:space="preserve"> * 실질연체금액 : 현재 연체금액 + 기간중 상각 및 매각</t>
    <phoneticPr fontId="53" type="noConversion"/>
  </si>
  <si>
    <t xml:space="preserve"> *** 총대출채권 : 기준시점 총대출채권 + 기간중 상각.매각</t>
    <phoneticPr fontId="53" type="noConversion"/>
  </si>
  <si>
    <t xml:space="preserve"> 총자산 </t>
    <phoneticPr fontId="53" type="noConversion"/>
  </si>
  <si>
    <t xml:space="preserve">    a.수익성자산</t>
    <phoneticPr fontId="53" type="noConversion"/>
  </si>
  <si>
    <t xml:space="preserve">   원화예치금</t>
    <phoneticPr fontId="53" type="noConversion"/>
  </si>
  <si>
    <t xml:space="preserve">      (MMT)</t>
    <phoneticPr fontId="53" type="noConversion"/>
  </si>
  <si>
    <t xml:space="preserve">   외화예치금</t>
    <phoneticPr fontId="53" type="noConversion"/>
  </si>
  <si>
    <t xml:space="preserve">   원화대출금</t>
    <phoneticPr fontId="53" type="noConversion"/>
  </si>
  <si>
    <t xml:space="preserve">     - 기업</t>
    <phoneticPr fontId="53" type="noConversion"/>
  </si>
  <si>
    <t xml:space="preserve">     - 가계</t>
    <phoneticPr fontId="53" type="noConversion"/>
  </si>
  <si>
    <t xml:space="preserve">    유가증권</t>
    <phoneticPr fontId="53" type="noConversion"/>
  </si>
  <si>
    <t xml:space="preserve">      (주식)</t>
    <phoneticPr fontId="53" type="noConversion"/>
  </si>
  <si>
    <t xml:space="preserve">      (집합투자증권)</t>
    <phoneticPr fontId="53" type="noConversion"/>
  </si>
  <si>
    <t xml:space="preserve">      (기업어음증권)</t>
    <phoneticPr fontId="53" type="noConversion"/>
  </si>
  <si>
    <t xml:space="preserve">      (전자단기사채)</t>
    <phoneticPr fontId="53" type="noConversion"/>
  </si>
  <si>
    <t xml:space="preserve">    외화대출금</t>
    <phoneticPr fontId="53" type="noConversion"/>
  </si>
  <si>
    <t xml:space="preserve">    내국수입유산스</t>
    <phoneticPr fontId="53" type="noConversion"/>
  </si>
  <si>
    <t xml:space="preserve">    매입외환</t>
    <phoneticPr fontId="53" type="noConversion"/>
  </si>
  <si>
    <t xml:space="preserve">    RP매수</t>
    <phoneticPr fontId="53" type="noConversion"/>
  </si>
  <si>
    <t xml:space="preserve">    사모사채</t>
    <phoneticPr fontId="53" type="noConversion"/>
  </si>
  <si>
    <t xml:space="preserve">    기타</t>
    <phoneticPr fontId="53" type="noConversion"/>
  </si>
  <si>
    <t xml:space="preserve">    대손충당금(-)</t>
    <phoneticPr fontId="53" type="noConversion"/>
  </si>
  <si>
    <t xml:space="preserve">   b.무수익성자산</t>
    <phoneticPr fontId="53" type="noConversion"/>
  </si>
  <si>
    <t xml:space="preserve">      (유형자산)</t>
    <phoneticPr fontId="53" type="noConversion"/>
  </si>
  <si>
    <t xml:space="preserve">      (무형자산)</t>
    <phoneticPr fontId="53" type="noConversion"/>
  </si>
  <si>
    <t>수
탁
고</t>
    <phoneticPr fontId="53" type="noConversion"/>
  </si>
  <si>
    <t>CET1비율</t>
  </si>
  <si>
    <t>연간</t>
    <phoneticPr fontId="53" type="noConversion"/>
  </si>
  <si>
    <t>'16.4Q</t>
  </si>
  <si>
    <t>AA+</t>
    <phoneticPr fontId="53" type="noConversion"/>
  </si>
  <si>
    <t>A3</t>
    <phoneticPr fontId="53" type="noConversion"/>
  </si>
  <si>
    <t>A3</t>
  </si>
  <si>
    <t>1. 별도기준. 비이자이익은 영업외손익 포함</t>
    <phoneticPr fontId="53" type="noConversion"/>
  </si>
  <si>
    <t>손익실적</t>
    <phoneticPr fontId="53" type="noConversion"/>
  </si>
  <si>
    <t>재무비율</t>
    <phoneticPr fontId="53" type="noConversion"/>
  </si>
  <si>
    <t>Contents</t>
    <phoneticPr fontId="53" type="noConversion"/>
  </si>
  <si>
    <t>(단위 : 개, 명)</t>
    <phoneticPr fontId="53" type="noConversion"/>
  </si>
  <si>
    <t>'16.3Q</t>
    <phoneticPr fontId="53" type="noConversion"/>
  </si>
  <si>
    <t>'16.4Q</t>
    <phoneticPr fontId="53" type="noConversion"/>
  </si>
  <si>
    <t>점포수</t>
    <phoneticPr fontId="53" type="noConversion"/>
  </si>
  <si>
    <t>전북은행</t>
    <phoneticPr fontId="53" type="noConversion"/>
  </si>
  <si>
    <t>프놈펜</t>
    <phoneticPr fontId="53" type="noConversion"/>
  </si>
  <si>
    <t>광주은행</t>
    <phoneticPr fontId="53" type="noConversion"/>
  </si>
  <si>
    <t>지방</t>
    <phoneticPr fontId="53" type="noConversion"/>
  </si>
  <si>
    <t>JB우리캐피탈</t>
    <phoneticPr fontId="53" type="noConversion"/>
  </si>
  <si>
    <t>임직원수</t>
    <phoneticPr fontId="53" type="noConversion"/>
  </si>
  <si>
    <t>JB자산운용</t>
    <phoneticPr fontId="53" type="noConversion"/>
  </si>
  <si>
    <t>본부</t>
    <phoneticPr fontId="53" type="noConversion"/>
  </si>
  <si>
    <t>영업점</t>
    <phoneticPr fontId="53" type="noConversion"/>
  </si>
  <si>
    <t>일반사항</t>
    <phoneticPr fontId="53" type="noConversion"/>
  </si>
  <si>
    <t>손익실적</t>
    <phoneticPr fontId="53" type="noConversion"/>
  </si>
  <si>
    <t>Contents</t>
    <phoneticPr fontId="53" type="noConversion"/>
  </si>
  <si>
    <t>총영업이익</t>
    <phoneticPr fontId="53" type="noConversion"/>
  </si>
  <si>
    <t>이자이익</t>
    <phoneticPr fontId="53" type="noConversion"/>
  </si>
  <si>
    <t>비이자이익</t>
    <phoneticPr fontId="53" type="noConversion"/>
  </si>
  <si>
    <t>판매관리비</t>
    <phoneticPr fontId="53" type="noConversion"/>
  </si>
  <si>
    <t>충당금전입액</t>
    <phoneticPr fontId="53" type="noConversion"/>
  </si>
  <si>
    <t>세전이익</t>
    <phoneticPr fontId="53" type="noConversion"/>
  </si>
  <si>
    <t>법인세비용</t>
    <phoneticPr fontId="53" type="noConversion"/>
  </si>
  <si>
    <t>당기순이익</t>
    <phoneticPr fontId="53" type="noConversion"/>
  </si>
  <si>
    <t>(특수요인)</t>
    <phoneticPr fontId="53" type="noConversion"/>
  </si>
  <si>
    <t>실질 당기순이익</t>
    <phoneticPr fontId="53" type="noConversion"/>
  </si>
  <si>
    <t>○ 원화 환산 기준</t>
    <phoneticPr fontId="53" type="noConversion"/>
  </si>
  <si>
    <t>(단위: 억원)</t>
    <phoneticPr fontId="53" type="noConversion"/>
  </si>
  <si>
    <t>원/달러 기중 평균 매매기준율</t>
    <phoneticPr fontId="53" type="noConversion"/>
  </si>
  <si>
    <t>'16.4Q</t>
    <phoneticPr fontId="53" type="noConversion"/>
  </si>
  <si>
    <t xml:space="preserve">   적립식</t>
    <phoneticPr fontId="53" type="noConversion"/>
  </si>
  <si>
    <t>기타부채</t>
    <phoneticPr fontId="53" type="noConversion"/>
  </si>
  <si>
    <t>자본총계</t>
    <phoneticPr fontId="53" type="noConversion"/>
  </si>
  <si>
    <t>자본금</t>
    <phoneticPr fontId="53" type="noConversion"/>
  </si>
  <si>
    <t>원/달러 기말 매매기준율</t>
    <phoneticPr fontId="53" type="noConversion"/>
  </si>
  <si>
    <t>[PPCB] 재무비율</t>
    <phoneticPr fontId="53" type="noConversion"/>
  </si>
  <si>
    <t>Contents</t>
    <phoneticPr fontId="53" type="noConversion"/>
  </si>
  <si>
    <t>(단위: 천미불, %)</t>
    <phoneticPr fontId="53" type="noConversion"/>
  </si>
  <si>
    <t>수
익
성</t>
    <phoneticPr fontId="53" type="noConversion"/>
  </si>
  <si>
    <t>ROA</t>
  </si>
  <si>
    <t>(실질기준)</t>
    <phoneticPr fontId="53" type="noConversion"/>
  </si>
  <si>
    <t>당기순이익</t>
  </si>
  <si>
    <t>총자산(평잔)</t>
  </si>
  <si>
    <t>JB자산운용</t>
    <phoneticPr fontId="53" type="noConversion"/>
  </si>
  <si>
    <t>ROE</t>
  </si>
  <si>
    <t>(실질기준)</t>
    <phoneticPr fontId="53" type="noConversion"/>
  </si>
  <si>
    <t>자기자본(평잔)</t>
  </si>
  <si>
    <t>NIM</t>
    <phoneticPr fontId="53" type="noConversion"/>
  </si>
  <si>
    <t>순이자이익</t>
    <phoneticPr fontId="53" type="noConversion"/>
  </si>
  <si>
    <t>이자수익자산</t>
    <phoneticPr fontId="53" type="noConversion"/>
  </si>
  <si>
    <t>예대마진</t>
    <phoneticPr fontId="53" type="noConversion"/>
  </si>
  <si>
    <t>대출이자율</t>
  </si>
  <si>
    <t>예금이자율</t>
  </si>
  <si>
    <t>대출채권</t>
    <phoneticPr fontId="53" type="noConversion"/>
  </si>
  <si>
    <t>예수부채</t>
  </si>
  <si>
    <t>요구불성예금비율</t>
  </si>
  <si>
    <t>요구불예금</t>
  </si>
  <si>
    <t>이익경비율</t>
  </si>
  <si>
    <t>(실질기준)</t>
    <phoneticPr fontId="53" type="noConversion"/>
  </si>
  <si>
    <t>판매관리비</t>
  </si>
  <si>
    <t>총영업이익</t>
    <phoneticPr fontId="53" type="noConversion"/>
  </si>
  <si>
    <t>적
정
성</t>
    <phoneticPr fontId="53" type="noConversion"/>
  </si>
  <si>
    <t>인정자본</t>
  </si>
  <si>
    <t>위험가중자산</t>
  </si>
  <si>
    <t>건
전
성</t>
    <phoneticPr fontId="53" type="noConversion"/>
  </si>
  <si>
    <t>연체율</t>
  </si>
  <si>
    <t>연체금액</t>
  </si>
  <si>
    <t>대출자산</t>
  </si>
  <si>
    <t>NPL비율</t>
  </si>
  <si>
    <t xml:space="preserve">NPL </t>
  </si>
  <si>
    <t>자산총계</t>
    <phoneticPr fontId="53" type="noConversion"/>
  </si>
  <si>
    <t>자산총계</t>
    <phoneticPr fontId="53" type="noConversion"/>
  </si>
  <si>
    <t>예치금</t>
    <phoneticPr fontId="53" type="noConversion"/>
  </si>
  <si>
    <t>대출</t>
    <phoneticPr fontId="53" type="noConversion"/>
  </si>
  <si>
    <t>기타자산</t>
    <phoneticPr fontId="53" type="noConversion"/>
  </si>
  <si>
    <t>부채총계</t>
    <phoneticPr fontId="53" type="noConversion"/>
  </si>
  <si>
    <t>수신</t>
    <phoneticPr fontId="53" type="noConversion"/>
  </si>
  <si>
    <t xml:space="preserve">   요구불</t>
    <phoneticPr fontId="53" type="noConversion"/>
  </si>
  <si>
    <t xml:space="preserve">   거치식</t>
    <phoneticPr fontId="53" type="noConversion"/>
  </si>
  <si>
    <t>○ 원화 환산 기준</t>
    <phoneticPr fontId="53" type="noConversion"/>
  </si>
  <si>
    <t>(단위: 억원)</t>
    <phoneticPr fontId="53" type="noConversion"/>
  </si>
  <si>
    <t>일반현황</t>
    <phoneticPr fontId="53" type="noConversion"/>
  </si>
  <si>
    <t>재무현황</t>
    <phoneticPr fontId="53" type="noConversion"/>
  </si>
  <si>
    <t>재무현황</t>
    <phoneticPr fontId="53" type="noConversion"/>
  </si>
  <si>
    <t>재무비율</t>
    <phoneticPr fontId="53" type="noConversion"/>
  </si>
  <si>
    <t>재무비율</t>
    <phoneticPr fontId="53" type="noConversion"/>
  </si>
  <si>
    <t>일반사항</t>
    <phoneticPr fontId="53" type="noConversion"/>
  </si>
  <si>
    <t>재무현황</t>
    <phoneticPr fontId="53" type="noConversion"/>
  </si>
  <si>
    <t>일반사항</t>
    <phoneticPr fontId="53" type="noConversion"/>
  </si>
  <si>
    <t>손익실적</t>
    <phoneticPr fontId="53" type="noConversion"/>
  </si>
  <si>
    <t>일반사항</t>
    <phoneticPr fontId="53" type="noConversion"/>
  </si>
  <si>
    <t>Solvency Ratio</t>
    <phoneticPr fontId="53" type="noConversion"/>
  </si>
  <si>
    <t>'16.4Q</t>
    <phoneticPr fontId="53" type="noConversion"/>
  </si>
  <si>
    <t>'16.4Q</t>
    <phoneticPr fontId="53" type="noConversion"/>
  </si>
  <si>
    <t>NIM(그룹,분기중)*</t>
    <phoneticPr fontId="53" type="noConversion"/>
  </si>
  <si>
    <t xml:space="preserve">  순이자이익</t>
    <phoneticPr fontId="53" type="noConversion"/>
  </si>
  <si>
    <t xml:space="preserve">  이자수익자산</t>
    <phoneticPr fontId="53" type="noConversion"/>
  </si>
  <si>
    <t xml:space="preserve">  자기자본(평잔,지배)</t>
    <phoneticPr fontId="53" type="noConversion"/>
  </si>
  <si>
    <t>ROA(누적,연결)</t>
    <phoneticPr fontId="53" type="noConversion"/>
  </si>
  <si>
    <t xml:space="preserve">  당기순이익(누적)</t>
    <phoneticPr fontId="53" type="noConversion"/>
  </si>
  <si>
    <t xml:space="preserve">  총자산(평잔)</t>
    <phoneticPr fontId="53" type="noConversion"/>
  </si>
  <si>
    <t>ROE(누적,연결)</t>
    <phoneticPr fontId="53" type="noConversion"/>
  </si>
  <si>
    <t xml:space="preserve">  자기자본(평잔)</t>
    <phoneticPr fontId="53" type="noConversion"/>
  </si>
  <si>
    <t>ROE(누적,지배)</t>
    <phoneticPr fontId="53" type="noConversion"/>
  </si>
  <si>
    <t>Cost-Income Ratio(누적)</t>
    <phoneticPr fontId="53" type="noConversion"/>
  </si>
  <si>
    <t>E.법인세비용</t>
    <phoneticPr fontId="53" type="noConversion"/>
  </si>
  <si>
    <t>F.당기순이익</t>
    <phoneticPr fontId="53" type="noConversion"/>
  </si>
  <si>
    <t>혼합채권형 및 혼합자산</t>
  </si>
  <si>
    <t>채권형</t>
  </si>
  <si>
    <t>계</t>
  </si>
  <si>
    <t>'13</t>
  </si>
  <si>
    <t>'14</t>
  </si>
  <si>
    <t>'15</t>
  </si>
  <si>
    <t>'16</t>
  </si>
  <si>
    <t>'12</t>
  </si>
  <si>
    <t xml:space="preserve">   주2) 신규연체발생금액 : (현재연체말잔-전(월,분기)연체말잔)+기간중 상각 및 매각</t>
  </si>
  <si>
    <t xml:space="preserve"> ** 신규연체발생금액 : (현재연체말잔-전(월,분기)연체말잔)+기간중 상각 및 매각</t>
  </si>
  <si>
    <t>'11</t>
  </si>
  <si>
    <t>(단위: 천미불)</t>
    <phoneticPr fontId="53" type="noConversion"/>
  </si>
  <si>
    <t>'17.1Q</t>
    <phoneticPr fontId="53" type="noConversion"/>
  </si>
  <si>
    <t>'17.1Q</t>
    <phoneticPr fontId="53" type="noConversion"/>
  </si>
  <si>
    <t>'17.1Q</t>
    <phoneticPr fontId="53" type="noConversion"/>
  </si>
  <si>
    <t>'17.1Q</t>
    <phoneticPr fontId="53" type="noConversion"/>
  </si>
  <si>
    <t>대손충당금적립률(신)</t>
  </si>
  <si>
    <t>대손충당금적립률(구)</t>
  </si>
  <si>
    <t xml:space="preserve">  대손준비금</t>
  </si>
  <si>
    <t xml:space="preserve">  대손충당금</t>
  </si>
  <si>
    <t xml:space="preserve">  고정이하여신</t>
  </si>
  <si>
    <t xml:space="preserve">  대손충당금전입액(누적,실질기준)</t>
    <phoneticPr fontId="53" type="noConversion"/>
  </si>
  <si>
    <t>'14**</t>
    <phoneticPr fontId="53" type="noConversion"/>
  </si>
  <si>
    <t>'13*</t>
    <phoneticPr fontId="53" type="noConversion"/>
  </si>
  <si>
    <t>* 공시기준. JB금융지주 설립 시점부터 반영(2013.7.1.~12.31.)</t>
    <phoneticPr fontId="53" type="noConversion"/>
  </si>
  <si>
    <t>NPL Coverage Ratio(신)</t>
  </si>
  <si>
    <t>NPL Coverage Ratio(구)</t>
  </si>
  <si>
    <t>대손충당금적립률*</t>
    <phoneticPr fontId="53" type="noConversion"/>
  </si>
  <si>
    <t>NPL Coverage Ratio*</t>
    <phoneticPr fontId="53" type="noConversion"/>
  </si>
  <si>
    <t>NPL Coverage Ratio*</t>
    <phoneticPr fontId="53" type="noConversion"/>
  </si>
  <si>
    <t>* 4Q16부터 대손준비금 뺀 신규 NPL Coverage Ratio 기준</t>
    <phoneticPr fontId="53" type="noConversion"/>
  </si>
  <si>
    <t>NPL Coverage Ratio(신)</t>
    <phoneticPr fontId="53" type="noConversion"/>
  </si>
  <si>
    <t>NPL Coverage Ratio(구)</t>
    <phoneticPr fontId="53" type="noConversion"/>
  </si>
  <si>
    <t>'17.1Q</t>
  </si>
  <si>
    <t>* 4Q16부터 대손준비금 빠진 신규 NPL Coverage Ratio 기준</t>
    <phoneticPr fontId="53" type="noConversion"/>
  </si>
  <si>
    <t xml:space="preserve">  대손준비금</t>
    <phoneticPr fontId="53" type="noConversion"/>
  </si>
  <si>
    <t xml:space="preserve">  대손충당금</t>
    <phoneticPr fontId="53" type="noConversion"/>
  </si>
  <si>
    <t>** 기타: 할부, 리스 기타 자산</t>
    <phoneticPr fontId="53" type="noConversion"/>
  </si>
  <si>
    <t>* 4Q16부터 대손준비금 뺀 신규 NPL Coverage Ratio 기준</t>
    <phoneticPr fontId="53" type="noConversion"/>
  </si>
  <si>
    <t>비이자이익</t>
  </si>
  <si>
    <t>'17.2Q</t>
    <phoneticPr fontId="53" type="noConversion"/>
  </si>
  <si>
    <t>유가증권관련</t>
    <phoneticPr fontId="53" type="noConversion"/>
  </si>
  <si>
    <t>기타</t>
    <phoneticPr fontId="53" type="noConversion"/>
  </si>
  <si>
    <t>'17.2Q</t>
    <phoneticPr fontId="53" type="noConversion"/>
  </si>
  <si>
    <t>'17.2Q</t>
    <phoneticPr fontId="53" type="noConversion"/>
  </si>
  <si>
    <t>'17.2Q</t>
    <phoneticPr fontId="53" type="noConversion"/>
  </si>
  <si>
    <t>'17.2Q</t>
  </si>
  <si>
    <t xml:space="preserve">  원화대출금 (은행합산)</t>
    <phoneticPr fontId="53" type="noConversion"/>
  </si>
  <si>
    <t>대손충당금잔액</t>
    <phoneticPr fontId="53" type="noConversion"/>
  </si>
  <si>
    <t>대손준비금잔액</t>
    <phoneticPr fontId="53" type="noConversion"/>
  </si>
  <si>
    <t>요주의이하여신비율</t>
    <phoneticPr fontId="53" type="noConversion"/>
  </si>
  <si>
    <t>요주의이하여신</t>
    <phoneticPr fontId="53" type="noConversion"/>
  </si>
  <si>
    <t>고정이하여신비율</t>
    <phoneticPr fontId="53" type="noConversion"/>
  </si>
  <si>
    <t>NPL Coverage Ratio(신)</t>
    <phoneticPr fontId="53" type="noConversion"/>
  </si>
  <si>
    <t>고정이하여신비율</t>
    <phoneticPr fontId="53" type="noConversion"/>
  </si>
  <si>
    <t>고정이하여신</t>
    <phoneticPr fontId="53" type="noConversion"/>
  </si>
  <si>
    <t xml:space="preserve"> 원화예치금</t>
    <phoneticPr fontId="53" type="noConversion"/>
  </si>
  <si>
    <t xml:space="preserve"> 외화예치금</t>
    <phoneticPr fontId="53" type="noConversion"/>
  </si>
  <si>
    <t xml:space="preserve"> 원화대출금</t>
    <phoneticPr fontId="53" type="noConversion"/>
  </si>
  <si>
    <t xml:space="preserve"> 유가증권</t>
    <phoneticPr fontId="53" type="noConversion"/>
  </si>
  <si>
    <t xml:space="preserve">   (주식)</t>
    <phoneticPr fontId="53" type="noConversion"/>
  </si>
  <si>
    <t xml:space="preserve"> 기타</t>
    <phoneticPr fontId="53" type="noConversion"/>
  </si>
  <si>
    <t xml:space="preserve"> 대손충당금(-)</t>
    <phoneticPr fontId="53" type="noConversion"/>
  </si>
  <si>
    <t xml:space="preserve">    a.수익성자산</t>
    <phoneticPr fontId="53" type="noConversion"/>
  </si>
  <si>
    <t xml:space="preserve">   b.무수익성자산</t>
    <phoneticPr fontId="53" type="noConversion"/>
  </si>
  <si>
    <t xml:space="preserve">      (유형자산)</t>
    <phoneticPr fontId="53" type="noConversion"/>
  </si>
  <si>
    <t xml:space="preserve">      (무형자산)</t>
    <phoneticPr fontId="53" type="noConversion"/>
  </si>
  <si>
    <t>'17.3Q</t>
    <phoneticPr fontId="53" type="noConversion"/>
  </si>
  <si>
    <t>'17.3Q</t>
    <phoneticPr fontId="53" type="noConversion"/>
  </si>
  <si>
    <t>'17.3Q</t>
    <phoneticPr fontId="53" type="noConversion"/>
  </si>
  <si>
    <t>'17.3Q</t>
  </si>
  <si>
    <t>'17.3Q</t>
    <phoneticPr fontId="53" type="noConversion"/>
  </si>
  <si>
    <t xml:space="preserve"> C.대손준비금잔액</t>
    <phoneticPr fontId="53" type="noConversion"/>
  </si>
  <si>
    <t>자
산
건
전
성</t>
    <phoneticPr fontId="53" type="noConversion"/>
  </si>
  <si>
    <t>고정이하여신비율</t>
    <phoneticPr fontId="53" type="noConversion"/>
  </si>
  <si>
    <t>유동성커버리지비율(LCR)</t>
  </si>
  <si>
    <t xml:space="preserve">  고유동성자산</t>
  </si>
  <si>
    <t xml:space="preserve">  순현금유출액</t>
  </si>
  <si>
    <t>'17</t>
  </si>
  <si>
    <t>'17.4Q</t>
    <phoneticPr fontId="53" type="noConversion"/>
  </si>
  <si>
    <t>** 2014년 연간: 공시기준. 광주은행의 4분기 실적만 반영. 광주은행 인수 관련 염가매수차익 5,065억원 반영</t>
    <phoneticPr fontId="53" type="noConversion"/>
  </si>
  <si>
    <t>'17.4Q</t>
  </si>
  <si>
    <t xml:space="preserve">  원화대출금</t>
    <phoneticPr fontId="53" type="noConversion"/>
  </si>
  <si>
    <t xml:space="preserve">  원화예수금(CD제외)</t>
    <phoneticPr fontId="53" type="noConversion"/>
  </si>
  <si>
    <t>예대율(월중평잔)</t>
    <phoneticPr fontId="53" type="noConversion"/>
  </si>
  <si>
    <t>손익계산서</t>
    <phoneticPr fontId="53" type="noConversion"/>
  </si>
  <si>
    <t>JB금융그룹</t>
    <phoneticPr fontId="53" type="noConversion"/>
  </si>
  <si>
    <t>재무상태표</t>
    <phoneticPr fontId="53" type="noConversion"/>
  </si>
  <si>
    <t>재무상태표</t>
    <phoneticPr fontId="53" type="noConversion"/>
  </si>
  <si>
    <t>재무상태표</t>
    <phoneticPr fontId="53" type="noConversion"/>
  </si>
  <si>
    <t>재무상태표</t>
    <phoneticPr fontId="53" type="noConversion"/>
  </si>
  <si>
    <t>[JB금융그룹] 손익계산서(연결)</t>
    <phoneticPr fontId="53" type="noConversion"/>
  </si>
  <si>
    <t>[JB금융그룹] 재무상태표(연결) / 여수신 실적</t>
    <phoneticPr fontId="53" type="noConversion"/>
  </si>
  <si>
    <t>[JB금융그룹] 재무비율(연결)</t>
    <phoneticPr fontId="53" type="noConversion"/>
  </si>
  <si>
    <t>[JB금융그룹] 여신건전성</t>
    <phoneticPr fontId="53" type="noConversion"/>
  </si>
  <si>
    <t>3. 최근 분기 자본적정성 지표는 잠정수치 기준</t>
    <phoneticPr fontId="53" type="noConversion"/>
  </si>
  <si>
    <t>JB금융그룹</t>
    <phoneticPr fontId="53" type="noConversion"/>
  </si>
  <si>
    <t>JB금융그룹</t>
    <phoneticPr fontId="53" type="noConversion"/>
  </si>
  <si>
    <t>F.당기순이익(D-E)</t>
    <phoneticPr fontId="53" type="noConversion"/>
  </si>
  <si>
    <t>'18.1Q</t>
    <phoneticPr fontId="53" type="noConversion"/>
  </si>
  <si>
    <t>당기손익-공정가치(FVPL) (舊단기매매+당기손익)</t>
    <phoneticPr fontId="53" type="noConversion"/>
  </si>
  <si>
    <t>단기매매금융자산</t>
    <phoneticPr fontId="53" type="noConversion"/>
  </si>
  <si>
    <t>당기손익인식지정금융자산</t>
    <phoneticPr fontId="96" type="noConversion"/>
  </si>
  <si>
    <t xml:space="preserve">기타포괄-공정가치(FVOCI) (舊매도가능) </t>
    <phoneticPr fontId="53" type="noConversion"/>
  </si>
  <si>
    <t xml:space="preserve">상각후원가(AC) (舊만기보유금융자산)  </t>
    <phoneticPr fontId="53" type="noConversion"/>
  </si>
  <si>
    <t>'18.1Q</t>
  </si>
  <si>
    <t>'17</t>
    <phoneticPr fontId="53" type="noConversion"/>
  </si>
  <si>
    <t>'18.2Q</t>
  </si>
  <si>
    <t>'18.2Q</t>
    <phoneticPr fontId="53" type="noConversion"/>
  </si>
  <si>
    <t>'18.2Q</t>
    <phoneticPr fontId="53" type="noConversion"/>
  </si>
  <si>
    <t xml:space="preserve">  기업자금대출금</t>
  </si>
  <si>
    <t xml:space="preserve">  가계자금대출금</t>
  </si>
  <si>
    <t xml:space="preserve">  기업자금대출금</t>
    <phoneticPr fontId="53" type="noConversion"/>
  </si>
  <si>
    <t xml:space="preserve">  기업자금대출금</t>
    <phoneticPr fontId="53" type="noConversion"/>
  </si>
  <si>
    <t xml:space="preserve">  가계자금대출금</t>
    <phoneticPr fontId="53" type="noConversion"/>
  </si>
  <si>
    <t xml:space="preserve">  기업자금대출금</t>
    <phoneticPr fontId="53" type="noConversion"/>
  </si>
  <si>
    <t xml:space="preserve">  가계자금대출금</t>
    <phoneticPr fontId="53" type="noConversion"/>
  </si>
  <si>
    <t>'18.3Q</t>
  </si>
  <si>
    <t>'18.3Q</t>
    <phoneticPr fontId="53" type="noConversion"/>
  </si>
  <si>
    <t>'18.3Q</t>
    <phoneticPr fontId="53" type="noConversion"/>
  </si>
  <si>
    <t>'18.3Q</t>
    <phoneticPr fontId="53" type="noConversion"/>
  </si>
  <si>
    <t>'18</t>
  </si>
  <si>
    <t>'18.4Q</t>
    <phoneticPr fontId="53" type="noConversion"/>
  </si>
  <si>
    <t>'18.4Q</t>
  </si>
  <si>
    <t>'18.4Q</t>
    <phoneticPr fontId="53" type="noConversion"/>
  </si>
  <si>
    <t>'18.4Q</t>
    <phoneticPr fontId="53" type="noConversion"/>
  </si>
  <si>
    <t>'18</t>
    <phoneticPr fontId="53" type="noConversion"/>
  </si>
  <si>
    <t>'19.1Q</t>
  </si>
  <si>
    <t>'19.1Q</t>
    <phoneticPr fontId="53" type="noConversion"/>
  </si>
  <si>
    <t>'19.2Q</t>
    <phoneticPr fontId="53" type="noConversion"/>
  </si>
  <si>
    <t>'19.2Q</t>
  </si>
  <si>
    <t>'16.1Q</t>
    <phoneticPr fontId="53" type="noConversion"/>
  </si>
  <si>
    <t>'16.2Q</t>
    <phoneticPr fontId="53" type="noConversion"/>
  </si>
  <si>
    <t>'16.3Q</t>
    <phoneticPr fontId="53" type="noConversion"/>
  </si>
  <si>
    <t>'16.4Q</t>
    <phoneticPr fontId="53" type="noConversion"/>
  </si>
  <si>
    <t>'17.1Q</t>
    <phoneticPr fontId="53" type="noConversion"/>
  </si>
  <si>
    <t>'17.2Q</t>
    <phoneticPr fontId="53" type="noConversion"/>
  </si>
  <si>
    <t>'17.3Q</t>
    <phoneticPr fontId="53" type="noConversion"/>
  </si>
  <si>
    <t>'18.3Q</t>
    <phoneticPr fontId="53" type="noConversion"/>
  </si>
  <si>
    <t>'18.4Q</t>
    <phoneticPr fontId="53" type="noConversion"/>
  </si>
  <si>
    <t>'16.1Q</t>
    <phoneticPr fontId="53" type="noConversion"/>
  </si>
  <si>
    <t>'16.2Q</t>
    <phoneticPr fontId="53" type="noConversion"/>
  </si>
  <si>
    <t>'16.3Q</t>
    <phoneticPr fontId="53" type="noConversion"/>
  </si>
  <si>
    <t>'16.4Q</t>
    <phoneticPr fontId="53" type="noConversion"/>
  </si>
  <si>
    <t>'17.1Q</t>
    <phoneticPr fontId="53" type="noConversion"/>
  </si>
  <si>
    <t>'17.2Q</t>
    <phoneticPr fontId="53" type="noConversion"/>
  </si>
  <si>
    <t>'17.3Q</t>
    <phoneticPr fontId="53" type="noConversion"/>
  </si>
  <si>
    <t>'17.4Q</t>
    <phoneticPr fontId="53" type="noConversion"/>
  </si>
  <si>
    <t>'18.3Q</t>
    <phoneticPr fontId="53" type="noConversion"/>
  </si>
  <si>
    <t>'18.4Q</t>
    <phoneticPr fontId="53" type="noConversion"/>
  </si>
  <si>
    <t>[JB우리캐피탈] 재무비율 (연결 기준)</t>
    <phoneticPr fontId="53" type="noConversion"/>
  </si>
  <si>
    <t>[JB우리캐피탈] 부채/자본 (연결 기준)</t>
    <phoneticPr fontId="53" type="noConversion"/>
  </si>
  <si>
    <t>[JB우리캐피탈] 자산 (연결 기준)</t>
    <phoneticPr fontId="53" type="noConversion"/>
  </si>
  <si>
    <t>[JB우리캐피탈] 손익실적 (연결 기준)</t>
    <phoneticPr fontId="53" type="noConversion"/>
  </si>
  <si>
    <t>[광주은행] 재무비율 (별도 기준)</t>
    <phoneticPr fontId="53" type="noConversion"/>
  </si>
  <si>
    <t>[광주은행] 부채/자본 (별도 기준)</t>
    <phoneticPr fontId="53" type="noConversion"/>
  </si>
  <si>
    <t>[광주은행] 자산 (별도 기준)</t>
    <phoneticPr fontId="53" type="noConversion"/>
  </si>
  <si>
    <t>[광주은행] 손익실적 (별도 기준)</t>
    <phoneticPr fontId="53" type="noConversion"/>
  </si>
  <si>
    <t>[전북은행] 재무비율 (별도 기준)</t>
    <phoneticPr fontId="53" type="noConversion"/>
  </si>
  <si>
    <t>[전북은행] 부채/자본 (별도 기준)</t>
    <phoneticPr fontId="53" type="noConversion"/>
  </si>
  <si>
    <t>[전북은행] 자산 (별도 기준)</t>
    <phoneticPr fontId="53" type="noConversion"/>
  </si>
  <si>
    <t>[전북은행] 손익실적 (별도 기준)</t>
    <phoneticPr fontId="53" type="noConversion"/>
  </si>
  <si>
    <t>총대출채권(A+D)</t>
    <phoneticPr fontId="53" type="noConversion"/>
  </si>
  <si>
    <t xml:space="preserve"> * 주1) 실질연체금액 : 현재 연체금액 + 기간중 상각</t>
    <phoneticPr fontId="53" type="noConversion"/>
  </si>
  <si>
    <t xml:space="preserve">   주2) 신규연체발생금액 : (현재연체말잔-전(월,분기)연체말잔)+기간중 상각</t>
    <phoneticPr fontId="53" type="noConversion"/>
  </si>
  <si>
    <t xml:space="preserve">   주3) 총대출채권 : 기준시점 총대출채권 + 기간중 상각</t>
    <phoneticPr fontId="53" type="noConversion"/>
  </si>
  <si>
    <t>'19.3Q</t>
  </si>
  <si>
    <t>'19.3Q</t>
    <phoneticPr fontId="53" type="noConversion"/>
  </si>
  <si>
    <t>'19.3Q</t>
    <phoneticPr fontId="53" type="noConversion"/>
  </si>
  <si>
    <t>대손비용률(누적,실질기준)***</t>
    <phoneticPr fontId="53" type="noConversion"/>
  </si>
  <si>
    <t>*** 실질기준 대손비용률은 PPA 상각금액 제거한 실질 충당금전입액 기준</t>
    <phoneticPr fontId="53" type="noConversion"/>
  </si>
  <si>
    <t>* 전북은행+광주은행+JB우리캐피탈 기준 (PPCB제외)</t>
    <phoneticPr fontId="53" type="noConversion"/>
  </si>
  <si>
    <t>** 전북은행+광주은행+JB우리캐피탈+PPCBank 기준</t>
    <phoneticPr fontId="53" type="noConversion"/>
  </si>
  <si>
    <t>NIM(그룹/PPCB,분기중)**</t>
    <phoneticPr fontId="53" type="noConversion"/>
  </si>
  <si>
    <t xml:space="preserve"> E.매각규모</t>
    <phoneticPr fontId="53" type="noConversion"/>
  </si>
  <si>
    <t xml:space="preserve"> 대기업</t>
    <phoneticPr fontId="53" type="noConversion"/>
  </si>
  <si>
    <t xml:space="preserve"> 중소</t>
    <phoneticPr fontId="53" type="noConversion"/>
  </si>
  <si>
    <t xml:space="preserve">   주4) E.부실채권매각은 난외계정</t>
    <phoneticPr fontId="53" type="noConversion"/>
  </si>
  <si>
    <t>'19</t>
  </si>
  <si>
    <t>'19.4Q</t>
    <phoneticPr fontId="53" type="noConversion"/>
  </si>
  <si>
    <t>'19.4Q</t>
    <phoneticPr fontId="53" type="noConversion"/>
  </si>
  <si>
    <t>'19.4Q</t>
  </si>
  <si>
    <t>'20.1Q</t>
  </si>
  <si>
    <t>'20.1Q</t>
    <phoneticPr fontId="53" type="noConversion"/>
  </si>
  <si>
    <t>[PPCBank] 손익실적</t>
    <phoneticPr fontId="53" type="noConversion"/>
  </si>
  <si>
    <t>PPCBank</t>
    <phoneticPr fontId="53" type="noConversion"/>
  </si>
  <si>
    <t>[PPCBank] 일반현황</t>
    <phoneticPr fontId="53" type="noConversion"/>
  </si>
  <si>
    <t>PPCBank</t>
    <phoneticPr fontId="53" type="noConversion"/>
  </si>
  <si>
    <t>주) 2019년까지는 Cambodia-GAAP 기준, 2020부터는 IFRS 기준</t>
    <phoneticPr fontId="53" type="noConversion"/>
  </si>
  <si>
    <t>주) 2019년까지는 Cambodia-GAAP 기준, 2020년부터는 IFRS 기준</t>
    <phoneticPr fontId="53" type="noConversion"/>
  </si>
  <si>
    <t>레버리지배수</t>
    <phoneticPr fontId="53" type="noConversion"/>
  </si>
  <si>
    <t xml:space="preserve"> E.Coverage Ratio</t>
    <phoneticPr fontId="53" type="noConversion"/>
  </si>
  <si>
    <t xml:space="preserve"> F.부문별 고정이하여신비율</t>
    <phoneticPr fontId="53" type="noConversion"/>
  </si>
  <si>
    <t>'20.2Q</t>
  </si>
  <si>
    <t>'20.2Q</t>
    <phoneticPr fontId="53" type="noConversion"/>
  </si>
  <si>
    <t>'20.3Q</t>
    <phoneticPr fontId="53" type="noConversion"/>
  </si>
  <si>
    <t>'20.3Q</t>
  </si>
  <si>
    <t>'20</t>
  </si>
  <si>
    <t>'20.4Q</t>
    <phoneticPr fontId="53" type="noConversion"/>
  </si>
  <si>
    <t>'20.4Q</t>
  </si>
  <si>
    <t>'21.1Q</t>
  </si>
  <si>
    <t>'21.1Q</t>
    <phoneticPr fontId="53" type="noConversion"/>
  </si>
  <si>
    <t>'21.1Q</t>
    <phoneticPr fontId="53" type="noConversion"/>
  </si>
  <si>
    <t>'21.1Q</t>
    <phoneticPr fontId="53" type="noConversion"/>
  </si>
  <si>
    <t>'21.2Q</t>
  </si>
  <si>
    <t>'21.2Q</t>
    <phoneticPr fontId="53" type="noConversion"/>
  </si>
  <si>
    <t>'21.3Q</t>
    <phoneticPr fontId="53" type="noConversion"/>
  </si>
  <si>
    <t>'21.3Q</t>
    <phoneticPr fontId="53" type="noConversion"/>
  </si>
  <si>
    <t>'21.4Q</t>
    <phoneticPr fontId="53" type="noConversion"/>
  </si>
  <si>
    <t>'21</t>
    <phoneticPr fontId="53" type="noConversion"/>
  </si>
  <si>
    <t>'22.1Q</t>
    <phoneticPr fontId="53" type="noConversion"/>
  </si>
  <si>
    <t>※ 연결기준 당기순이익</t>
    <phoneticPr fontId="53" type="noConversion"/>
  </si>
  <si>
    <t>[JB인베스트먼트] 재무현황</t>
    <phoneticPr fontId="53" type="noConversion"/>
  </si>
  <si>
    <t>[JB인베스트먼트] 손익실적</t>
    <phoneticPr fontId="53" type="noConversion"/>
  </si>
  <si>
    <t>'22.2Q</t>
    <phoneticPr fontId="53" type="noConversion"/>
  </si>
  <si>
    <t>신기술투자수익</t>
    <phoneticPr fontId="53" type="noConversion"/>
  </si>
  <si>
    <t>투자조합수익</t>
    <phoneticPr fontId="53" type="noConversion"/>
  </si>
  <si>
    <t>기타영업수익</t>
    <phoneticPr fontId="53" type="noConversion"/>
  </si>
  <si>
    <t>투자 및 금융비용</t>
    <phoneticPr fontId="53" type="noConversion"/>
  </si>
  <si>
    <t>일반관리비</t>
    <phoneticPr fontId="53" type="noConversion"/>
  </si>
  <si>
    <t>영업이익</t>
    <phoneticPr fontId="53" type="noConversion"/>
  </si>
  <si>
    <t>영업외이익</t>
    <phoneticPr fontId="53" type="noConversion"/>
  </si>
  <si>
    <t xml:space="preserve">   영업수익</t>
    <phoneticPr fontId="53" type="noConversion"/>
  </si>
  <si>
    <t xml:space="preserve">   영업비용</t>
    <phoneticPr fontId="53" type="noConversion"/>
  </si>
  <si>
    <t>현금및예치금</t>
    <phoneticPr fontId="53" type="noConversion"/>
  </si>
  <si>
    <t>신기술금융자산</t>
    <phoneticPr fontId="53" type="noConversion"/>
  </si>
  <si>
    <t>JB인베스트먼트</t>
    <phoneticPr fontId="53" type="noConversion"/>
  </si>
  <si>
    <t>총여신 (합산)</t>
    <phoneticPr fontId="53" type="noConversion"/>
  </si>
  <si>
    <t>주1) 최근 분기 자본적정성 지표는 잠정수치 기준</t>
    <phoneticPr fontId="53" type="noConversion"/>
  </si>
  <si>
    <t>주2) 2Q22 내부등급법 도입 / 2Q22 이전수치는 표준방법</t>
    <phoneticPr fontId="53" type="noConversion"/>
  </si>
  <si>
    <t>4. 2Q22 내부등급법 도입/ 2Q22 이전 수치는 표준방법</t>
    <phoneticPr fontId="53" type="noConversion"/>
  </si>
  <si>
    <r>
      <t xml:space="preserve"> </t>
    </r>
    <r>
      <rPr>
        <sz val="11"/>
        <rFont val="맑은 고딕"/>
        <family val="3"/>
        <charset val="129"/>
      </rPr>
      <t>※</t>
    </r>
    <r>
      <rPr>
        <sz val="11"/>
        <rFont val="맑은 고딕"/>
        <family val="3"/>
        <charset val="129"/>
        <scheme val="major"/>
      </rPr>
      <t xml:space="preserve"> 2022년 6월(편입일)부터 그룹 순이익에 연결</t>
    </r>
    <phoneticPr fontId="53" type="noConversion"/>
  </si>
  <si>
    <t>'22.3Q</t>
    <phoneticPr fontId="53" type="noConversion"/>
  </si>
  <si>
    <t>'22</t>
    <phoneticPr fontId="53" type="noConversion"/>
  </si>
  <si>
    <t>'22.4Q</t>
    <phoneticPr fontId="53" type="noConversion"/>
  </si>
  <si>
    <t>'22</t>
  </si>
  <si>
    <r>
      <t xml:space="preserve">   </t>
    </r>
    <r>
      <rPr>
        <b/>
        <sz val="10.5"/>
        <rFont val="맑은 고딕"/>
        <family val="3"/>
        <charset val="129"/>
        <scheme val="major"/>
      </rPr>
      <t>Disclaimer</t>
    </r>
    <r>
      <rPr>
        <sz val="10.5"/>
        <rFont val="맑은 고딕"/>
        <family val="3"/>
        <charset val="129"/>
        <scheme val="major"/>
      </rPr>
      <t xml:space="preserve">
   본 자료는 외부 감사인의 회계감사(검토)가 완료되지 않은 상태에서 투자자의 편의를 위해 조기에 
   작성된 자료로, 외부 감사인의 최종 감사(검토) 후 변경될 수 있음을 양지하시기 바랍니다.</t>
    </r>
    <phoneticPr fontId="53" type="noConversion"/>
  </si>
  <si>
    <t>'23.1Q</t>
    <phoneticPr fontId="53" type="noConversion"/>
  </si>
  <si>
    <t>주3) 1Q23 바젤3 최종안 도입</t>
    <phoneticPr fontId="53" type="noConversion"/>
  </si>
  <si>
    <t>5. 1Q23 바젤3 최종안 도입</t>
    <phoneticPr fontId="53" type="noConversion"/>
  </si>
  <si>
    <t>4. 1Q23 바젤3 최종안 도입</t>
    <phoneticPr fontId="53" type="noConversion"/>
  </si>
  <si>
    <t>2023년 2분기 Factbook</t>
    <phoneticPr fontId="53" type="noConversion"/>
  </si>
  <si>
    <t>'23.2Q</t>
    <phoneticPr fontId="53" type="noConversion"/>
  </si>
  <si>
    <t>예대율(월중평잔)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</si>
</sst>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_ &quot;₩&quot;* #,##0_ ;_ &quot;₩&quot;* \-#,##0_ ;_ &quot;₩&quot;* &quot;-&quot;_ ;_ @_ "/>
    <numFmt numFmtId="179" formatCode="_ &quot;₩&quot;* #,##0.00_ ;_ &quot;₩&quot;* \-#,##0.00_ ;_ &quot;₩&quot;* &quot;-&quot;??_ ;_ @_ "/>
    <numFmt numFmtId="180" formatCode="_ * #,##0_ ;_ * \-#,##0_ ;_ * &quot;-&quot;_ ;_ @_ "/>
    <numFmt numFmtId="181" formatCode="_ * #,##0.00_ ;_ * \-#,##0.00_ ;_ * &quot;-&quot;??_ ;_ @_ "/>
    <numFmt numFmtId="182" formatCode="mmm\.yy"/>
    <numFmt numFmtId="183" formatCode="_ &quot;₩&quot;* #,##0.00_ ;_ &quot;₩&quot;* &quot;₩&quot;\-#,##0.00_ ;_ &quot;₩&quot;* &quot;-&quot;??_ ;_ @_ "/>
    <numFmt numFmtId="184" formatCode="0.0,,,"/>
    <numFmt numFmtId="185" formatCode="#,##0_%_);\(#,##0\)_%;#,##0_%_);@_%_)"/>
    <numFmt numFmtId="186" formatCode="#,##0.00_%_);\(#,##0.00\)_%;#,##0.00_%_);@_%_)"/>
    <numFmt numFmtId="187" formatCode="&quot;$&quot;#,##0.00_%_);\(&quot;$&quot;#,##0.00\)_%;&quot;$&quot;#,##0.00_%_);@_%_)"/>
    <numFmt numFmtId="188" formatCode="0_%_);\(0\)_%;0_%_);@_%_)"/>
    <numFmt numFmtId="189" formatCode="0.0\x_)_);&quot;NM&quot;_x_)_);0.0\x_)_);@_%_)"/>
    <numFmt numFmtId="190" formatCode="m/d/yy_%_)"/>
    <numFmt numFmtId="191" formatCode="0.0\%_);\(0.0\%\);0.0\%_);@_%_)"/>
    <numFmt numFmtId="192" formatCode="&quot;$&quot;#,##0_%_);\(&quot;$&quot;#,##0\)_%;&quot;$&quot;#,##0_%_);@_%_)"/>
    <numFmt numFmtId="193" formatCode="&quot;$&quot;#,##0_);\(&quot;$&quot;#,##0\)"/>
    <numFmt numFmtId="194" formatCode="#,##0.00;[Red]#,##0.00"/>
    <numFmt numFmtId="195" formatCode="0%_);\(0%\)"/>
    <numFmt numFmtId="196" formatCode="yy\/"/>
    <numFmt numFmtId="197" formatCode="yy\/mm"/>
    <numFmt numFmtId="198" formatCode="#.00"/>
    <numFmt numFmtId="199" formatCode="#,##0\ &quot;개&quot;&quot;월&quot;&quot;분&quot;"/>
    <numFmt numFmtId="200" formatCode="#,##0\ &quot;개&quot;&quot;월&quot;"/>
    <numFmt numFmtId="201" formatCode="&quot;₩&quot;#,##0;&quot;₩&quot;\-#,##0"/>
    <numFmt numFmtId="202" formatCode="#,###.0"/>
    <numFmt numFmtId="203" formatCode="#,##0_);[Red]\(#,##0\)"/>
    <numFmt numFmtId="204" formatCode="_ * #,##0_ ;_ * &quot;₩&quot;\-#,##0_ ;_ * &quot;-&quot;_ ;_ @_ "/>
    <numFmt numFmtId="205" formatCode="_ * #,##0.00_ ;_ * &quot;₩&quot;\-#,##0.00_ ;_ * &quot;-&quot;??_ ;_ @_ "/>
    <numFmt numFmtId="206" formatCode="#,##0\ ;\ &quot;△&quot;#,##0"/>
    <numFmt numFmtId="207" formatCode="_(* #,##0_);_(* \(#,##0\);_(* &quot;-&quot;_);@_)"/>
    <numFmt numFmtId="208" formatCode="#,##0.00_ "/>
    <numFmt numFmtId="209" formatCode="#,##0.00\ ;\ &quot;△&quot;#,##0.00"/>
    <numFmt numFmtId="210" formatCode="#,##0.0000_);[Red]\(#,##0.0000\)"/>
    <numFmt numFmtId="211" formatCode="_-* #,##0.00_-;\-* #,##0.00_-;_-* &quot;-&quot;_-;_-@_-"/>
    <numFmt numFmtId="212" formatCode="#,##0.0_ "/>
    <numFmt numFmtId="213" formatCode="_-* #,##0.0000_-;\-* #,##0.0000_-;_-* &quot;-&quot;??_-;_-@_-"/>
    <numFmt numFmtId="214" formatCode="#,##0_ ;[Red]\-#,##0\ "/>
    <numFmt numFmtId="215" formatCode="#,##0.00\ ;\-#,##0.00\ ;"/>
    <numFmt numFmtId="216" formatCode="#,##0_);[Red]\(#,##0\);\-"/>
    <numFmt numFmtId="217" formatCode="0_ "/>
    <numFmt numFmtId="218" formatCode="#,##0.00_ ;[Red]\-#,##0.00\ "/>
    <numFmt numFmtId="219" formatCode="_-* #,##0_-;\-* #,##0_-;_-* &quot;-&quot;??_-;_-@_-"/>
    <numFmt numFmtId="220" formatCode="#,##0.0\ ;\-#,##0.0\ ;\ "/>
    <numFmt numFmtId="221" formatCode="#,##0\ ;\-#,##0\ ;\ "/>
  </numFmts>
  <fonts count="10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¹UAAA¼"/>
      <family val="1"/>
      <charset val="129"/>
    </font>
    <font>
      <u/>
      <sz val="8.4"/>
      <color indexed="12"/>
      <name val="Arial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1"/>
      <name val="돋움"/>
      <family val="3"/>
      <charset val="129"/>
    </font>
    <font>
      <sz val="12"/>
      <name val="뼻뮝"/>
      <family val="1"/>
      <charset val="129"/>
    </font>
    <font>
      <b/>
      <u/>
      <sz val="10"/>
      <name val="돋움"/>
      <family val="3"/>
      <charset val="129"/>
    </font>
    <font>
      <sz val="10"/>
      <name val="명조"/>
      <family val="3"/>
      <charset val="129"/>
    </font>
    <font>
      <sz val="10"/>
      <color indexed="24"/>
      <name val="MS Sans Serif"/>
      <family val="2"/>
    </font>
    <font>
      <sz val="9"/>
      <name val="-윤명조140"/>
      <family val="1"/>
      <charset val="129"/>
    </font>
    <font>
      <sz val="9"/>
      <name val="돋움"/>
      <family val="3"/>
      <charset val="129"/>
    </font>
    <font>
      <sz val="11"/>
      <name val="µ¸¿ò"/>
      <family val="3"/>
      <charset val="129"/>
    </font>
    <font>
      <sz val="10"/>
      <name val="±¼¸²Ã¼"/>
      <family val="3"/>
      <charset val="129"/>
    </font>
    <font>
      <sz val="10"/>
      <name val="±¼¸"/>
      <family val="3"/>
      <charset val="129"/>
    </font>
    <font>
      <sz val="10"/>
      <name val="MS Sans Serif"/>
      <family val="2"/>
    </font>
    <font>
      <sz val="12"/>
      <name val="¹ÙÅÁÃ¼"/>
      <family val="1"/>
      <charset val="129"/>
    </font>
    <font>
      <sz val="12"/>
      <name val="±¼¸²A¼"/>
      <family val="3"/>
      <charset val="129"/>
    </font>
    <font>
      <sz val="11"/>
      <name val="Helv"/>
      <family val="2"/>
    </font>
    <font>
      <b/>
      <sz val="10"/>
      <name val="Helv"/>
      <family val="2"/>
    </font>
    <font>
      <sz val="8"/>
      <name val="Palatino"/>
      <family val="1"/>
    </font>
    <font>
      <sz val="12"/>
      <name val="굴림체"/>
      <family val="3"/>
      <charset val="129"/>
    </font>
    <font>
      <b/>
      <sz val="10"/>
      <name val="Palatino"/>
      <family val="1"/>
    </font>
    <font>
      <u/>
      <sz val="10"/>
      <color indexed="14"/>
      <name val="MS Sans Serif"/>
      <family val="2"/>
    </font>
    <font>
      <sz val="7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sz val="18"/>
      <name val="Helvetica-Black"/>
      <family val="2"/>
    </font>
    <font>
      <i/>
      <sz val="14"/>
      <name val="Palatino"/>
      <family val="1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Times New Roman"/>
      <family val="1"/>
    </font>
    <font>
      <sz val="10"/>
      <color indexed="16"/>
      <name val="Helvetica-Black"/>
      <family val="2"/>
    </font>
    <font>
      <b/>
      <u/>
      <sz val="10"/>
      <name val="Arial"/>
      <family val="2"/>
    </font>
    <font>
      <sz val="10"/>
      <name val="Tms Rmn"/>
      <family val="1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color indexed="10"/>
      <name val="Arial"/>
      <family val="2"/>
    </font>
    <font>
      <sz val="8"/>
      <name val="돋움"/>
      <family val="3"/>
      <charset val="129"/>
    </font>
    <font>
      <sz val="11"/>
      <name val="바탕"/>
      <family val="1"/>
      <charset val="129"/>
    </font>
    <font>
      <sz val="11"/>
      <color indexed="9"/>
      <name val="바탕"/>
      <family val="1"/>
      <charset val="129"/>
    </font>
    <font>
      <sz val="11"/>
      <name val="맑은 고딕"/>
      <family val="3"/>
      <charset val="129"/>
      <scheme val="major"/>
    </font>
    <font>
      <sz val="11"/>
      <color indexed="47"/>
      <name val="맑은 고딕"/>
      <family val="3"/>
      <charset val="129"/>
      <scheme val="major"/>
    </font>
    <font>
      <b/>
      <sz val="25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6"/>
      <color theme="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1"/>
      <color theme="3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3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theme="3"/>
      <name val="맑은 고딕"/>
      <family val="3"/>
      <charset val="129"/>
      <scheme val="major"/>
    </font>
    <font>
      <u/>
      <sz val="11"/>
      <color theme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2"/>
      <color theme="1" tint="4.9989318521683403E-2"/>
      <name val="맑은 고딕"/>
      <family val="3"/>
      <charset val="129"/>
      <scheme val="major"/>
    </font>
    <font>
      <b/>
      <sz val="11"/>
      <color theme="3" tint="0.39997558519241921"/>
      <name val="맑은 고딕"/>
      <family val="3"/>
      <charset val="129"/>
      <scheme val="major"/>
    </font>
    <font>
      <b/>
      <u/>
      <sz val="11"/>
      <color theme="3" tint="0.39997558519241921"/>
      <name val="맑은 고딕"/>
      <family val="3"/>
      <charset val="129"/>
      <scheme val="major"/>
    </font>
    <font>
      <sz val="11"/>
      <color theme="3" tint="0.39997558519241921"/>
      <name val="맑은 고딕"/>
      <family val="3"/>
      <charset val="129"/>
      <scheme val="major"/>
    </font>
    <font>
      <b/>
      <u/>
      <sz val="12"/>
      <color theme="1" tint="4.9989318521683403E-2"/>
      <name val="맑은 고딕"/>
      <family val="3"/>
      <charset val="129"/>
      <scheme val="major"/>
    </font>
    <font>
      <b/>
      <sz val="36"/>
      <color theme="1" tint="0.14999847407452621"/>
      <name val="맑은 고딕"/>
      <family val="3"/>
      <charset val="129"/>
      <scheme val="major"/>
    </font>
    <font>
      <sz val="14"/>
      <color theme="1" tint="0.249977111117893"/>
      <name val="맑은 고딕"/>
      <family val="3"/>
      <charset val="129"/>
      <scheme val="major"/>
    </font>
    <font>
      <b/>
      <sz val="12"/>
      <color theme="1" tint="0.249977111117893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u/>
      <sz val="11"/>
      <color theme="0"/>
      <name val="맑은 고딕"/>
      <family val="3"/>
      <charset val="129"/>
      <scheme val="major"/>
    </font>
    <font>
      <u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i/>
      <sz val="11"/>
      <name val="맑은 고딕"/>
      <family val="3"/>
      <charset val="129"/>
      <scheme val="major"/>
    </font>
    <font>
      <sz val="11"/>
      <color rgb="FFFF0066"/>
      <name val="맑은 고딕"/>
      <family val="3"/>
      <charset val="129"/>
      <scheme val="major"/>
    </font>
    <font>
      <b/>
      <i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ajor"/>
    </font>
    <font>
      <sz val="11"/>
      <color theme="0" tint="-0.499984740745262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0.5"/>
      <name val="맑은 고딕"/>
      <family val="3"/>
      <charset val="129"/>
      <scheme val="major"/>
    </font>
    <font>
      <b/>
      <sz val="10.5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2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/>
      <bottom style="thin">
        <color theme="3" tint="0.39994506668294322"/>
      </bottom>
      <diagonal/>
    </border>
    <border>
      <left/>
      <right/>
      <top style="hair">
        <color theme="3" tint="0.39994506668294322"/>
      </top>
      <bottom style="hair">
        <color theme="3" tint="0.39994506668294322"/>
      </bottom>
      <diagonal/>
    </border>
    <border>
      <left/>
      <right/>
      <top style="hair">
        <color theme="3" tint="0.39994506668294322"/>
      </top>
      <bottom/>
      <diagonal/>
    </border>
    <border>
      <left/>
      <right/>
      <top/>
      <bottom style="hair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hair">
        <color theme="3" tint="0.39991454817346722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hair">
        <color theme="3" tint="0.39991454817346722"/>
      </bottom>
      <diagonal/>
    </border>
    <border>
      <left/>
      <right/>
      <top style="thin">
        <color theme="3" tint="0.39994506668294322"/>
      </top>
      <bottom style="hair">
        <color theme="3" tint="0.39991454817346722"/>
      </bottom>
      <diagonal/>
    </border>
    <border>
      <left/>
      <right/>
      <top style="hair">
        <color theme="3" tint="0.39991454817346722"/>
      </top>
      <bottom style="hair">
        <color theme="3" tint="0.39991454817346722"/>
      </bottom>
      <diagonal/>
    </border>
    <border>
      <left/>
      <right/>
      <top style="thin">
        <color theme="3" tint="0.39994506668294322"/>
      </top>
      <bottom style="hair">
        <color theme="3" tint="0.39994506668294322"/>
      </bottom>
      <diagonal/>
    </border>
    <border>
      <left/>
      <right/>
      <top style="thin">
        <color theme="3" tint="0.39994506668294322"/>
      </top>
      <bottom style="medium">
        <color theme="3" tint="0.3999145481734672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3" tint="0.39991454817346722"/>
      </top>
      <bottom/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/>
      <bottom style="thick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ck">
        <color theme="3" tint="0.39997558519241921"/>
      </bottom>
      <diagonal/>
    </border>
    <border>
      <left/>
      <right style="thin">
        <color theme="0" tint="-0.499984740745262"/>
      </right>
      <top/>
      <bottom style="thick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4506668294322"/>
      </top>
      <bottom style="thin">
        <color theme="3" tint="0.39997558519241921"/>
      </bottom>
      <diagonal/>
    </border>
    <border>
      <left/>
      <right/>
      <top style="hair">
        <color theme="3" tint="0.39994506668294322"/>
      </top>
      <bottom style="medium">
        <color theme="3" tint="0.39997558519241921"/>
      </bottom>
      <diagonal/>
    </border>
    <border>
      <left/>
      <right/>
      <top style="thin">
        <color theme="3" tint="0.39994506668294322"/>
      </top>
      <bottom style="medium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/>
      <bottom style="medium">
        <color theme="3" tint="0.39991454817346722"/>
      </bottom>
      <diagonal/>
    </border>
    <border>
      <left/>
      <right/>
      <top style="hair">
        <color theme="3" tint="0.39994506668294322"/>
      </top>
      <bottom style="hair">
        <color theme="3" tint="0.39991454817346722"/>
      </bottom>
      <diagonal/>
    </border>
    <border>
      <left/>
      <right/>
      <top style="hair">
        <color theme="4"/>
      </top>
      <bottom/>
      <diagonal/>
    </border>
    <border>
      <left/>
      <right/>
      <top/>
      <bottom style="hair">
        <color theme="4"/>
      </bottom>
      <diagonal/>
    </border>
    <border>
      <left/>
      <right/>
      <top/>
      <bottom style="thick">
        <color theme="3" tint="0.39997558519241921"/>
      </bottom>
      <diagonal/>
    </border>
    <border>
      <left/>
      <right style="thin">
        <color theme="4"/>
      </right>
      <top/>
      <bottom style="thin">
        <color theme="3" tint="0.39997558519241921"/>
      </bottom>
      <diagonal/>
    </border>
    <border>
      <left/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4"/>
      </right>
      <top/>
      <bottom/>
      <diagonal/>
    </border>
    <border>
      <left style="thin">
        <color theme="0" tint="-0.499984740745262"/>
      </left>
      <right style="thin">
        <color theme="4"/>
      </right>
      <top/>
      <bottom/>
      <diagonal/>
    </border>
    <border>
      <left style="thin">
        <color theme="0" tint="-0.499984740745262"/>
      </left>
      <right style="thin">
        <color theme="4"/>
      </right>
      <top/>
      <bottom style="thick">
        <color theme="3" tint="0.39997558519241921"/>
      </bottom>
      <diagonal/>
    </border>
    <border>
      <left style="thin">
        <color theme="4"/>
      </left>
      <right/>
      <top style="thin">
        <color theme="3" tint="0.39997558519241921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3" tint="0.39994506668294322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4506668294322"/>
      </left>
      <right/>
      <top/>
      <bottom style="thick">
        <color theme="3" tint="0.39997558519241921"/>
      </bottom>
      <diagonal/>
    </border>
  </borders>
  <cellStyleXfs count="237">
    <xf numFmtId="0" fontId="0" fillId="0" borderId="0">
      <alignment vertical="center"/>
    </xf>
    <xf numFmtId="0" fontId="6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5" fillId="0" borderId="0"/>
    <xf numFmtId="0" fontId="5" fillId="0" borderId="0" applyNumberForma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1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4" fontId="21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205" fontId="21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6" fillId="0" borderId="0"/>
    <xf numFmtId="0" fontId="25" fillId="0" borderId="0">
      <alignment vertical="center"/>
    </xf>
    <xf numFmtId="0" fontId="5" fillId="0" borderId="0"/>
    <xf numFmtId="37" fontId="27" fillId="0" borderId="0"/>
    <xf numFmtId="0" fontId="5" fillId="0" borderId="0"/>
    <xf numFmtId="37" fontId="27" fillId="0" borderId="0"/>
    <xf numFmtId="37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 applyFill="0" applyBorder="0" applyAlignment="0"/>
    <xf numFmtId="0" fontId="28" fillId="0" borderId="0"/>
    <xf numFmtId="4" fontId="11" fillId="0" borderId="0">
      <protection locked="0"/>
    </xf>
    <xf numFmtId="202" fontId="6" fillId="0" borderId="0"/>
    <xf numFmtId="202" fontId="6" fillId="0" borderId="0"/>
    <xf numFmtId="202" fontId="6" fillId="0" borderId="0"/>
    <xf numFmtId="202" fontId="6" fillId="0" borderId="0"/>
    <xf numFmtId="202" fontId="6" fillId="0" borderId="0"/>
    <xf numFmtId="202" fontId="6" fillId="0" borderId="0"/>
    <xf numFmtId="202" fontId="6" fillId="0" borderId="0"/>
    <xf numFmtId="202" fontId="6" fillId="0" borderId="0"/>
    <xf numFmtId="0" fontId="14" fillId="0" borderId="0" applyFont="0" applyFill="0" applyBorder="0" applyAlignment="0" applyProtection="0"/>
    <xf numFmtId="185" fontId="29" fillId="0" borderId="0" applyFont="0" applyFill="0" applyBorder="0" applyAlignment="0" applyProtection="0">
      <alignment horizontal="right"/>
    </xf>
    <xf numFmtId="186" fontId="29" fillId="0" borderId="0" applyFont="0" applyFill="0" applyBorder="0" applyAlignment="0" applyProtection="0">
      <alignment horizontal="right"/>
    </xf>
    <xf numFmtId="182" fontId="14" fillId="0" borderId="0"/>
    <xf numFmtId="0" fontId="14" fillId="0" borderId="0" applyFont="0" applyFill="0" applyBorder="0" applyAlignment="0" applyProtection="0"/>
    <xf numFmtId="196" fontId="30" fillId="0" borderId="0">
      <protection locked="0"/>
    </xf>
    <xf numFmtId="0" fontId="5" fillId="0" borderId="0" applyFont="0" applyFill="0" applyBorder="0" applyAlignment="0" applyProtection="0"/>
    <xf numFmtId="192" fontId="29" fillId="0" borderId="0" applyFont="0" applyFill="0" applyBorder="0" applyAlignment="0" applyProtection="0">
      <alignment horizontal="right"/>
    </xf>
    <xf numFmtId="187" fontId="29" fillId="0" borderId="0" applyFont="0" applyFill="0" applyBorder="0" applyAlignment="0" applyProtection="0">
      <alignment horizontal="right"/>
    </xf>
    <xf numFmtId="0" fontId="5" fillId="0" borderId="0" applyFont="0" applyFill="0" applyBorder="0" applyAlignment="0" applyProtection="0"/>
    <xf numFmtId="0" fontId="14" fillId="0" borderId="0"/>
    <xf numFmtId="0" fontId="14" fillId="0" borderId="0" applyFont="0" applyFill="0" applyBorder="0" applyAlignment="0" applyProtection="0"/>
    <xf numFmtId="190" fontId="29" fillId="0" borderId="0" applyFont="0" applyFill="0" applyBorder="0" applyAlignment="0" applyProtection="0"/>
    <xf numFmtId="0" fontId="31" fillId="0" borderId="0"/>
    <xf numFmtId="183" fontId="14" fillId="0" borderId="0"/>
    <xf numFmtId="188" fontId="29" fillId="0" borderId="1" applyNumberFormat="0" applyFont="0" applyFill="0" applyAlignment="0" applyProtection="0"/>
    <xf numFmtId="0" fontId="32" fillId="0" borderId="0" applyNumberFormat="0" applyFill="0" applyBorder="0" applyAlignment="0" applyProtection="0"/>
    <xf numFmtId="0" fontId="33" fillId="0" borderId="0" applyFill="0" applyBorder="0" applyProtection="0">
      <alignment horizontal="left"/>
    </xf>
    <xf numFmtId="38" fontId="34" fillId="2" borderId="0" applyNumberFormat="0" applyBorder="0" applyAlignment="0" applyProtection="0"/>
    <xf numFmtId="191" fontId="29" fillId="0" borderId="0" applyFont="0" applyFill="0" applyBorder="0" applyAlignment="0" applyProtection="0">
      <alignment horizontal="right"/>
    </xf>
    <xf numFmtId="0" fontId="35" fillId="0" borderId="0">
      <alignment horizontal="left"/>
    </xf>
    <xf numFmtId="0" fontId="36" fillId="0" borderId="2" applyNumberFormat="0" applyAlignment="0" applyProtection="0">
      <alignment horizontal="left" vertical="center"/>
    </xf>
    <xf numFmtId="0" fontId="36" fillId="0" borderId="3">
      <alignment horizontal="left" vertical="center"/>
    </xf>
    <xf numFmtId="14" fontId="37" fillId="3" borderId="4">
      <alignment horizontal="center" vertical="center" wrapText="1"/>
    </xf>
    <xf numFmtId="0" fontId="38" fillId="0" borderId="0" applyProtection="0">
      <alignment horizontal="left"/>
    </xf>
    <xf numFmtId="0" fontId="39" fillId="0" borderId="0" applyProtection="0">
      <alignment horizontal="left"/>
    </xf>
    <xf numFmtId="0" fontId="40" fillId="0" borderId="0" applyNumberFormat="0" applyFill="0" applyBorder="0" applyAlignment="0" applyProtection="0"/>
    <xf numFmtId="10" fontId="34" fillId="4" borderId="5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1" fillId="0" borderId="4"/>
    <xf numFmtId="199" fontId="14" fillId="0" borderId="0" applyFont="0" applyFill="0" applyBorder="0" applyAlignment="0" applyProtection="0"/>
    <xf numFmtId="200" fontId="14" fillId="0" borderId="0" applyFont="0" applyFill="0" applyBorder="0" applyAlignment="0" applyProtection="0"/>
    <xf numFmtId="189" fontId="29" fillId="0" borderId="0" applyFont="0" applyFill="0" applyBorder="0" applyAlignment="0" applyProtection="0">
      <alignment horizontal="right"/>
    </xf>
    <xf numFmtId="37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44" fillId="0" borderId="0" applyFont="0" applyFill="0" applyBorder="0" applyAlignment="0" applyProtection="0">
      <alignment horizontal="centerContinuous"/>
    </xf>
    <xf numFmtId="0" fontId="45" fillId="0" borderId="0" applyFont="0" applyFill="0" applyBorder="0" applyAlignment="0" applyProtection="0">
      <alignment horizontal="centerContinuous"/>
    </xf>
    <xf numFmtId="0" fontId="45" fillId="0" borderId="0" applyFont="0" applyFill="0" applyBorder="0" applyAlignment="0" applyProtection="0">
      <alignment horizontal="centerContinuous"/>
    </xf>
    <xf numFmtId="194" fontId="6" fillId="0" borderId="0" applyFont="0" applyFill="0" applyBorder="0" applyAlignment="0" applyProtection="0">
      <alignment horizontal="centerContinuous"/>
    </xf>
    <xf numFmtId="1" fontId="46" fillId="0" borderId="0" applyProtection="0">
      <alignment horizontal="right" vertical="center"/>
    </xf>
    <xf numFmtId="197" fontId="30" fillId="0" borderId="0">
      <protection locked="0"/>
    </xf>
    <xf numFmtId="195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97" fontId="30" fillId="0" borderId="0">
      <protection locked="0"/>
    </xf>
    <xf numFmtId="0" fontId="5" fillId="0" borderId="0">
      <protection locked="0"/>
    </xf>
    <xf numFmtId="0" fontId="47" fillId="0" borderId="0">
      <protection locked="0"/>
    </xf>
    <xf numFmtId="0" fontId="5" fillId="0" borderId="0">
      <protection locked="0"/>
    </xf>
    <xf numFmtId="0" fontId="37" fillId="0" borderId="0">
      <protection locked="0"/>
    </xf>
    <xf numFmtId="193" fontId="48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0" fontId="5" fillId="0" borderId="0"/>
    <xf numFmtId="0" fontId="41" fillId="0" borderId="0"/>
    <xf numFmtId="0" fontId="49" fillId="0" borderId="0" applyBorder="0" applyProtection="0">
      <alignment vertical="center"/>
    </xf>
    <xf numFmtId="188" fontId="49" fillId="0" borderId="6" applyBorder="0" applyProtection="0">
      <alignment horizontal="right" vertical="center"/>
    </xf>
    <xf numFmtId="0" fontId="50" fillId="5" borderId="0" applyBorder="0" applyProtection="0">
      <alignment horizontal="centerContinuous" vertical="center"/>
    </xf>
    <xf numFmtId="0" fontId="50" fillId="6" borderId="6" applyBorder="0" applyProtection="0">
      <alignment horizontal="centerContinuous" vertical="center"/>
    </xf>
    <xf numFmtId="0" fontId="51" fillId="0" borderId="0" applyFill="0" applyBorder="0" applyProtection="0">
      <alignment horizontal="left"/>
    </xf>
    <xf numFmtId="0" fontId="33" fillId="0" borderId="7" applyFill="0" applyBorder="0" applyProtection="0">
      <alignment horizontal="left" vertical="top"/>
    </xf>
    <xf numFmtId="0" fontId="52" fillId="0" borderId="0" applyFill="0" applyBorder="0" applyProtection="0">
      <alignment horizontal="left" vertical="top"/>
    </xf>
    <xf numFmtId="198" fontId="1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49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5" fillId="0" borderId="0"/>
    <xf numFmtId="177" fontId="16" fillId="0" borderId="0" applyFont="0" applyProtection="0">
      <protection locked="0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4" fontId="16" fillId="0" borderId="0" applyFont="0">
      <protection locked="0"/>
    </xf>
    <xf numFmtId="0" fontId="17" fillId="0" borderId="8"/>
    <xf numFmtId="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6" fillId="0" borderId="0"/>
    <xf numFmtId="18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7" borderId="9">
      <alignment horizontal="center" vertical="center"/>
    </xf>
    <xf numFmtId="0" fontId="20" fillId="0" borderId="0" applyNumberFormat="0" applyBorder="0" applyAlignment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1" fillId="0" borderId="10">
      <protection locked="0"/>
    </xf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68" fillId="0" borderId="0" applyAlignment="0" applyProtection="0"/>
    <xf numFmtId="0" fontId="69" fillId="0" borderId="0"/>
    <xf numFmtId="0" fontId="70" fillId="0" borderId="0" applyFill="0" applyProtection="0">
      <alignment wrapText="1"/>
    </xf>
    <xf numFmtId="0" fontId="70" fillId="0" borderId="11" applyFill="0" applyProtection="0">
      <alignment horizontal="right" wrapText="1"/>
    </xf>
    <xf numFmtId="207" fontId="70" fillId="0" borderId="0" applyNumberFormat="0" applyFill="0" applyBorder="0" applyAlignment="0" applyProtection="0"/>
    <xf numFmtId="207" fontId="69" fillId="11" borderId="0" applyNumberFormat="0" applyFont="0" applyBorder="0" applyAlignment="0" applyProtection="0"/>
    <xf numFmtId="0" fontId="69" fillId="0" borderId="0" applyFill="0" applyBorder="0" applyProtection="0"/>
    <xf numFmtId="207" fontId="69" fillId="8" borderId="0" applyNumberFormat="0" applyFont="0" applyBorder="0" applyAlignment="0" applyProtection="0"/>
    <xf numFmtId="195" fontId="69" fillId="0" borderId="0" applyFill="0" applyBorder="0" applyAlignment="0" applyProtection="0"/>
    <xf numFmtId="0" fontId="71" fillId="0" borderId="0" applyNumberFormat="0" applyAlignment="0" applyProtection="0"/>
    <xf numFmtId="207" fontId="72" fillId="0" borderId="12" applyNumberFormat="0" applyFill="0" applyAlignment="0" applyProtection="0"/>
    <xf numFmtId="0" fontId="72" fillId="0" borderId="13" applyNumberFormat="0" applyFill="0" applyAlignment="0" applyProtection="0"/>
    <xf numFmtId="0" fontId="4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/>
    <xf numFmtId="41" fontId="1" fillId="0" borderId="0" applyFont="0" applyFill="0" applyBorder="0" applyAlignment="0" applyProtection="0">
      <alignment vertical="center"/>
    </xf>
  </cellStyleXfs>
  <cellXfs count="647">
    <xf numFmtId="0" fontId="0" fillId="0" borderId="0" xfId="0">
      <alignment vertical="center"/>
    </xf>
    <xf numFmtId="0" fontId="56" fillId="0" borderId="0" xfId="0" applyFont="1">
      <alignment vertical="center"/>
    </xf>
    <xf numFmtId="0" fontId="62" fillId="0" borderId="0" xfId="0" applyFont="1">
      <alignment vertical="center"/>
    </xf>
    <xf numFmtId="0" fontId="59" fillId="0" borderId="0" xfId="0" applyFont="1">
      <alignment vertical="center"/>
    </xf>
    <xf numFmtId="206" fontId="63" fillId="0" borderId="0" xfId="183" applyNumberFormat="1" applyFont="1" applyFill="1" applyBorder="1">
      <alignment vertical="center"/>
    </xf>
    <xf numFmtId="0" fontId="56" fillId="0" borderId="0" xfId="0" applyFont="1" applyBorder="1">
      <alignment vertical="center"/>
    </xf>
    <xf numFmtId="0" fontId="56" fillId="0" borderId="0" xfId="0" applyFont="1" applyFill="1">
      <alignment vertical="center"/>
    </xf>
    <xf numFmtId="0" fontId="61" fillId="0" borderId="0" xfId="0" applyFont="1">
      <alignment vertical="center"/>
    </xf>
    <xf numFmtId="0" fontId="61" fillId="0" borderId="0" xfId="0" applyFont="1" applyBorder="1">
      <alignment vertical="center"/>
    </xf>
    <xf numFmtId="0" fontId="61" fillId="0" borderId="0" xfId="0" quotePrefix="1" applyFont="1" applyFill="1" applyBorder="1" applyAlignment="1">
      <alignment horizontal="center" vertical="center"/>
    </xf>
    <xf numFmtId="0" fontId="61" fillId="0" borderId="0" xfId="0" applyFont="1" applyFill="1" applyBorder="1">
      <alignment vertical="center"/>
    </xf>
    <xf numFmtId="206" fontId="64" fillId="0" borderId="0" xfId="183" applyNumberFormat="1" applyFont="1" applyFill="1" applyBorder="1">
      <alignment vertical="center"/>
    </xf>
    <xf numFmtId="0" fontId="61" fillId="0" borderId="0" xfId="0" applyFont="1" applyFill="1">
      <alignment vertical="center"/>
    </xf>
    <xf numFmtId="0" fontId="65" fillId="0" borderId="0" xfId="0" applyFont="1" applyFill="1" applyBorder="1">
      <alignment vertical="center"/>
    </xf>
    <xf numFmtId="0" fontId="56" fillId="0" borderId="0" xfId="0" applyFont="1" applyFill="1" applyBorder="1">
      <alignment vertical="center"/>
    </xf>
    <xf numFmtId="206" fontId="63" fillId="0" borderId="0" xfId="0" applyNumberFormat="1" applyFont="1" applyFill="1" applyBorder="1">
      <alignment vertical="center"/>
    </xf>
    <xf numFmtId="206" fontId="61" fillId="0" borderId="0" xfId="0" applyNumberFormat="1" applyFont="1" applyFill="1" applyBorder="1">
      <alignment vertical="center"/>
    </xf>
    <xf numFmtId="0" fontId="66" fillId="12" borderId="0" xfId="0" applyFont="1" applyFill="1" applyBorder="1">
      <alignment vertical="center"/>
    </xf>
    <xf numFmtId="176" fontId="67" fillId="12" borderId="0" xfId="178" applyNumberFormat="1" applyFont="1" applyFill="1" applyBorder="1" applyAlignment="1">
      <alignment vertical="center"/>
    </xf>
    <xf numFmtId="0" fontId="66" fillId="12" borderId="0" xfId="0" applyFont="1" applyFill="1">
      <alignment vertical="center"/>
    </xf>
    <xf numFmtId="0" fontId="73" fillId="0" borderId="0" xfId="0" applyFont="1">
      <alignment vertical="center"/>
    </xf>
    <xf numFmtId="0" fontId="73" fillId="0" borderId="0" xfId="0" applyFont="1" applyBorder="1">
      <alignment vertical="center"/>
    </xf>
    <xf numFmtId="0" fontId="74" fillId="0" borderId="0" xfId="0" applyFont="1">
      <alignment vertical="center"/>
    </xf>
    <xf numFmtId="0" fontId="75" fillId="12" borderId="0" xfId="0" applyFont="1" applyFill="1" applyBorder="1">
      <alignment vertical="center"/>
    </xf>
    <xf numFmtId="0" fontId="77" fillId="0" borderId="0" xfId="0" applyFont="1" applyFill="1">
      <alignment vertical="center"/>
    </xf>
    <xf numFmtId="0" fontId="77" fillId="0" borderId="0" xfId="0" applyFont="1" applyFill="1" applyBorder="1">
      <alignment vertical="center"/>
    </xf>
    <xf numFmtId="0" fontId="73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0" fontId="61" fillId="0" borderId="14" xfId="0" quotePrefix="1" applyFont="1" applyFill="1" applyBorder="1" applyAlignment="1">
      <alignment horizontal="center" vertical="center"/>
    </xf>
    <xf numFmtId="0" fontId="61" fillId="0" borderId="16" xfId="0" applyFont="1" applyFill="1" applyBorder="1">
      <alignment vertical="center"/>
    </xf>
    <xf numFmtId="0" fontId="61" fillId="0" borderId="15" xfId="0" applyFont="1" applyFill="1" applyBorder="1">
      <alignment vertical="center"/>
    </xf>
    <xf numFmtId="0" fontId="56" fillId="0" borderId="17" xfId="0" applyFont="1" applyFill="1" applyBorder="1">
      <alignment vertical="center"/>
    </xf>
    <xf numFmtId="0" fontId="61" fillId="0" borderId="14" xfId="0" applyFont="1" applyFill="1" applyBorder="1">
      <alignment vertical="center"/>
    </xf>
    <xf numFmtId="0" fontId="75" fillId="12" borderId="0" xfId="0" applyFont="1" applyFill="1">
      <alignment vertical="center"/>
    </xf>
    <xf numFmtId="0" fontId="77" fillId="0" borderId="16" xfId="0" applyFont="1" applyFill="1" applyBorder="1">
      <alignment vertical="center"/>
    </xf>
    <xf numFmtId="0" fontId="77" fillId="0" borderId="20" xfId="0" applyFont="1" applyFill="1" applyBorder="1">
      <alignment vertical="center"/>
    </xf>
    <xf numFmtId="0" fontId="61" fillId="0" borderId="18" xfId="0" applyFont="1" applyFill="1" applyBorder="1">
      <alignment vertical="center"/>
    </xf>
    <xf numFmtId="0" fontId="56" fillId="0" borderId="14" xfId="0" applyFont="1" applyFill="1" applyBorder="1">
      <alignment vertical="center"/>
    </xf>
    <xf numFmtId="0" fontId="61" fillId="0" borderId="19" xfId="0" applyFont="1" applyFill="1" applyBorder="1">
      <alignment vertical="center"/>
    </xf>
    <xf numFmtId="41" fontId="73" fillId="0" borderId="0" xfId="0" applyNumberFormat="1" applyFont="1" applyBorder="1">
      <alignment vertical="center"/>
    </xf>
    <xf numFmtId="0" fontId="61" fillId="0" borderId="21" xfId="0" applyFont="1" applyFill="1" applyBorder="1">
      <alignment vertical="center"/>
    </xf>
    <xf numFmtId="0" fontId="56" fillId="0" borderId="21" xfId="0" applyFont="1" applyFill="1" applyBorder="1">
      <alignment vertical="center"/>
    </xf>
    <xf numFmtId="0" fontId="61" fillId="0" borderId="22" xfId="0" applyFont="1" applyFill="1" applyBorder="1">
      <alignment vertical="center"/>
    </xf>
    <xf numFmtId="10" fontId="56" fillId="0" borderId="0" xfId="0" applyNumberFormat="1" applyFont="1" applyBorder="1">
      <alignment vertical="center"/>
    </xf>
    <xf numFmtId="177" fontId="61" fillId="9" borderId="0" xfId="0" quotePrefix="1" applyNumberFormat="1" applyFont="1" applyFill="1" applyBorder="1" applyAlignment="1">
      <alignment horizontal="right" vertical="center"/>
    </xf>
    <xf numFmtId="177" fontId="61" fillId="9" borderId="0" xfId="0" applyNumberFormat="1" applyFont="1" applyFill="1" applyBorder="1" applyAlignment="1">
      <alignment horizontal="right" vertical="center"/>
    </xf>
    <xf numFmtId="177" fontId="56" fillId="9" borderId="0" xfId="183" applyNumberFormat="1" applyFont="1" applyFill="1" applyBorder="1" applyAlignment="1">
      <alignment horizontal="right" vertical="center"/>
    </xf>
    <xf numFmtId="177" fontId="56" fillId="9" borderId="0" xfId="0" applyNumberFormat="1" applyFont="1" applyFill="1" applyBorder="1" applyAlignment="1">
      <alignment horizontal="right" vertical="center"/>
    </xf>
    <xf numFmtId="177" fontId="61" fillId="9" borderId="0" xfId="183" applyNumberFormat="1" applyFont="1" applyFill="1" applyBorder="1" applyAlignment="1">
      <alignment horizontal="right" vertical="center"/>
    </xf>
    <xf numFmtId="0" fontId="61" fillId="0" borderId="23" xfId="0" applyFont="1" applyFill="1" applyBorder="1">
      <alignment vertical="center"/>
    </xf>
    <xf numFmtId="0" fontId="61" fillId="0" borderId="24" xfId="0" applyFont="1" applyFill="1" applyBorder="1">
      <alignment vertical="center"/>
    </xf>
    <xf numFmtId="0" fontId="56" fillId="0" borderId="17" xfId="0" applyFont="1" applyBorder="1">
      <alignment vertical="center"/>
    </xf>
    <xf numFmtId="203" fontId="56" fillId="0" borderId="0" xfId="0" applyNumberFormat="1" applyFont="1" applyBorder="1">
      <alignment vertical="center"/>
    </xf>
    <xf numFmtId="0" fontId="61" fillId="0" borderId="25" xfId="0" applyFont="1" applyFill="1" applyBorder="1">
      <alignment vertical="center"/>
    </xf>
    <xf numFmtId="0" fontId="63" fillId="0" borderId="0" xfId="0" applyFont="1" applyFill="1" applyBorder="1" applyAlignment="1">
      <alignment horizontal="left" vertical="center" indent="1"/>
    </xf>
    <xf numFmtId="206" fontId="64" fillId="0" borderId="0" xfId="0" applyNumberFormat="1" applyFont="1" applyFill="1" applyBorder="1">
      <alignment vertical="center"/>
    </xf>
    <xf numFmtId="0" fontId="61" fillId="0" borderId="26" xfId="0" applyFont="1" applyFill="1" applyBorder="1">
      <alignment vertical="center"/>
    </xf>
    <xf numFmtId="0" fontId="63" fillId="0" borderId="0" xfId="0" applyFont="1">
      <alignment vertical="center"/>
    </xf>
    <xf numFmtId="0" fontId="63" fillId="0" borderId="0" xfId="0" applyFont="1" applyFill="1" applyBorder="1">
      <alignment vertical="center"/>
    </xf>
    <xf numFmtId="203" fontId="81" fillId="12" borderId="0" xfId="0" applyNumberFormat="1" applyFont="1" applyFill="1">
      <alignment vertical="center"/>
    </xf>
    <xf numFmtId="0" fontId="77" fillId="0" borderId="18" xfId="0" applyFont="1" applyFill="1" applyBorder="1">
      <alignment vertical="center"/>
    </xf>
    <xf numFmtId="0" fontId="78" fillId="0" borderId="19" xfId="0" applyFont="1" applyFill="1" applyBorder="1">
      <alignment vertical="center"/>
    </xf>
    <xf numFmtId="43" fontId="73" fillId="0" borderId="0" xfId="0" applyNumberFormat="1" applyFont="1" applyBorder="1">
      <alignment vertical="center"/>
    </xf>
    <xf numFmtId="3" fontId="73" fillId="0" borderId="0" xfId="0" applyNumberFormat="1" applyFont="1" applyBorder="1">
      <alignment vertical="center"/>
    </xf>
    <xf numFmtId="0" fontId="82" fillId="9" borderId="17" xfId="0" applyFont="1" applyFill="1" applyBorder="1" applyAlignment="1">
      <alignment horizontal="left" vertical="center"/>
    </xf>
    <xf numFmtId="0" fontId="83" fillId="9" borderId="17" xfId="0" applyFont="1" applyFill="1" applyBorder="1" applyAlignment="1">
      <alignment horizontal="left" vertical="center"/>
    </xf>
    <xf numFmtId="0" fontId="83" fillId="9" borderId="0" xfId="0" applyFont="1" applyFill="1" applyBorder="1" applyAlignment="1">
      <alignment horizontal="left" vertical="center"/>
    </xf>
    <xf numFmtId="0" fontId="83" fillId="9" borderId="14" xfId="0" applyFont="1" applyFill="1" applyBorder="1" applyAlignment="1">
      <alignment horizontal="left" vertical="center"/>
    </xf>
    <xf numFmtId="0" fontId="82" fillId="9" borderId="23" xfId="0" applyFont="1" applyFill="1" applyBorder="1" applyAlignment="1">
      <alignment horizontal="left" vertical="center"/>
    </xf>
    <xf numFmtId="0" fontId="83" fillId="9" borderId="23" xfId="0" applyFont="1" applyFill="1" applyBorder="1" applyAlignment="1">
      <alignment horizontal="left" vertical="center"/>
    </xf>
    <xf numFmtId="0" fontId="61" fillId="9" borderId="0" xfId="0" applyFont="1" applyFill="1">
      <alignment vertical="center"/>
    </xf>
    <xf numFmtId="0" fontId="56" fillId="9" borderId="0" xfId="0" applyFont="1" applyFill="1">
      <alignment vertical="center"/>
    </xf>
    <xf numFmtId="0" fontId="61" fillId="0" borderId="17" xfId="0" applyFont="1" applyFill="1" applyBorder="1">
      <alignment vertical="center"/>
    </xf>
    <xf numFmtId="0" fontId="63" fillId="0" borderId="0" xfId="0" applyFont="1" applyBorder="1">
      <alignment vertical="center"/>
    </xf>
    <xf numFmtId="0" fontId="63" fillId="0" borderId="0" xfId="0" applyFont="1" applyFill="1">
      <alignment vertical="center"/>
    </xf>
    <xf numFmtId="41" fontId="63" fillId="0" borderId="0" xfId="183" applyFont="1" applyFill="1" applyBorder="1">
      <alignment vertical="center"/>
    </xf>
    <xf numFmtId="0" fontId="64" fillId="0" borderId="0" xfId="0" applyFont="1" applyBorder="1">
      <alignment vertical="center"/>
    </xf>
    <xf numFmtId="0" fontId="64" fillId="0" borderId="0" xfId="0" applyFont="1">
      <alignment vertical="center"/>
    </xf>
    <xf numFmtId="0" fontId="63" fillId="9" borderId="0" xfId="0" applyFont="1" applyFill="1" applyBorder="1">
      <alignment vertical="center"/>
    </xf>
    <xf numFmtId="0" fontId="64" fillId="0" borderId="0" xfId="0" applyFont="1" applyFill="1">
      <alignment vertical="center"/>
    </xf>
    <xf numFmtId="0" fontId="64" fillId="0" borderId="16" xfId="0" applyFont="1" applyFill="1" applyBorder="1">
      <alignment vertical="center"/>
    </xf>
    <xf numFmtId="0" fontId="64" fillId="0" borderId="0" xfId="0" applyFont="1" applyFill="1" applyBorder="1">
      <alignment vertical="center"/>
    </xf>
    <xf numFmtId="0" fontId="56" fillId="9" borderId="0" xfId="0" applyFont="1" applyFill="1" applyBorder="1">
      <alignment vertical="center"/>
    </xf>
    <xf numFmtId="0" fontId="63" fillId="0" borderId="19" xfId="0" applyFont="1" applyBorder="1">
      <alignment vertical="center"/>
    </xf>
    <xf numFmtId="0" fontId="65" fillId="0" borderId="0" xfId="0" applyFont="1">
      <alignment vertical="center"/>
    </xf>
    <xf numFmtId="0" fontId="62" fillId="0" borderId="0" xfId="0" applyFont="1" applyAlignment="1">
      <alignment horizontal="left" vertical="center" indent="1"/>
    </xf>
    <xf numFmtId="209" fontId="56" fillId="0" borderId="0" xfId="0" applyNumberFormat="1" applyFont="1" applyBorder="1">
      <alignment vertical="center"/>
    </xf>
    <xf numFmtId="0" fontId="56" fillId="0" borderId="19" xfId="0" applyFont="1" applyBorder="1">
      <alignment vertical="center"/>
    </xf>
    <xf numFmtId="1" fontId="56" fillId="0" borderId="0" xfId="0" applyNumberFormat="1" applyFont="1" applyFill="1" applyBorder="1" applyAlignment="1">
      <alignment vertical="center"/>
    </xf>
    <xf numFmtId="1" fontId="61" fillId="0" borderId="0" xfId="0" applyNumberFormat="1" applyFont="1" applyFill="1" applyBorder="1" applyAlignment="1">
      <alignment vertical="center"/>
    </xf>
    <xf numFmtId="1" fontId="61" fillId="0" borderId="19" xfId="0" applyNumberFormat="1" applyFont="1" applyFill="1" applyBorder="1" applyAlignment="1">
      <alignment vertical="center"/>
    </xf>
    <xf numFmtId="0" fontId="56" fillId="0" borderId="19" xfId="0" applyFont="1" applyFill="1" applyBorder="1">
      <alignment vertical="center"/>
    </xf>
    <xf numFmtId="206" fontId="63" fillId="0" borderId="19" xfId="0" applyNumberFormat="1" applyFont="1" applyFill="1" applyBorder="1">
      <alignment vertical="center"/>
    </xf>
    <xf numFmtId="0" fontId="56" fillId="0" borderId="18" xfId="0" applyFont="1" applyFill="1" applyBorder="1">
      <alignment vertical="center"/>
    </xf>
    <xf numFmtId="0" fontId="56" fillId="0" borderId="28" xfId="0" applyFont="1" applyFill="1" applyBorder="1">
      <alignment vertical="center"/>
    </xf>
    <xf numFmtId="0" fontId="61" fillId="0" borderId="28" xfId="0" applyFont="1" applyFill="1" applyBorder="1">
      <alignment vertical="center"/>
    </xf>
    <xf numFmtId="0" fontId="61" fillId="9" borderId="0" xfId="0" applyFont="1" applyFill="1" applyBorder="1">
      <alignment vertical="center"/>
    </xf>
    <xf numFmtId="0" fontId="56" fillId="14" borderId="0" xfId="0" applyFont="1" applyFill="1">
      <alignment vertical="center"/>
    </xf>
    <xf numFmtId="0" fontId="85" fillId="14" borderId="0" xfId="0" applyFont="1" applyFill="1">
      <alignment vertical="center"/>
    </xf>
    <xf numFmtId="0" fontId="86" fillId="14" borderId="0" xfId="220" applyFont="1" applyFill="1">
      <alignment vertical="center"/>
    </xf>
    <xf numFmtId="0" fontId="86" fillId="14" borderId="0" xfId="220" applyFont="1" applyFill="1" applyAlignment="1">
      <alignment horizontal="left" vertical="center" indent="1"/>
    </xf>
    <xf numFmtId="0" fontId="86" fillId="14" borderId="0" xfId="220" applyFont="1" applyFill="1" applyBorder="1">
      <alignment vertical="center"/>
    </xf>
    <xf numFmtId="0" fontId="87" fillId="14" borderId="0" xfId="0" applyFont="1" applyFill="1">
      <alignment vertical="center"/>
    </xf>
    <xf numFmtId="0" fontId="86" fillId="14" borderId="0" xfId="220" applyFont="1" applyFill="1" applyBorder="1" applyAlignment="1">
      <alignment horizontal="left" vertical="center" indent="1"/>
    </xf>
    <xf numFmtId="0" fontId="54" fillId="15" borderId="0" xfId="0" applyFont="1" applyFill="1">
      <alignment vertical="center"/>
    </xf>
    <xf numFmtId="0" fontId="57" fillId="0" borderId="0" xfId="0" applyFont="1" applyFill="1" applyBorder="1">
      <alignment vertical="center"/>
    </xf>
    <xf numFmtId="0" fontId="61" fillId="10" borderId="0" xfId="0" applyFont="1" applyFill="1" applyBorder="1" applyAlignment="1">
      <alignment vertical="center"/>
    </xf>
    <xf numFmtId="0" fontId="66" fillId="12" borderId="31" xfId="0" applyFont="1" applyFill="1" applyBorder="1">
      <alignment vertical="center"/>
    </xf>
    <xf numFmtId="0" fontId="84" fillId="10" borderId="32" xfId="0" applyFont="1" applyFill="1" applyBorder="1">
      <alignment vertical="center"/>
    </xf>
    <xf numFmtId="0" fontId="84" fillId="10" borderId="38" xfId="0" applyFont="1" applyFill="1" applyBorder="1">
      <alignment vertical="center"/>
    </xf>
    <xf numFmtId="0" fontId="90" fillId="0" borderId="0" xfId="0" applyFont="1">
      <alignment vertical="center"/>
    </xf>
    <xf numFmtId="0" fontId="91" fillId="0" borderId="34" xfId="220" applyFont="1" applyBorder="1" applyAlignment="1">
      <alignment horizontal="left" vertical="center" indent="1"/>
    </xf>
    <xf numFmtId="0" fontId="91" fillId="0" borderId="0" xfId="220" applyFont="1" applyBorder="1" applyAlignment="1">
      <alignment horizontal="left" vertical="center" indent="1"/>
    </xf>
    <xf numFmtId="0" fontId="91" fillId="0" borderId="33" xfId="0" applyFont="1" applyBorder="1" applyAlignment="1">
      <alignment horizontal="left" vertical="center" indent="1"/>
    </xf>
    <xf numFmtId="0" fontId="91" fillId="14" borderId="33" xfId="220" applyFont="1" applyFill="1" applyBorder="1" applyAlignment="1">
      <alignment horizontal="left" vertical="center" indent="1"/>
    </xf>
    <xf numFmtId="0" fontId="91" fillId="14" borderId="34" xfId="220" applyFont="1" applyFill="1" applyBorder="1" applyAlignment="1">
      <alignment horizontal="left" vertical="center" indent="1"/>
    </xf>
    <xf numFmtId="0" fontId="91" fillId="14" borderId="33" xfId="0" applyFont="1" applyFill="1" applyBorder="1" applyAlignment="1">
      <alignment horizontal="left" vertical="center" indent="1"/>
    </xf>
    <xf numFmtId="0" fontId="91" fillId="14" borderId="0" xfId="0" applyFont="1" applyFill="1" applyBorder="1" applyAlignment="1">
      <alignment horizontal="left" vertical="center" indent="1"/>
    </xf>
    <xf numFmtId="0" fontId="54" fillId="0" borderId="39" xfId="0" applyFont="1" applyFill="1" applyBorder="1">
      <alignment vertical="center"/>
    </xf>
    <xf numFmtId="0" fontId="54" fillId="0" borderId="40" xfId="0" applyFont="1" applyFill="1" applyBorder="1">
      <alignment vertical="center"/>
    </xf>
    <xf numFmtId="0" fontId="55" fillId="0" borderId="41" xfId="0" applyFont="1" applyFill="1" applyBorder="1">
      <alignment vertical="center"/>
    </xf>
    <xf numFmtId="0" fontId="56" fillId="0" borderId="42" xfId="0" applyFont="1" applyFill="1" applyBorder="1">
      <alignment vertical="center"/>
    </xf>
    <xf numFmtId="0" fontId="56" fillId="0" borderId="43" xfId="0" applyFont="1" applyFill="1" applyBorder="1">
      <alignment vertical="center"/>
    </xf>
    <xf numFmtId="0" fontId="57" fillId="0" borderId="43" xfId="0" applyFont="1" applyFill="1" applyBorder="1">
      <alignment vertical="center"/>
    </xf>
    <xf numFmtId="0" fontId="58" fillId="0" borderId="42" xfId="0" applyFont="1" applyFill="1" applyBorder="1" applyAlignment="1">
      <alignment horizontal="center" vertical="center"/>
    </xf>
    <xf numFmtId="0" fontId="54" fillId="0" borderId="0" xfId="0" applyFont="1" applyFill="1" applyBorder="1">
      <alignment vertical="center"/>
    </xf>
    <xf numFmtId="0" fontId="54" fillId="0" borderId="43" xfId="0" applyFont="1" applyFill="1" applyBorder="1">
      <alignment vertical="center"/>
    </xf>
    <xf numFmtId="0" fontId="59" fillId="0" borderId="42" xfId="0" applyFont="1" applyFill="1" applyBorder="1" applyAlignment="1">
      <alignment horizontal="center" vertical="center"/>
    </xf>
    <xf numFmtId="0" fontId="60" fillId="0" borderId="42" xfId="0" applyFont="1" applyFill="1" applyBorder="1" applyAlignment="1">
      <alignment horizontal="center" vertical="center"/>
    </xf>
    <xf numFmtId="0" fontId="56" fillId="0" borderId="44" xfId="0" applyFont="1" applyFill="1" applyBorder="1">
      <alignment vertical="center"/>
    </xf>
    <xf numFmtId="0" fontId="56" fillId="0" borderId="45" xfId="0" applyFont="1" applyFill="1" applyBorder="1">
      <alignment vertical="center"/>
    </xf>
    <xf numFmtId="0" fontId="56" fillId="0" borderId="46" xfId="0" applyFont="1" applyFill="1" applyBorder="1">
      <alignment vertical="center"/>
    </xf>
    <xf numFmtId="0" fontId="61" fillId="0" borderId="47" xfId="0" quotePrefix="1" applyFont="1" applyFill="1" applyBorder="1" applyAlignment="1">
      <alignment horizontal="center" vertical="center"/>
    </xf>
    <xf numFmtId="206" fontId="61" fillId="0" borderId="0" xfId="183" applyNumberFormat="1" applyFont="1" applyFill="1" applyBorder="1">
      <alignment vertical="center"/>
    </xf>
    <xf numFmtId="206" fontId="61" fillId="0" borderId="19" xfId="183" applyNumberFormat="1" applyFont="1" applyFill="1" applyBorder="1">
      <alignment vertical="center"/>
    </xf>
    <xf numFmtId="206" fontId="61" fillId="0" borderId="0" xfId="183" applyNumberFormat="1" applyFont="1" applyFill="1" applyBorder="1" applyAlignment="1">
      <alignment horizontal="right" vertical="center"/>
    </xf>
    <xf numFmtId="206" fontId="61" fillId="0" borderId="19" xfId="183" applyNumberFormat="1" applyFont="1" applyFill="1" applyBorder="1" applyAlignment="1">
      <alignment horizontal="right" vertical="center"/>
    </xf>
    <xf numFmtId="177" fontId="56" fillId="0" borderId="0" xfId="183" applyNumberFormat="1" applyFont="1" applyFill="1" applyBorder="1">
      <alignment vertical="center"/>
    </xf>
    <xf numFmtId="206" fontId="56" fillId="0" borderId="0" xfId="183" applyNumberFormat="1" applyFont="1" applyFill="1" applyBorder="1">
      <alignment vertical="center"/>
    </xf>
    <xf numFmtId="10" fontId="56" fillId="0" borderId="0" xfId="178" applyNumberFormat="1" applyFont="1" applyFill="1" applyBorder="1" applyAlignment="1">
      <alignment vertical="center"/>
    </xf>
    <xf numFmtId="177" fontId="61" fillId="0" borderId="16" xfId="183" applyNumberFormat="1" applyFont="1" applyFill="1" applyBorder="1">
      <alignment vertical="center"/>
    </xf>
    <xf numFmtId="206" fontId="61" fillId="0" borderId="16" xfId="183" applyNumberFormat="1" applyFont="1" applyFill="1" applyBorder="1">
      <alignment vertical="center"/>
    </xf>
    <xf numFmtId="177" fontId="61" fillId="0" borderId="0" xfId="183" applyNumberFormat="1" applyFont="1" applyFill="1" applyBorder="1">
      <alignment vertical="center"/>
    </xf>
    <xf numFmtId="177" fontId="61" fillId="0" borderId="15" xfId="183" applyNumberFormat="1" applyFont="1" applyFill="1" applyBorder="1">
      <alignment vertical="center"/>
    </xf>
    <xf numFmtId="177" fontId="61" fillId="0" borderId="25" xfId="183" applyNumberFormat="1" applyFont="1" applyFill="1" applyBorder="1">
      <alignment vertical="center"/>
    </xf>
    <xf numFmtId="177" fontId="61" fillId="0" borderId="18" xfId="183" applyNumberFormat="1" applyFont="1" applyFill="1" applyBorder="1">
      <alignment vertical="center"/>
    </xf>
    <xf numFmtId="177" fontId="56" fillId="0" borderId="0" xfId="0" applyNumberFormat="1" applyFont="1" applyFill="1" applyBorder="1">
      <alignment vertical="center"/>
    </xf>
    <xf numFmtId="177" fontId="61" fillId="0" borderId="0" xfId="0" applyNumberFormat="1" applyFont="1" applyFill="1" applyBorder="1">
      <alignment vertical="center"/>
    </xf>
    <xf numFmtId="206" fontId="61" fillId="0" borderId="23" xfId="183" applyNumberFormat="1" applyFont="1" applyFill="1" applyBorder="1">
      <alignment vertical="center"/>
    </xf>
    <xf numFmtId="206" fontId="61" fillId="0" borderId="24" xfId="183" applyNumberFormat="1" applyFont="1" applyFill="1" applyBorder="1">
      <alignment vertical="center"/>
    </xf>
    <xf numFmtId="206" fontId="56" fillId="0" borderId="0" xfId="0" applyNumberFormat="1" applyFont="1" applyFill="1" applyBorder="1">
      <alignment vertical="center"/>
    </xf>
    <xf numFmtId="206" fontId="56" fillId="0" borderId="17" xfId="183" applyNumberFormat="1" applyFont="1" applyFill="1" applyBorder="1">
      <alignment vertical="center"/>
    </xf>
    <xf numFmtId="10" fontId="77" fillId="9" borderId="0" xfId="178" applyNumberFormat="1" applyFont="1" applyFill="1" applyBorder="1" applyAlignment="1">
      <alignment vertical="center"/>
    </xf>
    <xf numFmtId="10" fontId="77" fillId="9" borderId="20" xfId="178" applyNumberFormat="1" applyFont="1" applyFill="1" applyBorder="1" applyAlignment="1">
      <alignment vertical="center"/>
    </xf>
    <xf numFmtId="10" fontId="77" fillId="9" borderId="18" xfId="178" applyNumberFormat="1" applyFont="1" applyFill="1" applyBorder="1" applyAlignment="1">
      <alignment vertical="center"/>
    </xf>
    <xf numFmtId="10" fontId="77" fillId="0" borderId="18" xfId="178" applyNumberFormat="1" applyFont="1" applyFill="1" applyBorder="1" applyAlignment="1">
      <alignment vertical="center"/>
    </xf>
    <xf numFmtId="41" fontId="73" fillId="0" borderId="0" xfId="183" applyFont="1" applyFill="1" applyBorder="1">
      <alignment vertical="center"/>
    </xf>
    <xf numFmtId="10" fontId="77" fillId="9" borderId="16" xfId="178" applyNumberFormat="1" applyFont="1" applyFill="1" applyBorder="1" applyAlignment="1">
      <alignment vertical="center"/>
    </xf>
    <xf numFmtId="10" fontId="77" fillId="0" borderId="16" xfId="178" applyNumberFormat="1" applyFont="1" applyFill="1" applyBorder="1" applyAlignment="1">
      <alignment vertical="center"/>
    </xf>
    <xf numFmtId="41" fontId="73" fillId="0" borderId="17" xfId="183" applyFont="1" applyFill="1" applyBorder="1">
      <alignment vertical="center"/>
    </xf>
    <xf numFmtId="203" fontId="61" fillId="0" borderId="0" xfId="183" applyNumberFormat="1" applyFont="1" applyFill="1" applyBorder="1">
      <alignment vertical="center"/>
    </xf>
    <xf numFmtId="206" fontId="61" fillId="9" borderId="0" xfId="183" applyNumberFormat="1" applyFont="1" applyFill="1" applyBorder="1">
      <alignment vertical="center"/>
    </xf>
    <xf numFmtId="203" fontId="56" fillId="0" borderId="0" xfId="183" applyNumberFormat="1" applyFont="1" applyFill="1" applyBorder="1">
      <alignment vertical="center"/>
    </xf>
    <xf numFmtId="203" fontId="56" fillId="0" borderId="0" xfId="0" applyNumberFormat="1" applyFont="1" applyFill="1" applyBorder="1">
      <alignment vertical="center"/>
    </xf>
    <xf numFmtId="206" fontId="56" fillId="9" borderId="0" xfId="183" applyNumberFormat="1" applyFont="1" applyFill="1" applyBorder="1">
      <alignment vertical="center"/>
    </xf>
    <xf numFmtId="10" fontId="61" fillId="0" borderId="16" xfId="178" applyNumberFormat="1" applyFont="1" applyFill="1" applyBorder="1" applyAlignment="1">
      <alignment vertical="center"/>
    </xf>
    <xf numFmtId="10" fontId="56" fillId="0" borderId="14" xfId="178" applyNumberFormat="1" applyFont="1" applyFill="1" applyBorder="1" applyAlignment="1">
      <alignment vertical="center"/>
    </xf>
    <xf numFmtId="10" fontId="61" fillId="0" borderId="0" xfId="202" applyNumberFormat="1" applyFont="1" applyFill="1" applyBorder="1">
      <alignment vertical="center"/>
    </xf>
    <xf numFmtId="10" fontId="61" fillId="0" borderId="0" xfId="178" applyNumberFormat="1" applyFont="1" applyFill="1" applyBorder="1" applyAlignment="1">
      <alignment vertical="center"/>
    </xf>
    <xf numFmtId="203" fontId="56" fillId="0" borderId="0" xfId="202" applyNumberFormat="1" applyFont="1" applyFill="1" applyBorder="1">
      <alignment vertical="center"/>
    </xf>
    <xf numFmtId="41" fontId="56" fillId="0" borderId="0" xfId="0" applyNumberFormat="1" applyFont="1" applyFill="1" applyBorder="1">
      <alignment vertical="center"/>
    </xf>
    <xf numFmtId="176" fontId="61" fillId="0" borderId="0" xfId="178" applyNumberFormat="1" applyFont="1" applyFill="1" applyBorder="1" applyAlignment="1">
      <alignment vertical="center"/>
    </xf>
    <xf numFmtId="210" fontId="56" fillId="0" borderId="0" xfId="183" applyNumberFormat="1" applyFont="1" applyFill="1" applyBorder="1">
      <alignment vertical="center"/>
    </xf>
    <xf numFmtId="206" fontId="61" fillId="0" borderId="18" xfId="183" applyNumberFormat="1" applyFont="1" applyFill="1" applyBorder="1">
      <alignment vertical="center"/>
    </xf>
    <xf numFmtId="206" fontId="56" fillId="0" borderId="14" xfId="183" applyNumberFormat="1" applyFont="1" applyFill="1" applyBorder="1">
      <alignment vertical="center"/>
    </xf>
    <xf numFmtId="10" fontId="77" fillId="0" borderId="0" xfId="178" applyNumberFormat="1" applyFont="1" applyFill="1" applyBorder="1" applyAlignment="1">
      <alignment vertical="center"/>
    </xf>
    <xf numFmtId="203" fontId="73" fillId="0" borderId="0" xfId="183" applyNumberFormat="1" applyFont="1" applyFill="1" applyBorder="1">
      <alignment vertical="center"/>
    </xf>
    <xf numFmtId="10" fontId="77" fillId="0" borderId="20" xfId="178" applyNumberFormat="1" applyFont="1" applyFill="1" applyBorder="1" applyAlignment="1">
      <alignment vertical="center"/>
    </xf>
    <xf numFmtId="41" fontId="73" fillId="0" borderId="14" xfId="183" applyFont="1" applyFill="1" applyBorder="1">
      <alignment vertical="center"/>
    </xf>
    <xf numFmtId="203" fontId="73" fillId="0" borderId="14" xfId="183" applyNumberFormat="1" applyFont="1" applyFill="1" applyBorder="1">
      <alignment vertical="center"/>
    </xf>
    <xf numFmtId="203" fontId="73" fillId="0" borderId="17" xfId="183" applyNumberFormat="1" applyFont="1" applyFill="1" applyBorder="1">
      <alignment vertical="center"/>
    </xf>
    <xf numFmtId="41" fontId="73" fillId="0" borderId="19" xfId="183" applyFont="1" applyFill="1" applyBorder="1">
      <alignment vertical="center"/>
    </xf>
    <xf numFmtId="203" fontId="73" fillId="0" borderId="19" xfId="183" applyNumberFormat="1" applyFont="1" applyFill="1" applyBorder="1">
      <alignment vertical="center"/>
    </xf>
    <xf numFmtId="209" fontId="56" fillId="0" borderId="17" xfId="183" applyNumberFormat="1" applyFont="1" applyFill="1" applyBorder="1">
      <alignment vertical="center"/>
    </xf>
    <xf numFmtId="209" fontId="56" fillId="0" borderId="0" xfId="183" applyNumberFormat="1" applyFont="1" applyFill="1" applyBorder="1">
      <alignment vertical="center"/>
    </xf>
    <xf numFmtId="209" fontId="56" fillId="0" borderId="0" xfId="0" applyNumberFormat="1" applyFont="1" applyFill="1" applyBorder="1">
      <alignment vertical="center"/>
    </xf>
    <xf numFmtId="209" fontId="56" fillId="0" borderId="17" xfId="0" applyNumberFormat="1" applyFont="1" applyFill="1" applyBorder="1">
      <alignment vertical="center"/>
    </xf>
    <xf numFmtId="209" fontId="56" fillId="0" borderId="14" xfId="183" applyNumberFormat="1" applyFont="1" applyFill="1" applyBorder="1">
      <alignment vertical="center"/>
    </xf>
    <xf numFmtId="10" fontId="77" fillId="0" borderId="20" xfId="179" applyNumberFormat="1" applyFont="1" applyFill="1" applyBorder="1" applyAlignment="1">
      <alignment vertical="center"/>
    </xf>
    <xf numFmtId="10" fontId="61" fillId="0" borderId="0" xfId="0" applyNumberFormat="1" applyFont="1" applyFill="1" applyBorder="1">
      <alignment vertical="center"/>
    </xf>
    <xf numFmtId="177" fontId="61" fillId="0" borderId="18" xfId="183" applyNumberFormat="1" applyFont="1" applyFill="1" applyBorder="1" applyAlignment="1">
      <alignment horizontal="right" vertical="center"/>
    </xf>
    <xf numFmtId="177" fontId="61" fillId="0" borderId="0" xfId="0" applyNumberFormat="1" applyFont="1" applyFill="1" applyBorder="1" applyAlignment="1">
      <alignment horizontal="right" vertical="center"/>
    </xf>
    <xf numFmtId="177" fontId="56" fillId="0" borderId="0" xfId="0" applyNumberFormat="1" applyFont="1" applyFill="1" applyBorder="1" applyAlignment="1">
      <alignment horizontal="right" vertical="center"/>
    </xf>
    <xf numFmtId="177" fontId="56" fillId="0" borderId="0" xfId="183" applyNumberFormat="1" applyFont="1" applyFill="1" applyBorder="1" applyAlignment="1">
      <alignment horizontal="right" vertical="center"/>
    </xf>
    <xf numFmtId="177" fontId="56" fillId="0" borderId="14" xfId="183" applyNumberFormat="1" applyFont="1" applyFill="1" applyBorder="1" applyAlignment="1">
      <alignment horizontal="right" vertical="center"/>
    </xf>
    <xf numFmtId="206" fontId="56" fillId="0" borderId="0" xfId="183" applyNumberFormat="1" applyFont="1" applyFill="1" applyBorder="1" applyAlignment="1">
      <alignment horizontal="right" vertical="center"/>
    </xf>
    <xf numFmtId="177" fontId="61" fillId="0" borderId="23" xfId="183" applyNumberFormat="1" applyFont="1" applyFill="1" applyBorder="1">
      <alignment vertical="center"/>
    </xf>
    <xf numFmtId="177" fontId="61" fillId="0" borderId="24" xfId="183" applyNumberFormat="1" applyFont="1" applyFill="1" applyBorder="1">
      <alignment vertical="center"/>
    </xf>
    <xf numFmtId="177" fontId="56" fillId="0" borderId="17" xfId="183" applyNumberFormat="1" applyFont="1" applyFill="1" applyBorder="1">
      <alignment vertical="center"/>
    </xf>
    <xf numFmtId="206" fontId="61" fillId="0" borderId="18" xfId="183" applyNumberFormat="1" applyFont="1" applyFill="1" applyBorder="1" applyAlignment="1">
      <alignment horizontal="right" vertical="center"/>
    </xf>
    <xf numFmtId="0" fontId="73" fillId="0" borderId="29" xfId="0" applyFont="1" applyFill="1" applyBorder="1" applyAlignment="1">
      <alignment vertical="center"/>
    </xf>
    <xf numFmtId="0" fontId="73" fillId="0" borderId="14" xfId="0" applyFont="1" applyFill="1" applyBorder="1" applyAlignment="1">
      <alignment vertical="center"/>
    </xf>
    <xf numFmtId="206" fontId="64" fillId="0" borderId="45" xfId="183" applyNumberFormat="1" applyFont="1" applyFill="1" applyBorder="1">
      <alignment vertical="center"/>
    </xf>
    <xf numFmtId="177" fontId="61" fillId="0" borderId="45" xfId="183" applyNumberFormat="1" applyFont="1" applyFill="1" applyBorder="1">
      <alignment vertical="center"/>
    </xf>
    <xf numFmtId="0" fontId="61" fillId="0" borderId="51" xfId="0" applyFont="1" applyFill="1" applyBorder="1">
      <alignment vertical="center"/>
    </xf>
    <xf numFmtId="177" fontId="61" fillId="0" borderId="51" xfId="183" applyNumberFormat="1" applyFont="1" applyFill="1" applyBorder="1">
      <alignment vertical="center"/>
    </xf>
    <xf numFmtId="0" fontId="83" fillId="9" borderId="45" xfId="0" applyFont="1" applyFill="1" applyBorder="1" applyAlignment="1">
      <alignment horizontal="left" vertical="center"/>
    </xf>
    <xf numFmtId="0" fontId="61" fillId="0" borderId="45" xfId="0" applyFont="1" applyFill="1" applyBorder="1">
      <alignment vertical="center"/>
    </xf>
    <xf numFmtId="0" fontId="73" fillId="0" borderId="17" xfId="0" applyFont="1" applyFill="1" applyBorder="1">
      <alignment vertical="center"/>
    </xf>
    <xf numFmtId="0" fontId="73" fillId="0" borderId="14" xfId="0" applyFont="1" applyFill="1" applyBorder="1">
      <alignment vertical="center"/>
    </xf>
    <xf numFmtId="0" fontId="73" fillId="0" borderId="45" xfId="0" applyFont="1" applyFill="1" applyBorder="1">
      <alignment vertical="center"/>
    </xf>
    <xf numFmtId="0" fontId="78" fillId="0" borderId="45" xfId="0" applyFont="1" applyFill="1" applyBorder="1">
      <alignment vertical="center"/>
    </xf>
    <xf numFmtId="41" fontId="73" fillId="0" borderId="45" xfId="183" applyFont="1" applyFill="1" applyBorder="1">
      <alignment vertical="center"/>
    </xf>
    <xf numFmtId="203" fontId="73" fillId="0" borderId="45" xfId="183" applyNumberFormat="1" applyFont="1" applyFill="1" applyBorder="1">
      <alignment vertical="center"/>
    </xf>
    <xf numFmtId="0" fontId="73" fillId="0" borderId="31" xfId="0" applyFont="1" applyFill="1" applyBorder="1">
      <alignment vertical="center"/>
    </xf>
    <xf numFmtId="41" fontId="73" fillId="0" borderId="31" xfId="183" applyFont="1" applyFill="1" applyBorder="1">
      <alignment vertical="center"/>
    </xf>
    <xf numFmtId="0" fontId="56" fillId="0" borderId="31" xfId="0" applyFont="1" applyFill="1" applyBorder="1">
      <alignment vertical="center"/>
    </xf>
    <xf numFmtId="177" fontId="56" fillId="0" borderId="31" xfId="0" applyNumberFormat="1" applyFont="1" applyFill="1" applyBorder="1">
      <alignment vertical="center"/>
    </xf>
    <xf numFmtId="177" fontId="56" fillId="0" borderId="31" xfId="183" applyNumberFormat="1" applyFont="1" applyFill="1" applyBorder="1">
      <alignment vertical="center"/>
    </xf>
    <xf numFmtId="0" fontId="73" fillId="0" borderId="19" xfId="0" applyFont="1" applyFill="1" applyBorder="1">
      <alignment vertical="center"/>
    </xf>
    <xf numFmtId="0" fontId="61" fillId="0" borderId="18" xfId="0" applyFont="1" applyBorder="1">
      <alignment vertical="center"/>
    </xf>
    <xf numFmtId="0" fontId="61" fillId="0" borderId="0" xfId="0" applyFont="1" applyFill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6" fillId="9" borderId="31" xfId="0" applyFont="1" applyFill="1" applyBorder="1">
      <alignment vertical="center"/>
    </xf>
    <xf numFmtId="0" fontId="61" fillId="0" borderId="31" xfId="0" applyFont="1" applyFill="1" applyBorder="1">
      <alignment vertical="center"/>
    </xf>
    <xf numFmtId="10" fontId="61" fillId="0" borderId="31" xfId="178" applyNumberFormat="1" applyFont="1" applyFill="1" applyBorder="1" applyAlignment="1">
      <alignment vertical="center"/>
    </xf>
    <xf numFmtId="0" fontId="56" fillId="0" borderId="17" xfId="0" applyFont="1" applyBorder="1" applyAlignment="1">
      <alignment vertical="center"/>
    </xf>
    <xf numFmtId="0" fontId="56" fillId="0" borderId="45" xfId="0" applyFont="1" applyBorder="1">
      <alignment vertical="center"/>
    </xf>
    <xf numFmtId="0" fontId="63" fillId="0" borderId="45" xfId="0" applyFont="1" applyBorder="1">
      <alignment vertical="center"/>
    </xf>
    <xf numFmtId="206" fontId="61" fillId="0" borderId="31" xfId="183" applyNumberFormat="1" applyFont="1" applyFill="1" applyBorder="1">
      <alignment vertical="center"/>
    </xf>
    <xf numFmtId="206" fontId="61" fillId="0" borderId="45" xfId="183" applyNumberFormat="1" applyFont="1" applyFill="1" applyBorder="1">
      <alignment vertical="center"/>
    </xf>
    <xf numFmtId="0" fontId="61" fillId="0" borderId="49" xfId="0" applyFont="1" applyFill="1" applyBorder="1">
      <alignment vertical="center"/>
    </xf>
    <xf numFmtId="206" fontId="61" fillId="0" borderId="49" xfId="183" applyNumberFormat="1" applyFont="1" applyFill="1" applyBorder="1">
      <alignment vertical="center"/>
    </xf>
    <xf numFmtId="0" fontId="56" fillId="0" borderId="31" xfId="0" applyFont="1" applyBorder="1">
      <alignment vertical="center"/>
    </xf>
    <xf numFmtId="206" fontId="63" fillId="0" borderId="31" xfId="0" applyNumberFormat="1" applyFont="1" applyFill="1" applyBorder="1">
      <alignment vertical="center"/>
    </xf>
    <xf numFmtId="206" fontId="56" fillId="0" borderId="31" xfId="183" applyNumberFormat="1" applyFont="1" applyFill="1" applyBorder="1">
      <alignment vertical="center"/>
    </xf>
    <xf numFmtId="206" fontId="63" fillId="0" borderId="45" xfId="0" applyNumberFormat="1" applyFont="1" applyFill="1" applyBorder="1">
      <alignment vertical="center"/>
    </xf>
    <xf numFmtId="206" fontId="56" fillId="0" borderId="45" xfId="183" applyNumberFormat="1" applyFont="1" applyFill="1" applyBorder="1">
      <alignment vertical="center"/>
    </xf>
    <xf numFmtId="0" fontId="56" fillId="0" borderId="45" xfId="0" applyFont="1" applyBorder="1" applyAlignment="1">
      <alignment vertical="center"/>
    </xf>
    <xf numFmtId="0" fontId="61" fillId="0" borderId="29" xfId="0" applyFont="1" applyFill="1" applyBorder="1">
      <alignment vertical="center"/>
    </xf>
    <xf numFmtId="0" fontId="61" fillId="0" borderId="50" xfId="0" applyFont="1" applyBorder="1" applyAlignment="1">
      <alignment horizontal="center" vertical="center"/>
    </xf>
    <xf numFmtId="206" fontId="63" fillId="0" borderId="50" xfId="0" applyNumberFormat="1" applyFont="1" applyFill="1" applyBorder="1">
      <alignment vertical="center"/>
    </xf>
    <xf numFmtId="0" fontId="76" fillId="0" borderId="0" xfId="0" applyFont="1">
      <alignment vertical="center"/>
    </xf>
    <xf numFmtId="206" fontId="61" fillId="0" borderId="17" xfId="183" applyNumberFormat="1" applyFont="1" applyFill="1" applyBorder="1">
      <alignment vertical="center"/>
    </xf>
    <xf numFmtId="0" fontId="61" fillId="0" borderId="53" xfId="0" applyFont="1" applyFill="1" applyBorder="1">
      <alignment vertical="center"/>
    </xf>
    <xf numFmtId="0" fontId="56" fillId="0" borderId="53" xfId="0" applyFont="1" applyFill="1" applyBorder="1">
      <alignment vertical="center"/>
    </xf>
    <xf numFmtId="177" fontId="61" fillId="0" borderId="17" xfId="183" applyNumberFormat="1" applyFont="1" applyFill="1" applyBorder="1">
      <alignment vertical="center"/>
    </xf>
    <xf numFmtId="177" fontId="56" fillId="9" borderId="17" xfId="183" applyNumberFormat="1" applyFont="1" applyFill="1" applyBorder="1" applyAlignment="1">
      <alignment horizontal="right" vertical="center"/>
    </xf>
    <xf numFmtId="0" fontId="63" fillId="0" borderId="17" xfId="0" applyFont="1" applyFill="1" applyBorder="1" applyAlignment="1">
      <alignment horizontal="left" vertical="center" indent="1"/>
    </xf>
    <xf numFmtId="206" fontId="56" fillId="9" borderId="17" xfId="183" applyNumberFormat="1" applyFont="1" applyFill="1" applyBorder="1">
      <alignment vertical="center"/>
    </xf>
    <xf numFmtId="177" fontId="61" fillId="9" borderId="19" xfId="183" applyNumberFormat="1" applyFont="1" applyFill="1" applyBorder="1" applyAlignment="1">
      <alignment horizontal="right" vertical="center"/>
    </xf>
    <xf numFmtId="177" fontId="56" fillId="9" borderId="31" xfId="183" applyNumberFormat="1" applyFont="1" applyFill="1" applyBorder="1" applyAlignment="1">
      <alignment horizontal="right" vertical="center"/>
    </xf>
    <xf numFmtId="177" fontId="61" fillId="9" borderId="31" xfId="183" applyNumberFormat="1" applyFont="1" applyFill="1" applyBorder="1" applyAlignment="1">
      <alignment horizontal="right" vertical="center"/>
    </xf>
    <xf numFmtId="177" fontId="61" fillId="0" borderId="22" xfId="183" applyNumberFormat="1" applyFont="1" applyFill="1" applyBorder="1">
      <alignment vertical="center"/>
    </xf>
    <xf numFmtId="0" fontId="61" fillId="0" borderId="54" xfId="0" applyFont="1" applyFill="1" applyBorder="1">
      <alignment vertical="center"/>
    </xf>
    <xf numFmtId="0" fontId="61" fillId="0" borderId="55" xfId="0" applyFont="1" applyFill="1" applyBorder="1">
      <alignment vertical="center"/>
    </xf>
    <xf numFmtId="211" fontId="77" fillId="0" borderId="0" xfId="183" applyNumberFormat="1" applyFont="1" applyFill="1" applyBorder="1" applyAlignment="1">
      <alignment vertical="center"/>
    </xf>
    <xf numFmtId="0" fontId="84" fillId="10" borderId="48" xfId="0" applyFont="1" applyFill="1" applyBorder="1">
      <alignment vertical="center"/>
    </xf>
    <xf numFmtId="177" fontId="61" fillId="0" borderId="0" xfId="0" quotePrefix="1" applyNumberFormat="1" applyFont="1" applyFill="1" applyBorder="1" applyAlignment="1">
      <alignment horizontal="right" vertical="center"/>
    </xf>
    <xf numFmtId="177" fontId="56" fillId="0" borderId="17" xfId="183" applyNumberFormat="1" applyFont="1" applyFill="1" applyBorder="1" applyAlignment="1">
      <alignment horizontal="right" vertical="center"/>
    </xf>
    <xf numFmtId="177" fontId="56" fillId="0" borderId="31" xfId="183" applyNumberFormat="1" applyFont="1" applyFill="1" applyBorder="1" applyAlignment="1">
      <alignment horizontal="right" vertical="center"/>
    </xf>
    <xf numFmtId="177" fontId="61" fillId="0" borderId="0" xfId="183" applyNumberFormat="1" applyFont="1" applyFill="1" applyBorder="1" applyAlignment="1">
      <alignment horizontal="right" vertical="center"/>
    </xf>
    <xf numFmtId="177" fontId="61" fillId="0" borderId="31" xfId="183" applyNumberFormat="1" applyFont="1" applyFill="1" applyBorder="1" applyAlignment="1">
      <alignment horizontal="right" vertical="center"/>
    </xf>
    <xf numFmtId="177" fontId="61" fillId="0" borderId="53" xfId="183" applyNumberFormat="1" applyFont="1" applyFill="1" applyBorder="1" applyAlignment="1">
      <alignment horizontal="right" vertical="center"/>
    </xf>
    <xf numFmtId="177" fontId="61" fillId="0" borderId="19" xfId="183" applyNumberFormat="1" applyFont="1" applyFill="1" applyBorder="1" applyAlignment="1">
      <alignment horizontal="right" vertical="center"/>
    </xf>
    <xf numFmtId="177" fontId="61" fillId="0" borderId="19" xfId="0" applyNumberFormat="1" applyFont="1" applyFill="1" applyBorder="1" applyAlignment="1">
      <alignment horizontal="right" vertical="center"/>
    </xf>
    <xf numFmtId="177" fontId="61" fillId="0" borderId="38" xfId="183" applyNumberFormat="1" applyFont="1" applyFill="1" applyBorder="1" applyAlignment="1">
      <alignment horizontal="right" vertical="center"/>
    </xf>
    <xf numFmtId="177" fontId="73" fillId="0" borderId="0" xfId="183" applyNumberFormat="1" applyFont="1" applyFill="1" applyBorder="1">
      <alignment vertical="center"/>
    </xf>
    <xf numFmtId="177" fontId="73" fillId="0" borderId="19" xfId="183" applyNumberFormat="1" applyFont="1" applyFill="1" applyBorder="1">
      <alignment vertical="center"/>
    </xf>
    <xf numFmtId="177" fontId="56" fillId="0" borderId="0" xfId="202" applyNumberFormat="1" applyFont="1" applyFill="1" applyBorder="1">
      <alignment vertical="center"/>
    </xf>
    <xf numFmtId="177" fontId="73" fillId="13" borderId="0" xfId="183" applyNumberFormat="1" applyFont="1" applyFill="1" applyBorder="1">
      <alignment vertical="center"/>
    </xf>
    <xf numFmtId="177" fontId="73" fillId="0" borderId="17" xfId="183" applyNumberFormat="1" applyFont="1" applyFill="1" applyBorder="1">
      <alignment vertical="center"/>
    </xf>
    <xf numFmtId="177" fontId="73" fillId="0" borderId="14" xfId="183" applyNumberFormat="1" applyFont="1" applyFill="1" applyBorder="1">
      <alignment vertical="center"/>
    </xf>
    <xf numFmtId="0" fontId="61" fillId="14" borderId="0" xfId="0" applyFont="1" applyFill="1">
      <alignment vertical="center"/>
    </xf>
    <xf numFmtId="0" fontId="93" fillId="0" borderId="0" xfId="0" applyFont="1" applyFill="1" applyBorder="1">
      <alignment vertical="center"/>
    </xf>
    <xf numFmtId="203" fontId="77" fillId="0" borderId="0" xfId="183" applyNumberFormat="1" applyFont="1" applyFill="1" applyBorder="1">
      <alignment vertical="center"/>
    </xf>
    <xf numFmtId="0" fontId="61" fillId="0" borderId="0" xfId="0" applyFont="1" applyBorder="1" applyAlignment="1">
      <alignment vertical="center"/>
    </xf>
    <xf numFmtId="177" fontId="61" fillId="0" borderId="0" xfId="183" quotePrefix="1" applyNumberFormat="1" applyFont="1" applyFill="1" applyBorder="1" applyAlignment="1">
      <alignment vertical="center"/>
    </xf>
    <xf numFmtId="177" fontId="61" fillId="0" borderId="31" xfId="183" applyNumberFormat="1" applyFont="1" applyFill="1" applyBorder="1">
      <alignment vertical="center"/>
    </xf>
    <xf numFmtId="177" fontId="61" fillId="0" borderId="19" xfId="183" applyNumberFormat="1" applyFont="1" applyFill="1" applyBorder="1">
      <alignment vertical="center"/>
    </xf>
    <xf numFmtId="10" fontId="73" fillId="0" borderId="0" xfId="178" applyNumberFormat="1" applyFont="1" applyAlignment="1">
      <alignment vertical="center"/>
    </xf>
    <xf numFmtId="177" fontId="61" fillId="0" borderId="18" xfId="183" applyNumberFormat="1" applyFont="1" applyFill="1" applyBorder="1" applyAlignment="1">
      <alignment vertical="center"/>
    </xf>
    <xf numFmtId="177" fontId="56" fillId="0" borderId="0" xfId="183" applyNumberFormat="1" applyFont="1" applyFill="1" applyBorder="1" applyAlignment="1">
      <alignment vertical="center"/>
    </xf>
    <xf numFmtId="177" fontId="56" fillId="0" borderId="14" xfId="183" applyNumberFormat="1" applyFont="1" applyFill="1" applyBorder="1">
      <alignment vertical="center"/>
    </xf>
    <xf numFmtId="177" fontId="56" fillId="0" borderId="14" xfId="183" applyNumberFormat="1" applyFont="1" applyFill="1" applyBorder="1" applyAlignment="1">
      <alignment vertical="center"/>
    </xf>
    <xf numFmtId="177" fontId="56" fillId="0" borderId="31" xfId="202" applyNumberFormat="1" applyFont="1" applyFill="1" applyBorder="1">
      <alignment vertical="center"/>
    </xf>
    <xf numFmtId="177" fontId="56" fillId="0" borderId="14" xfId="202" applyNumberFormat="1" applyFont="1" applyFill="1" applyBorder="1">
      <alignment vertical="center"/>
    </xf>
    <xf numFmtId="177" fontId="56" fillId="0" borderId="19" xfId="202" applyNumberFormat="1" applyFont="1" applyFill="1" applyBorder="1">
      <alignment vertical="center"/>
    </xf>
    <xf numFmtId="177" fontId="61" fillId="0" borderId="19" xfId="0" applyNumberFormat="1" applyFont="1" applyFill="1" applyBorder="1">
      <alignment vertical="center"/>
    </xf>
    <xf numFmtId="177" fontId="56" fillId="0" borderId="19" xfId="183" applyNumberFormat="1" applyFont="1" applyFill="1" applyBorder="1">
      <alignment vertical="center"/>
    </xf>
    <xf numFmtId="208" fontId="56" fillId="0" borderId="17" xfId="183" applyNumberFormat="1" applyFont="1" applyFill="1" applyBorder="1" applyAlignment="1">
      <alignment horizontal="right" vertical="center"/>
    </xf>
    <xf numFmtId="208" fontId="56" fillId="0" borderId="0" xfId="0" applyNumberFormat="1" applyFont="1" applyFill="1" applyBorder="1" applyAlignment="1">
      <alignment horizontal="right" vertical="center"/>
    </xf>
    <xf numFmtId="208" fontId="56" fillId="0" borderId="0" xfId="183" applyNumberFormat="1" applyFont="1" applyFill="1" applyBorder="1" applyAlignment="1">
      <alignment horizontal="right" vertical="center"/>
    </xf>
    <xf numFmtId="208" fontId="56" fillId="0" borderId="17" xfId="0" applyNumberFormat="1" applyFont="1" applyFill="1" applyBorder="1" applyAlignment="1">
      <alignment horizontal="right" vertical="center"/>
    </xf>
    <xf numFmtId="208" fontId="56" fillId="0" borderId="14" xfId="183" applyNumberFormat="1" applyFont="1" applyFill="1" applyBorder="1" applyAlignment="1">
      <alignment horizontal="right" vertical="center"/>
    </xf>
    <xf numFmtId="208" fontId="56" fillId="0" borderId="23" xfId="183" applyNumberFormat="1" applyFont="1" applyFill="1" applyBorder="1" applyAlignment="1">
      <alignment horizontal="right" vertical="center"/>
    </xf>
    <xf numFmtId="208" fontId="56" fillId="0" borderId="45" xfId="183" applyNumberFormat="1" applyFont="1" applyFill="1" applyBorder="1" applyAlignment="1">
      <alignment horizontal="right" vertical="center"/>
    </xf>
    <xf numFmtId="208" fontId="56" fillId="0" borderId="45" xfId="0" applyNumberFormat="1" applyFont="1" applyFill="1" applyBorder="1" applyAlignment="1">
      <alignment horizontal="right" vertical="center"/>
    </xf>
    <xf numFmtId="177" fontId="56" fillId="0" borderId="45" xfId="183" applyNumberFormat="1" applyFont="1" applyFill="1" applyBorder="1" applyAlignment="1">
      <alignment horizontal="right" vertical="center"/>
    </xf>
    <xf numFmtId="177" fontId="56" fillId="0" borderId="45" xfId="0" applyNumberFormat="1" applyFont="1" applyFill="1" applyBorder="1" applyAlignment="1">
      <alignment horizontal="right" vertical="center"/>
    </xf>
    <xf numFmtId="177" fontId="56" fillId="0" borderId="0" xfId="0" applyNumberFormat="1" applyFont="1" applyFill="1">
      <alignment vertical="center"/>
    </xf>
    <xf numFmtId="209" fontId="61" fillId="0" borderId="17" xfId="183" applyNumberFormat="1" applyFont="1" applyFill="1" applyBorder="1">
      <alignment vertical="center"/>
    </xf>
    <xf numFmtId="209" fontId="61" fillId="0" borderId="23" xfId="183" applyNumberFormat="1" applyFont="1" applyFill="1" applyBorder="1">
      <alignment vertical="center"/>
    </xf>
    <xf numFmtId="209" fontId="56" fillId="0" borderId="45" xfId="183" applyNumberFormat="1" applyFont="1" applyFill="1" applyBorder="1">
      <alignment vertical="center"/>
    </xf>
    <xf numFmtId="177" fontId="56" fillId="0" borderId="45" xfId="183" applyNumberFormat="1" applyFont="1" applyFill="1" applyBorder="1">
      <alignment vertical="center"/>
    </xf>
    <xf numFmtId="177" fontId="56" fillId="0" borderId="45" xfId="0" applyNumberFormat="1" applyFont="1" applyFill="1" applyBorder="1">
      <alignment vertical="center"/>
    </xf>
    <xf numFmtId="177" fontId="61" fillId="0" borderId="55" xfId="183" applyNumberFormat="1" applyFont="1" applyFill="1" applyBorder="1">
      <alignment vertical="center"/>
    </xf>
    <xf numFmtId="177" fontId="56" fillId="0" borderId="19" xfId="0" applyNumberFormat="1" applyFont="1" applyFill="1" applyBorder="1">
      <alignment vertical="center"/>
    </xf>
    <xf numFmtId="0" fontId="94" fillId="16" borderId="0" xfId="220" applyFont="1" applyFill="1" applyAlignment="1">
      <alignment horizontal="left" vertical="center" indent="1"/>
    </xf>
    <xf numFmtId="0" fontId="94" fillId="17" borderId="0" xfId="220" applyFont="1" applyFill="1" applyBorder="1">
      <alignment vertical="center"/>
    </xf>
    <xf numFmtId="0" fontId="95" fillId="14" borderId="0" xfId="0" applyFont="1" applyFill="1">
      <alignment vertical="center"/>
    </xf>
    <xf numFmtId="10" fontId="77" fillId="13" borderId="20" xfId="178" applyNumberFormat="1" applyFont="1" applyFill="1" applyBorder="1" applyAlignment="1">
      <alignment vertical="center"/>
    </xf>
    <xf numFmtId="41" fontId="73" fillId="13" borderId="0" xfId="183" applyFont="1" applyFill="1" applyBorder="1">
      <alignment vertical="center"/>
    </xf>
    <xf numFmtId="41" fontId="73" fillId="13" borderId="19" xfId="183" applyFont="1" applyFill="1" applyBorder="1">
      <alignment vertical="center"/>
    </xf>
    <xf numFmtId="0" fontId="61" fillId="0" borderId="16" xfId="0" applyFont="1" applyBorder="1" applyAlignment="1">
      <alignment vertical="center"/>
    </xf>
    <xf numFmtId="0" fontId="61" fillId="0" borderId="16" xfId="0" applyFont="1" applyBorder="1">
      <alignment vertical="center"/>
    </xf>
    <xf numFmtId="10" fontId="64" fillId="0" borderId="0" xfId="178" applyNumberFormat="1" applyFont="1" applyFill="1" applyBorder="1" applyAlignment="1">
      <alignment vertical="center"/>
    </xf>
    <xf numFmtId="177" fontId="61" fillId="0" borderId="29" xfId="183" applyNumberFormat="1" applyFont="1" applyFill="1" applyBorder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Border="1">
      <alignment vertical="center"/>
    </xf>
    <xf numFmtId="41" fontId="56" fillId="0" borderId="45" xfId="183" applyFont="1" applyFill="1" applyBorder="1">
      <alignment vertical="center"/>
    </xf>
    <xf numFmtId="206" fontId="56" fillId="9" borderId="45" xfId="183" applyNumberFormat="1" applyFont="1" applyFill="1" applyBorder="1">
      <alignment vertical="center"/>
    </xf>
    <xf numFmtId="177" fontId="56" fillId="9" borderId="0" xfId="183" applyNumberFormat="1" applyFont="1" applyFill="1" applyBorder="1">
      <alignment vertical="center"/>
    </xf>
    <xf numFmtId="177" fontId="56" fillId="9" borderId="0" xfId="0" applyNumberFormat="1" applyFont="1" applyFill="1" applyBorder="1">
      <alignment vertical="center"/>
    </xf>
    <xf numFmtId="177" fontId="56" fillId="9" borderId="17" xfId="183" applyNumberFormat="1" applyFont="1" applyFill="1" applyBorder="1">
      <alignment vertical="center"/>
    </xf>
    <xf numFmtId="177" fontId="56" fillId="9" borderId="31" xfId="183" applyNumberFormat="1" applyFont="1" applyFill="1" applyBorder="1">
      <alignment vertical="center"/>
    </xf>
    <xf numFmtId="177" fontId="61" fillId="9" borderId="0" xfId="183" applyNumberFormat="1" applyFont="1" applyFill="1" applyBorder="1">
      <alignment vertical="center"/>
    </xf>
    <xf numFmtId="177" fontId="61" fillId="9" borderId="17" xfId="183" applyNumberFormat="1" applyFont="1" applyFill="1" applyBorder="1">
      <alignment vertical="center"/>
    </xf>
    <xf numFmtId="177" fontId="61" fillId="9" borderId="16" xfId="183" applyNumberFormat="1" applyFont="1" applyFill="1" applyBorder="1">
      <alignment vertical="center"/>
    </xf>
    <xf numFmtId="177" fontId="61" fillId="9" borderId="0" xfId="0" applyNumberFormat="1" applyFont="1" applyFill="1" applyBorder="1">
      <alignment vertical="center"/>
    </xf>
    <xf numFmtId="177" fontId="56" fillId="9" borderId="31" xfId="0" applyNumberFormat="1" applyFont="1" applyFill="1" applyBorder="1">
      <alignment vertical="center"/>
    </xf>
    <xf numFmtId="177" fontId="61" fillId="9" borderId="25" xfId="183" applyNumberFormat="1" applyFont="1" applyFill="1" applyBorder="1">
      <alignment vertical="center"/>
    </xf>
    <xf numFmtId="177" fontId="61" fillId="9" borderId="15" xfId="183" applyNumberFormat="1" applyFont="1" applyFill="1" applyBorder="1">
      <alignment vertical="center"/>
    </xf>
    <xf numFmtId="177" fontId="56" fillId="9" borderId="45" xfId="183" applyNumberFormat="1" applyFont="1" applyFill="1" applyBorder="1">
      <alignment vertical="center"/>
    </xf>
    <xf numFmtId="0" fontId="92" fillId="0" borderId="14" xfId="0" applyFont="1" applyBorder="1">
      <alignment vertical="center"/>
    </xf>
    <xf numFmtId="0" fontId="56" fillId="9" borderId="14" xfId="0" applyFont="1" applyFill="1" applyBorder="1">
      <alignment vertical="center"/>
    </xf>
    <xf numFmtId="0" fontId="56" fillId="0" borderId="14" xfId="0" applyFont="1" applyBorder="1">
      <alignment vertical="center"/>
    </xf>
    <xf numFmtId="177" fontId="61" fillId="0" borderId="23" xfId="183" applyNumberFormat="1" applyFont="1" applyFill="1" applyBorder="1" applyAlignment="1">
      <alignment horizontal="right" vertical="center"/>
    </xf>
    <xf numFmtId="177" fontId="61" fillId="0" borderId="17" xfId="183" applyNumberFormat="1" applyFont="1" applyFill="1" applyBorder="1" applyAlignment="1">
      <alignment horizontal="right" vertical="center"/>
    </xf>
    <xf numFmtId="177" fontId="73" fillId="9" borderId="0" xfId="183" applyNumberFormat="1" applyFont="1" applyFill="1" applyBorder="1">
      <alignment vertical="center"/>
    </xf>
    <xf numFmtId="177" fontId="73" fillId="9" borderId="14" xfId="183" applyNumberFormat="1" applyFont="1" applyFill="1" applyBorder="1">
      <alignment vertical="center"/>
    </xf>
    <xf numFmtId="177" fontId="73" fillId="9" borderId="31" xfId="183" applyNumberFormat="1" applyFont="1" applyFill="1" applyBorder="1">
      <alignment vertical="center"/>
    </xf>
    <xf numFmtId="177" fontId="73" fillId="9" borderId="17" xfId="183" applyNumberFormat="1" applyFont="1" applyFill="1" applyBorder="1">
      <alignment vertical="center"/>
    </xf>
    <xf numFmtId="177" fontId="73" fillId="9" borderId="19" xfId="183" applyNumberFormat="1" applyFont="1" applyFill="1" applyBorder="1">
      <alignment vertical="center"/>
    </xf>
    <xf numFmtId="0" fontId="77" fillId="9" borderId="0" xfId="178" applyNumberFormat="1" applyFont="1" applyFill="1" applyBorder="1" applyAlignment="1">
      <alignment vertical="center"/>
    </xf>
    <xf numFmtId="177" fontId="61" fillId="9" borderId="50" xfId="183" applyNumberFormat="1" applyFont="1" applyFill="1" applyBorder="1">
      <alignment vertical="center"/>
    </xf>
    <xf numFmtId="0" fontId="56" fillId="0" borderId="0" xfId="0" applyFont="1" applyFill="1" applyBorder="1" applyAlignment="1">
      <alignment horizontal="left" vertical="center" indent="1"/>
    </xf>
    <xf numFmtId="0" fontId="56" fillId="0" borderId="17" xfId="0" applyFont="1" applyFill="1" applyBorder="1" applyAlignment="1">
      <alignment horizontal="left" vertical="center" indent="1"/>
    </xf>
    <xf numFmtId="0" fontId="56" fillId="0" borderId="0" xfId="0" applyFont="1" applyBorder="1" applyAlignment="1">
      <alignment horizontal="left" vertical="center" indent="1"/>
    </xf>
    <xf numFmtId="0" fontId="56" fillId="0" borderId="0" xfId="0" applyFont="1" applyBorder="1" applyAlignment="1">
      <alignment horizontal="left" vertical="center" indent="2"/>
    </xf>
    <xf numFmtId="206" fontId="56" fillId="0" borderId="0" xfId="0" applyNumberFormat="1" applyFont="1" applyBorder="1">
      <alignment vertical="center"/>
    </xf>
    <xf numFmtId="0" fontId="56" fillId="0" borderId="30" xfId="0" applyFont="1" applyFill="1" applyBorder="1">
      <alignment vertical="center"/>
    </xf>
    <xf numFmtId="206" fontId="56" fillId="0" borderId="30" xfId="183" applyNumberFormat="1" applyFont="1" applyFill="1" applyBorder="1">
      <alignment vertical="center"/>
    </xf>
    <xf numFmtId="177" fontId="61" fillId="0" borderId="28" xfId="183" applyNumberFormat="1" applyFont="1" applyFill="1" applyBorder="1" applyAlignment="1">
      <alignment horizontal="right" vertical="center"/>
    </xf>
    <xf numFmtId="0" fontId="56" fillId="0" borderId="31" xfId="0" applyFont="1" applyFill="1" applyBorder="1" applyAlignment="1">
      <alignment horizontal="left" vertical="center" indent="1"/>
    </xf>
    <xf numFmtId="176" fontId="61" fillId="0" borderId="0" xfId="178" applyNumberFormat="1" applyFont="1" applyAlignment="1">
      <alignment vertical="center"/>
    </xf>
    <xf numFmtId="177" fontId="61" fillId="0" borderId="31" xfId="0" applyNumberFormat="1" applyFont="1" applyFill="1" applyBorder="1">
      <alignment vertical="center"/>
    </xf>
    <xf numFmtId="9" fontId="77" fillId="9" borderId="18" xfId="178" applyNumberFormat="1" applyFont="1" applyFill="1" applyBorder="1" applyAlignment="1">
      <alignment vertical="center"/>
    </xf>
    <xf numFmtId="9" fontId="77" fillId="9" borderId="0" xfId="178" applyNumberFormat="1" applyFont="1" applyFill="1" applyBorder="1" applyAlignment="1">
      <alignment vertical="center"/>
    </xf>
    <xf numFmtId="9" fontId="77" fillId="0" borderId="18" xfId="178" applyNumberFormat="1" applyFont="1" applyFill="1" applyBorder="1" applyAlignment="1">
      <alignment vertical="center"/>
    </xf>
    <xf numFmtId="213" fontId="73" fillId="0" borderId="0" xfId="0" applyNumberFormat="1" applyFont="1" applyBorder="1">
      <alignment vertical="center"/>
    </xf>
    <xf numFmtId="41" fontId="56" fillId="0" borderId="0" xfId="0" applyNumberFormat="1" applyFont="1" applyBorder="1">
      <alignment vertical="center"/>
    </xf>
    <xf numFmtId="43" fontId="56" fillId="0" borderId="0" xfId="0" applyNumberFormat="1" applyFont="1" applyBorder="1">
      <alignment vertical="center"/>
    </xf>
    <xf numFmtId="0" fontId="61" fillId="0" borderId="56" xfId="0" applyFont="1" applyFill="1" applyBorder="1">
      <alignment vertical="center"/>
    </xf>
    <xf numFmtId="10" fontId="61" fillId="0" borderId="56" xfId="178" applyNumberFormat="1" applyFont="1" applyFill="1" applyBorder="1" applyAlignment="1">
      <alignment vertical="center"/>
    </xf>
    <xf numFmtId="0" fontId="61" fillId="0" borderId="12" xfId="0" applyFont="1" applyBorder="1">
      <alignment vertical="center"/>
    </xf>
    <xf numFmtId="203" fontId="56" fillId="0" borderId="12" xfId="0" applyNumberFormat="1" applyFont="1" applyFill="1" applyBorder="1">
      <alignment vertical="center"/>
    </xf>
    <xf numFmtId="203" fontId="56" fillId="0" borderId="12" xfId="183" applyNumberFormat="1" applyFont="1" applyFill="1" applyBorder="1">
      <alignment vertical="center"/>
    </xf>
    <xf numFmtId="10" fontId="56" fillId="0" borderId="21" xfId="178" applyNumberFormat="1" applyFont="1" applyFill="1" applyBorder="1" applyAlignment="1">
      <alignment vertical="center"/>
    </xf>
    <xf numFmtId="0" fontId="64" fillId="0" borderId="12" xfId="0" applyFont="1" applyBorder="1">
      <alignment vertical="center"/>
    </xf>
    <xf numFmtId="203" fontId="61" fillId="0" borderId="12" xfId="183" applyNumberFormat="1" applyFont="1" applyFill="1" applyBorder="1">
      <alignment vertical="center"/>
    </xf>
    <xf numFmtId="0" fontId="64" fillId="0" borderId="21" xfId="0" applyFont="1" applyFill="1" applyBorder="1">
      <alignment vertical="center"/>
    </xf>
    <xf numFmtId="0" fontId="63" fillId="0" borderId="21" xfId="0" applyFont="1" applyBorder="1">
      <alignment vertical="center"/>
    </xf>
    <xf numFmtId="0" fontId="56" fillId="0" borderId="56" xfId="0" applyFont="1" applyFill="1" applyBorder="1">
      <alignment vertical="center"/>
    </xf>
    <xf numFmtId="203" fontId="56" fillId="0" borderId="56" xfId="183" applyNumberFormat="1" applyFont="1" applyFill="1" applyBorder="1">
      <alignment vertical="center"/>
    </xf>
    <xf numFmtId="0" fontId="56" fillId="0" borderId="57" xfId="0" applyFont="1" applyFill="1" applyBorder="1">
      <alignment vertical="center"/>
    </xf>
    <xf numFmtId="203" fontId="56" fillId="0" borderId="57" xfId="183" applyNumberFormat="1" applyFont="1" applyFill="1" applyBorder="1">
      <alignment vertical="center"/>
    </xf>
    <xf numFmtId="176" fontId="61" fillId="0" borderId="21" xfId="178" applyNumberFormat="1" applyFont="1" applyFill="1" applyBorder="1" applyAlignment="1">
      <alignment vertical="center"/>
    </xf>
    <xf numFmtId="176" fontId="77" fillId="0" borderId="20" xfId="178" applyNumberFormat="1" applyFont="1" applyFill="1" applyBorder="1" applyAlignment="1">
      <alignment vertical="center"/>
    </xf>
    <xf numFmtId="176" fontId="77" fillId="0" borderId="0" xfId="178" applyNumberFormat="1" applyFont="1" applyFill="1" applyBorder="1" applyAlignment="1">
      <alignment vertical="center"/>
    </xf>
    <xf numFmtId="208" fontId="56" fillId="0" borderId="0" xfId="0" applyNumberFormat="1" applyFont="1" applyBorder="1">
      <alignment vertical="center"/>
    </xf>
    <xf numFmtId="177" fontId="73" fillId="18" borderId="0" xfId="183" applyNumberFormat="1" applyFont="1" applyFill="1" applyBorder="1">
      <alignment vertical="center"/>
    </xf>
    <xf numFmtId="176" fontId="77" fillId="0" borderId="16" xfId="178" applyNumberFormat="1" applyFont="1" applyFill="1" applyBorder="1" applyAlignment="1">
      <alignment vertical="center"/>
    </xf>
    <xf numFmtId="10" fontId="77" fillId="18" borderId="20" xfId="178" applyNumberFormat="1" applyFont="1" applyFill="1" applyBorder="1" applyAlignment="1">
      <alignment vertical="center"/>
    </xf>
    <xf numFmtId="177" fontId="73" fillId="18" borderId="31" xfId="183" applyNumberFormat="1" applyFont="1" applyFill="1" applyBorder="1">
      <alignment vertical="center"/>
    </xf>
    <xf numFmtId="176" fontId="61" fillId="0" borderId="31" xfId="178" applyNumberFormat="1" applyFont="1" applyFill="1" applyBorder="1" applyAlignment="1">
      <alignment vertical="center"/>
    </xf>
    <xf numFmtId="0" fontId="97" fillId="0" borderId="0" xfId="0" applyFont="1" applyFill="1" applyBorder="1">
      <alignment vertical="center"/>
    </xf>
    <xf numFmtId="177" fontId="97" fillId="0" borderId="0" xfId="183" applyNumberFormat="1" applyFont="1" applyFill="1" applyBorder="1" applyAlignment="1">
      <alignment horizontal="right" vertical="center"/>
    </xf>
    <xf numFmtId="177" fontId="97" fillId="0" borderId="0" xfId="0" applyNumberFormat="1" applyFont="1" applyFill="1" applyBorder="1" applyAlignment="1">
      <alignment horizontal="right" vertical="center"/>
    </xf>
    <xf numFmtId="0" fontId="61" fillId="0" borderId="0" xfId="0" applyFont="1" applyAlignment="1">
      <alignment horizontal="center" vertical="center"/>
    </xf>
    <xf numFmtId="0" fontId="61" fillId="0" borderId="11" xfId="0" applyFont="1" applyFill="1" applyBorder="1">
      <alignment vertical="center"/>
    </xf>
    <xf numFmtId="0" fontId="64" fillId="0" borderId="11" xfId="0" applyFont="1" applyFill="1" applyBorder="1">
      <alignment vertical="center"/>
    </xf>
    <xf numFmtId="176" fontId="61" fillId="0" borderId="11" xfId="178" applyNumberFormat="1" applyFont="1" applyFill="1" applyBorder="1" applyAlignment="1">
      <alignment vertical="center"/>
    </xf>
    <xf numFmtId="212" fontId="61" fillId="9" borderId="0" xfId="183" quotePrefix="1" applyNumberFormat="1" applyFont="1" applyFill="1" applyBorder="1" applyAlignment="1">
      <alignment horizontal="right" vertical="center"/>
    </xf>
    <xf numFmtId="212" fontId="61" fillId="9" borderId="0" xfId="0" quotePrefix="1" applyNumberFormat="1" applyFont="1" applyFill="1" applyBorder="1" applyAlignment="1">
      <alignment horizontal="right" vertical="center"/>
    </xf>
    <xf numFmtId="212" fontId="56" fillId="9" borderId="0" xfId="183" applyNumberFormat="1" applyFont="1" applyFill="1" applyBorder="1" applyAlignment="1">
      <alignment horizontal="right" vertical="center"/>
    </xf>
    <xf numFmtId="212" fontId="56" fillId="9" borderId="0" xfId="0" applyNumberFormat="1" applyFont="1" applyFill="1" applyBorder="1" applyAlignment="1">
      <alignment horizontal="right" vertical="center"/>
    </xf>
    <xf numFmtId="212" fontId="56" fillId="9" borderId="17" xfId="183" applyNumberFormat="1" applyFont="1" applyFill="1" applyBorder="1" applyAlignment="1">
      <alignment horizontal="right" vertical="center"/>
    </xf>
    <xf numFmtId="212" fontId="56" fillId="9" borderId="31" xfId="183" applyNumberFormat="1" applyFont="1" applyFill="1" applyBorder="1" applyAlignment="1">
      <alignment horizontal="right" vertical="center"/>
    </xf>
    <xf numFmtId="212" fontId="61" fillId="9" borderId="0" xfId="183" applyNumberFormat="1" applyFont="1" applyFill="1" applyBorder="1" applyAlignment="1">
      <alignment horizontal="right" vertical="center"/>
    </xf>
    <xf numFmtId="212" fontId="61" fillId="9" borderId="31" xfId="183" applyNumberFormat="1" applyFont="1" applyFill="1" applyBorder="1" applyAlignment="1">
      <alignment horizontal="right" vertical="center"/>
    </xf>
    <xf numFmtId="212" fontId="61" fillId="9" borderId="19" xfId="183" applyNumberFormat="1" applyFont="1" applyFill="1" applyBorder="1" applyAlignment="1">
      <alignment horizontal="right" vertical="center"/>
    </xf>
    <xf numFmtId="212" fontId="61" fillId="9" borderId="19" xfId="0" applyNumberFormat="1" applyFont="1" applyFill="1" applyBorder="1" applyAlignment="1">
      <alignment horizontal="right" vertical="center"/>
    </xf>
    <xf numFmtId="0" fontId="98" fillId="0" borderId="0" xfId="0" applyFont="1">
      <alignment vertical="center"/>
    </xf>
    <xf numFmtId="0" fontId="98" fillId="0" borderId="0" xfId="0" applyFont="1" applyBorder="1">
      <alignment vertical="center"/>
    </xf>
    <xf numFmtId="177" fontId="98" fillId="0" borderId="0" xfId="0" applyNumberFormat="1" applyFont="1" applyBorder="1">
      <alignment vertical="center"/>
    </xf>
    <xf numFmtId="177" fontId="65" fillId="0" borderId="0" xfId="0" applyNumberFormat="1" applyFont="1" applyBorder="1">
      <alignment vertical="center"/>
    </xf>
    <xf numFmtId="212" fontId="65" fillId="0" borderId="0" xfId="0" applyNumberFormat="1" applyFont="1" applyBorder="1">
      <alignment vertical="center"/>
    </xf>
    <xf numFmtId="0" fontId="65" fillId="0" borderId="0" xfId="0" applyFont="1" applyBorder="1">
      <alignment vertical="center"/>
    </xf>
    <xf numFmtId="0" fontId="99" fillId="0" borderId="31" xfId="0" applyFont="1" applyFill="1" applyBorder="1">
      <alignment vertical="center"/>
    </xf>
    <xf numFmtId="0" fontId="97" fillId="0" borderId="31" xfId="0" applyFont="1" applyFill="1" applyBorder="1">
      <alignment vertical="center"/>
    </xf>
    <xf numFmtId="177" fontId="97" fillId="0" borderId="31" xfId="183" applyNumberFormat="1" applyFont="1" applyFill="1" applyBorder="1" applyAlignment="1">
      <alignment horizontal="right" vertical="center"/>
    </xf>
    <xf numFmtId="0" fontId="82" fillId="9" borderId="45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center" vertical="center"/>
    </xf>
    <xf numFmtId="0" fontId="66" fillId="12" borderId="59" xfId="0" applyFont="1" applyFill="1" applyBorder="1">
      <alignment vertical="center"/>
    </xf>
    <xf numFmtId="0" fontId="84" fillId="10" borderId="60" xfId="0" applyFont="1" applyFill="1" applyBorder="1">
      <alignment vertical="center"/>
    </xf>
    <xf numFmtId="0" fontId="91" fillId="14" borderId="61" xfId="220" applyFont="1" applyFill="1" applyBorder="1" applyAlignment="1">
      <alignment horizontal="left" vertical="center" indent="1"/>
    </xf>
    <xf numFmtId="0" fontId="91" fillId="0" borderId="61" xfId="220" applyFont="1" applyBorder="1" applyAlignment="1">
      <alignment horizontal="left" vertical="center" indent="1"/>
    </xf>
    <xf numFmtId="0" fontId="91" fillId="14" borderId="61" xfId="0" applyFont="1" applyFill="1" applyBorder="1" applyAlignment="1">
      <alignment horizontal="left" vertical="center" indent="1"/>
    </xf>
    <xf numFmtId="0" fontId="61" fillId="0" borderId="18" xfId="0" applyFont="1" applyBorder="1" applyAlignment="1">
      <alignment vertical="center" wrapText="1"/>
    </xf>
    <xf numFmtId="177" fontId="61" fillId="9" borderId="0" xfId="183" quotePrefix="1" applyNumberFormat="1" applyFont="1" applyFill="1" applyBorder="1" applyAlignment="1">
      <alignment horizontal="right" vertical="center"/>
    </xf>
    <xf numFmtId="177" fontId="56" fillId="9" borderId="21" xfId="183" applyNumberFormat="1" applyFont="1" applyFill="1" applyBorder="1" applyAlignment="1">
      <alignment horizontal="right" vertical="center"/>
    </xf>
    <xf numFmtId="0" fontId="100" fillId="0" borderId="0" xfId="0" applyFont="1" applyFill="1" applyBorder="1">
      <alignment vertical="center"/>
    </xf>
    <xf numFmtId="0" fontId="61" fillId="0" borderId="14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centerContinuous" vertical="center"/>
    </xf>
    <xf numFmtId="177" fontId="101" fillId="0" borderId="0" xfId="0" applyNumberFormat="1" applyFont="1">
      <alignment vertical="center"/>
    </xf>
    <xf numFmtId="177" fontId="61" fillId="0" borderId="0" xfId="0" applyNumberFormat="1" applyFont="1" applyBorder="1">
      <alignment vertical="center"/>
    </xf>
    <xf numFmtId="177" fontId="102" fillId="0" borderId="0" xfId="0" applyNumberFormat="1" applyFont="1" applyAlignment="1">
      <alignment horizontal="left" vertical="center" indent="1"/>
    </xf>
    <xf numFmtId="0" fontId="56" fillId="0" borderId="30" xfId="0" applyFont="1" applyFill="1" applyBorder="1" applyAlignment="1">
      <alignment horizontal="left" vertical="center" indent="1"/>
    </xf>
    <xf numFmtId="177" fontId="102" fillId="0" borderId="0" xfId="0" applyNumberFormat="1" applyFont="1" applyAlignment="1">
      <alignment horizontal="left" vertical="center" indent="2"/>
    </xf>
    <xf numFmtId="177" fontId="61" fillId="0" borderId="45" xfId="183" applyNumberFormat="1" applyFont="1" applyFill="1" applyBorder="1" applyAlignment="1">
      <alignment horizontal="right" vertical="center"/>
    </xf>
    <xf numFmtId="177" fontId="61" fillId="0" borderId="45" xfId="0" applyNumberFormat="1" applyFont="1" applyFill="1" applyBorder="1" applyAlignment="1">
      <alignment horizontal="right" vertical="center"/>
    </xf>
    <xf numFmtId="0" fontId="82" fillId="9" borderId="0" xfId="0" applyFont="1" applyFill="1" applyBorder="1" applyAlignment="1">
      <alignment horizontal="left" vertical="center"/>
    </xf>
    <xf numFmtId="0" fontId="56" fillId="0" borderId="13" xfId="0" applyFont="1" applyFill="1" applyBorder="1">
      <alignment vertical="center"/>
    </xf>
    <xf numFmtId="0" fontId="61" fillId="0" borderId="0" xfId="0" applyFont="1" applyFill="1" applyBorder="1" applyAlignment="1">
      <alignment horizontal="center" vertical="center" wrapText="1"/>
    </xf>
    <xf numFmtId="206" fontId="56" fillId="0" borderId="19" xfId="183" applyNumberFormat="1" applyFont="1" applyFill="1" applyBorder="1" applyAlignment="1">
      <alignment horizontal="right" vertical="center"/>
    </xf>
    <xf numFmtId="0" fontId="61" fillId="0" borderId="0" xfId="0" applyFont="1" applyFill="1" applyBorder="1" applyAlignment="1">
      <alignment vertical="center" wrapText="1"/>
    </xf>
    <xf numFmtId="177" fontId="56" fillId="15" borderId="0" xfId="183" applyNumberFormat="1" applyFont="1" applyFill="1" applyBorder="1" applyAlignment="1">
      <alignment horizontal="right" vertical="center"/>
    </xf>
    <xf numFmtId="0" fontId="99" fillId="0" borderId="0" xfId="0" applyFont="1" applyFill="1" applyBorder="1" applyAlignment="1">
      <alignment vertical="center" wrapText="1"/>
    </xf>
    <xf numFmtId="0" fontId="103" fillId="0" borderId="0" xfId="0" applyFont="1" applyFill="1" applyBorder="1">
      <alignment vertical="center"/>
    </xf>
    <xf numFmtId="177" fontId="97" fillId="15" borderId="0" xfId="183" applyNumberFormat="1" applyFont="1" applyFill="1" applyBorder="1" applyAlignment="1">
      <alignment horizontal="right" vertical="center"/>
    </xf>
    <xf numFmtId="177" fontId="97" fillId="9" borderId="0" xfId="183" applyNumberFormat="1" applyFont="1" applyFill="1" applyBorder="1" applyAlignment="1">
      <alignment horizontal="right" vertical="center"/>
    </xf>
    <xf numFmtId="177" fontId="97" fillId="9" borderId="0" xfId="0" applyNumberFormat="1" applyFont="1" applyFill="1" applyBorder="1" applyAlignment="1">
      <alignment horizontal="right" vertical="center"/>
    </xf>
    <xf numFmtId="177" fontId="97" fillId="15" borderId="21" xfId="183" applyNumberFormat="1" applyFont="1" applyFill="1" applyBorder="1" applyAlignment="1">
      <alignment horizontal="right" vertical="center"/>
    </xf>
    <xf numFmtId="177" fontId="97" fillId="9" borderId="21" xfId="183" applyNumberFormat="1" applyFont="1" applyFill="1" applyBorder="1" applyAlignment="1">
      <alignment horizontal="right" vertical="center"/>
    </xf>
    <xf numFmtId="177" fontId="97" fillId="9" borderId="31" xfId="183" applyNumberFormat="1" applyFont="1" applyFill="1" applyBorder="1" applyAlignment="1">
      <alignment horizontal="right" vertical="center"/>
    </xf>
    <xf numFmtId="0" fontId="92" fillId="0" borderId="31" xfId="0" applyFont="1" applyFill="1" applyBorder="1">
      <alignment vertical="center"/>
    </xf>
    <xf numFmtId="206" fontId="56" fillId="0" borderId="21" xfId="183" applyNumberFormat="1" applyFont="1" applyFill="1" applyBorder="1">
      <alignment vertical="center"/>
    </xf>
    <xf numFmtId="177" fontId="56" fillId="0" borderId="21" xfId="0" applyNumberFormat="1" applyFont="1" applyFill="1" applyBorder="1">
      <alignment vertical="center"/>
    </xf>
    <xf numFmtId="0" fontId="61" fillId="0" borderId="21" xfId="0" applyFont="1" applyBorder="1" applyAlignment="1">
      <alignment vertical="center"/>
    </xf>
    <xf numFmtId="0" fontId="56" fillId="0" borderId="21" xfId="0" applyFont="1" applyFill="1" applyBorder="1" applyAlignment="1">
      <alignment horizontal="left" vertical="center"/>
    </xf>
    <xf numFmtId="0" fontId="56" fillId="0" borderId="11" xfId="0" applyFont="1" applyFill="1" applyBorder="1">
      <alignment vertical="center"/>
    </xf>
    <xf numFmtId="177" fontId="56" fillId="0" borderId="13" xfId="0" applyNumberFormat="1" applyFont="1" applyFill="1" applyBorder="1">
      <alignment vertical="center"/>
    </xf>
    <xf numFmtId="177" fontId="56" fillId="0" borderId="11" xfId="0" applyNumberFormat="1" applyFont="1" applyFill="1" applyBorder="1">
      <alignment vertical="center"/>
    </xf>
    <xf numFmtId="0" fontId="61" fillId="0" borderId="18" xfId="0" applyFont="1" applyBorder="1" applyAlignment="1">
      <alignment vertical="center"/>
    </xf>
    <xf numFmtId="0" fontId="56" fillId="0" borderId="0" xfId="0" applyFont="1" applyFill="1" applyBorder="1" applyAlignment="1">
      <alignment horizontal="left" vertical="center"/>
    </xf>
    <xf numFmtId="176" fontId="61" fillId="9" borderId="0" xfId="178" applyNumberFormat="1" applyFont="1" applyFill="1" applyBorder="1" applyAlignment="1">
      <alignment horizontal="right" vertical="center"/>
    </xf>
    <xf numFmtId="176" fontId="56" fillId="0" borderId="21" xfId="178" applyNumberFormat="1" applyFont="1" applyFill="1" applyBorder="1" applyAlignment="1">
      <alignment vertical="center"/>
    </xf>
    <xf numFmtId="10" fontId="61" fillId="9" borderId="0" xfId="178" quotePrefix="1" applyNumberFormat="1" applyFont="1" applyFill="1" applyBorder="1" applyAlignment="1">
      <alignment horizontal="right" vertical="center"/>
    </xf>
    <xf numFmtId="0" fontId="61" fillId="0" borderId="0" xfId="0" applyFont="1" applyBorder="1" applyAlignment="1">
      <alignment vertical="center" wrapText="1"/>
    </xf>
    <xf numFmtId="0" fontId="56" fillId="0" borderId="57" xfId="0" applyFont="1" applyFill="1" applyBorder="1" applyAlignment="1">
      <alignment horizontal="left" vertical="center" indent="1"/>
    </xf>
    <xf numFmtId="177" fontId="56" fillId="9" borderId="57" xfId="183" applyNumberFormat="1" applyFont="1" applyFill="1" applyBorder="1" applyAlignment="1">
      <alignment horizontal="right" vertical="center"/>
    </xf>
    <xf numFmtId="0" fontId="61" fillId="0" borderId="0" xfId="0" applyFont="1" applyFill="1" applyBorder="1" applyAlignment="1">
      <alignment horizontal="left" vertical="center"/>
    </xf>
    <xf numFmtId="176" fontId="61" fillId="9" borderId="0" xfId="178" quotePrefix="1" applyNumberFormat="1" applyFont="1" applyFill="1" applyBorder="1" applyAlignment="1">
      <alignment horizontal="right" vertical="center"/>
    </xf>
    <xf numFmtId="10" fontId="56" fillId="9" borderId="0" xfId="178" quotePrefix="1" applyNumberFormat="1" applyFont="1" applyFill="1" applyBorder="1" applyAlignment="1">
      <alignment horizontal="right" vertical="center"/>
    </xf>
    <xf numFmtId="10" fontId="56" fillId="9" borderId="57" xfId="178" quotePrefix="1" applyNumberFormat="1" applyFont="1" applyFill="1" applyBorder="1" applyAlignment="1">
      <alignment horizontal="right" vertical="center"/>
    </xf>
    <xf numFmtId="0" fontId="56" fillId="0" borderId="21" xfId="0" applyFont="1" applyFill="1" applyBorder="1" applyAlignment="1">
      <alignment horizontal="left" vertical="center" indent="1"/>
    </xf>
    <xf numFmtId="10" fontId="56" fillId="0" borderId="0" xfId="178" applyNumberFormat="1" applyFont="1" applyAlignment="1">
      <alignment vertical="center"/>
    </xf>
    <xf numFmtId="0" fontId="91" fillId="14" borderId="64" xfId="220" applyFont="1" applyFill="1" applyBorder="1" applyAlignment="1">
      <alignment horizontal="left" vertical="center" indent="1"/>
    </xf>
    <xf numFmtId="0" fontId="91" fillId="0" borderId="65" xfId="220" applyFont="1" applyBorder="1" applyAlignment="1">
      <alignment horizontal="left" vertical="center" indent="1"/>
    </xf>
    <xf numFmtId="0" fontId="91" fillId="14" borderId="65" xfId="220" applyFont="1" applyFill="1" applyBorder="1" applyAlignment="1">
      <alignment horizontal="left" vertical="center" indent="1"/>
    </xf>
    <xf numFmtId="43" fontId="73" fillId="0" borderId="0" xfId="0" applyNumberFormat="1" applyFont="1" applyFill="1" applyBorder="1">
      <alignment vertical="center"/>
    </xf>
    <xf numFmtId="0" fontId="73" fillId="0" borderId="0" xfId="0" applyFont="1" applyFill="1">
      <alignment vertical="center"/>
    </xf>
    <xf numFmtId="3" fontId="73" fillId="0" borderId="0" xfId="0" applyNumberFormat="1" applyFont="1" applyFill="1" applyBorder="1">
      <alignment vertical="center"/>
    </xf>
    <xf numFmtId="0" fontId="104" fillId="14" borderId="0" xfId="0" applyFont="1" applyFill="1">
      <alignment vertical="center"/>
    </xf>
    <xf numFmtId="0" fontId="104" fillId="0" borderId="0" xfId="0" applyFont="1">
      <alignment vertical="center"/>
    </xf>
    <xf numFmtId="177" fontId="104" fillId="0" borderId="0" xfId="0" applyNumberFormat="1" applyFont="1" applyBorder="1">
      <alignment vertical="center"/>
    </xf>
    <xf numFmtId="177" fontId="56" fillId="0" borderId="17" xfId="0" applyNumberFormat="1" applyFont="1" applyFill="1" applyBorder="1" applyAlignment="1">
      <alignment horizontal="right" vertical="center"/>
    </xf>
    <xf numFmtId="176" fontId="77" fillId="15" borderId="20" xfId="178" applyNumberFormat="1" applyFont="1" applyFill="1" applyBorder="1" applyAlignment="1">
      <alignment vertical="center"/>
    </xf>
    <xf numFmtId="176" fontId="64" fillId="0" borderId="0" xfId="0" applyNumberFormat="1" applyFont="1" applyFill="1" applyBorder="1">
      <alignment vertical="center"/>
    </xf>
    <xf numFmtId="176" fontId="61" fillId="13" borderId="0" xfId="178" applyNumberFormat="1" applyFont="1" applyFill="1" applyBorder="1" applyAlignment="1">
      <alignment vertical="center"/>
    </xf>
    <xf numFmtId="0" fontId="63" fillId="0" borderId="21" xfId="0" applyFont="1" applyFill="1" applyBorder="1">
      <alignment vertical="center"/>
    </xf>
    <xf numFmtId="0" fontId="61" fillId="9" borderId="31" xfId="0" applyFont="1" applyFill="1" applyBorder="1">
      <alignment vertical="center"/>
    </xf>
    <xf numFmtId="0" fontId="56" fillId="0" borderId="21" xfId="0" applyFont="1" applyBorder="1">
      <alignment vertical="center"/>
    </xf>
    <xf numFmtId="0" fontId="90" fillId="14" borderId="0" xfId="0" applyFont="1" applyFill="1">
      <alignment vertical="center"/>
    </xf>
    <xf numFmtId="0" fontId="62" fillId="14" borderId="0" xfId="0" applyFont="1" applyFill="1">
      <alignment vertical="center"/>
    </xf>
    <xf numFmtId="0" fontId="91" fillId="14" borderId="35" xfId="0" applyFont="1" applyFill="1" applyBorder="1" applyAlignment="1">
      <alignment horizontal="left" vertical="center" indent="1"/>
    </xf>
    <xf numFmtId="0" fontId="91" fillId="14" borderId="36" xfId="220" applyFont="1" applyFill="1" applyBorder="1" applyAlignment="1">
      <alignment horizontal="left" vertical="center" indent="1"/>
    </xf>
    <xf numFmtId="0" fontId="91" fillId="14" borderId="37" xfId="0" applyFont="1" applyFill="1" applyBorder="1" applyAlignment="1">
      <alignment horizontal="left" vertical="center" indent="1"/>
    </xf>
    <xf numFmtId="0" fontId="91" fillId="14" borderId="63" xfId="0" applyFont="1" applyFill="1" applyBorder="1" applyAlignment="1">
      <alignment horizontal="left" vertical="center" indent="1"/>
    </xf>
    <xf numFmtId="0" fontId="91" fillId="14" borderId="58" xfId="0" applyFont="1" applyFill="1" applyBorder="1" applyAlignment="1">
      <alignment horizontal="left" vertical="center" indent="1"/>
    </xf>
    <xf numFmtId="0" fontId="90" fillId="0" borderId="0" xfId="0" applyFont="1" applyFill="1">
      <alignment vertical="center"/>
    </xf>
    <xf numFmtId="0" fontId="91" fillId="0" borderId="33" xfId="0" applyFont="1" applyFill="1" applyBorder="1" applyAlignment="1">
      <alignment horizontal="left" vertical="center" indent="1"/>
    </xf>
    <xf numFmtId="0" fontId="91" fillId="0" borderId="34" xfId="220" applyFont="1" applyFill="1" applyBorder="1" applyAlignment="1">
      <alignment horizontal="left" vertical="center" indent="1"/>
    </xf>
    <xf numFmtId="0" fontId="91" fillId="0" borderId="27" xfId="0" applyFont="1" applyFill="1" applyBorder="1" applyAlignment="1">
      <alignment horizontal="left" vertical="center" indent="1"/>
    </xf>
    <xf numFmtId="0" fontId="91" fillId="0" borderId="62" xfId="0" applyFont="1" applyFill="1" applyBorder="1" applyAlignment="1">
      <alignment horizontal="left" vertical="center" indent="1"/>
    </xf>
    <xf numFmtId="0" fontId="91" fillId="0" borderId="0" xfId="0" applyFont="1" applyFill="1" applyBorder="1" applyAlignment="1">
      <alignment horizontal="left" vertical="center" indent="1"/>
    </xf>
    <xf numFmtId="0" fontId="62" fillId="0" borderId="0" xfId="0" applyFont="1" applyFill="1">
      <alignment vertical="center"/>
    </xf>
    <xf numFmtId="0" fontId="91" fillId="0" borderId="33" xfId="220" applyFont="1" applyFill="1" applyBorder="1" applyAlignment="1">
      <alignment horizontal="left" vertical="center" indent="1"/>
    </xf>
    <xf numFmtId="0" fontId="88" fillId="10" borderId="0" xfId="0" applyFont="1" applyFill="1" applyBorder="1">
      <alignment vertical="center"/>
    </xf>
    <xf numFmtId="0" fontId="73" fillId="0" borderId="0" xfId="0" applyFont="1" applyFill="1" applyBorder="1" applyAlignment="1">
      <alignment vertical="center"/>
    </xf>
    <xf numFmtId="0" fontId="77" fillId="0" borderId="0" xfId="0" applyFont="1" applyBorder="1">
      <alignment vertical="center"/>
    </xf>
    <xf numFmtId="177" fontId="56" fillId="19" borderId="0" xfId="0" applyNumberFormat="1" applyFont="1" applyFill="1" applyBorder="1">
      <alignment vertical="center"/>
    </xf>
    <xf numFmtId="177" fontId="56" fillId="19" borderId="0" xfId="0" applyNumberFormat="1" applyFont="1" applyFill="1">
      <alignment vertical="center"/>
    </xf>
    <xf numFmtId="0" fontId="61" fillId="10" borderId="0" xfId="0" applyFont="1" applyFill="1" applyBorder="1" applyAlignment="1">
      <alignment horizontal="center" vertical="center"/>
    </xf>
    <xf numFmtId="0" fontId="61" fillId="0" borderId="30" xfId="0" quotePrefix="1" applyFont="1" applyFill="1" applyBorder="1" applyAlignment="1">
      <alignment horizontal="center" vertical="center"/>
    </xf>
    <xf numFmtId="0" fontId="83" fillId="9" borderId="0" xfId="0" applyFont="1" applyFill="1" applyBorder="1" applyAlignment="1">
      <alignment horizontal="left" vertical="center" indent="2"/>
    </xf>
    <xf numFmtId="0" fontId="56" fillId="0" borderId="21" xfId="0" quotePrefix="1" applyFont="1" applyBorder="1">
      <alignment vertical="center"/>
    </xf>
    <xf numFmtId="0" fontId="61" fillId="0" borderId="0" xfId="0" quotePrefix="1" applyFont="1" applyFill="1" applyBorder="1" applyAlignment="1">
      <alignment horizontal="centerContinuous" vertical="center"/>
    </xf>
    <xf numFmtId="10" fontId="61" fillId="15" borderId="0" xfId="202" applyNumberFormat="1" applyFont="1" applyFill="1" applyBorder="1">
      <alignment vertical="center"/>
    </xf>
    <xf numFmtId="41" fontId="73" fillId="15" borderId="0" xfId="183" applyFont="1" applyFill="1" applyBorder="1">
      <alignment vertical="center"/>
    </xf>
    <xf numFmtId="41" fontId="73" fillId="15" borderId="17" xfId="183" applyFont="1" applyFill="1" applyBorder="1">
      <alignment vertical="center"/>
    </xf>
    <xf numFmtId="177" fontId="56" fillId="0" borderId="30" xfId="183" applyNumberFormat="1" applyFont="1" applyFill="1" applyBorder="1">
      <alignment vertical="center"/>
    </xf>
    <xf numFmtId="214" fontId="56" fillId="0" borderId="0" xfId="183" applyNumberFormat="1" applyFont="1" applyFill="1" applyBorder="1" applyAlignment="1">
      <alignment horizontal="right" vertical="center"/>
    </xf>
    <xf numFmtId="214" fontId="61" fillId="0" borderId="31" xfId="183" applyNumberFormat="1" applyFont="1" applyFill="1" applyBorder="1" applyAlignment="1">
      <alignment horizontal="right" vertical="center"/>
    </xf>
    <xf numFmtId="214" fontId="61" fillId="0" borderId="23" xfId="183" applyNumberFormat="1" applyFont="1" applyFill="1" applyBorder="1">
      <alignment vertical="center"/>
    </xf>
    <xf numFmtId="214" fontId="61" fillId="0" borderId="22" xfId="183" applyNumberFormat="1" applyFont="1" applyFill="1" applyBorder="1">
      <alignment vertical="center"/>
    </xf>
    <xf numFmtId="214" fontId="61" fillId="0" borderId="24" xfId="183" applyNumberFormat="1" applyFont="1" applyFill="1" applyBorder="1">
      <alignment vertical="center"/>
    </xf>
    <xf numFmtId="214" fontId="61" fillId="0" borderId="0" xfId="183" applyNumberFormat="1" applyFont="1" applyFill="1" applyBorder="1">
      <alignment vertical="center"/>
    </xf>
    <xf numFmtId="214" fontId="56" fillId="0" borderId="0" xfId="183" applyNumberFormat="1" applyFont="1" applyFill="1" applyBorder="1">
      <alignment vertical="center"/>
    </xf>
    <xf numFmtId="214" fontId="56" fillId="0" borderId="17" xfId="183" applyNumberFormat="1" applyFont="1" applyFill="1" applyBorder="1">
      <alignment vertical="center"/>
    </xf>
    <xf numFmtId="214" fontId="61" fillId="0" borderId="17" xfId="183" applyNumberFormat="1" applyFont="1" applyFill="1" applyBorder="1">
      <alignment vertical="center"/>
    </xf>
    <xf numFmtId="214" fontId="61" fillId="0" borderId="16" xfId="183" applyNumberFormat="1" applyFont="1" applyFill="1" applyBorder="1">
      <alignment vertical="center"/>
    </xf>
    <xf numFmtId="214" fontId="56" fillId="0" borderId="31" xfId="183" applyNumberFormat="1" applyFont="1" applyFill="1" applyBorder="1">
      <alignment vertical="center"/>
    </xf>
    <xf numFmtId="214" fontId="61" fillId="0" borderId="45" xfId="183" applyNumberFormat="1" applyFont="1" applyFill="1" applyBorder="1">
      <alignment vertical="center"/>
    </xf>
    <xf numFmtId="214" fontId="61" fillId="0" borderId="31" xfId="183" applyNumberFormat="1" applyFont="1" applyFill="1" applyBorder="1">
      <alignment vertical="center"/>
    </xf>
    <xf numFmtId="214" fontId="61" fillId="0" borderId="51" xfId="183" applyNumberFormat="1" applyFont="1" applyFill="1" applyBorder="1">
      <alignment vertical="center"/>
    </xf>
    <xf numFmtId="214" fontId="73" fillId="0" borderId="0" xfId="183" applyNumberFormat="1" applyFont="1" applyFill="1" applyBorder="1">
      <alignment vertical="center"/>
    </xf>
    <xf numFmtId="214" fontId="73" fillId="0" borderId="19" xfId="183" applyNumberFormat="1" applyFont="1" applyFill="1" applyBorder="1">
      <alignment vertical="center"/>
    </xf>
    <xf numFmtId="215" fontId="56" fillId="0" borderId="17" xfId="183" applyNumberFormat="1" applyFont="1" applyFill="1" applyBorder="1" applyAlignment="1">
      <alignment horizontal="right" vertical="center"/>
    </xf>
    <xf numFmtId="215" fontId="56" fillId="0" borderId="0" xfId="183" applyNumberFormat="1" applyFont="1" applyFill="1" applyBorder="1" applyAlignment="1">
      <alignment horizontal="right" vertical="center"/>
    </xf>
    <xf numFmtId="215" fontId="56" fillId="0" borderId="23" xfId="183" applyNumberFormat="1" applyFont="1" applyFill="1" applyBorder="1" applyAlignment="1">
      <alignment horizontal="right" vertical="center"/>
    </xf>
    <xf numFmtId="41" fontId="61" fillId="0" borderId="12" xfId="183" applyFont="1" applyFill="1" applyBorder="1">
      <alignment vertical="center"/>
    </xf>
    <xf numFmtId="41" fontId="56" fillId="0" borderId="56" xfId="183" applyFont="1" applyFill="1" applyBorder="1">
      <alignment vertical="center"/>
    </xf>
    <xf numFmtId="41" fontId="56" fillId="0" borderId="57" xfId="183" applyFont="1" applyFill="1" applyBorder="1">
      <alignment vertical="center"/>
    </xf>
    <xf numFmtId="41" fontId="56" fillId="0" borderId="0" xfId="183" applyFont="1" applyFill="1" applyBorder="1">
      <alignment vertical="center"/>
    </xf>
    <xf numFmtId="41" fontId="61" fillId="0" borderId="0" xfId="183" applyFont="1" applyFill="1" applyBorder="1">
      <alignment vertical="center"/>
    </xf>
    <xf numFmtId="203" fontId="61" fillId="0" borderId="16" xfId="183" applyNumberFormat="1" applyFont="1" applyFill="1" applyBorder="1">
      <alignment vertical="center"/>
    </xf>
    <xf numFmtId="203" fontId="56" fillId="0" borderId="17" xfId="183" applyNumberFormat="1" applyFont="1" applyFill="1" applyBorder="1">
      <alignment vertical="center"/>
    </xf>
    <xf numFmtId="41" fontId="56" fillId="0" borderId="0" xfId="183" applyFont="1" applyFill="1" applyBorder="1" applyAlignment="1">
      <alignment horizontal="right" vertical="center"/>
    </xf>
    <xf numFmtId="206" fontId="56" fillId="0" borderId="17" xfId="183" applyNumberFormat="1" applyFont="1" applyFill="1" applyBorder="1" applyAlignment="1">
      <alignment horizontal="right" vertical="center"/>
    </xf>
    <xf numFmtId="206" fontId="56" fillId="0" borderId="31" xfId="183" applyNumberFormat="1" applyFont="1" applyFill="1" applyBorder="1" applyAlignment="1">
      <alignment horizontal="right" vertical="center"/>
    </xf>
    <xf numFmtId="206" fontId="61" fillId="0" borderId="38" xfId="183" applyNumberFormat="1" applyFont="1" applyFill="1" applyBorder="1" applyAlignment="1">
      <alignment horizontal="right" vertical="center"/>
    </xf>
    <xf numFmtId="203" fontId="61" fillId="0" borderId="31" xfId="183" applyNumberFormat="1" applyFont="1" applyFill="1" applyBorder="1">
      <alignment vertical="center"/>
    </xf>
    <xf numFmtId="203" fontId="56" fillId="0" borderId="31" xfId="183" applyNumberFormat="1" applyFont="1" applyFill="1" applyBorder="1">
      <alignment vertical="center"/>
    </xf>
    <xf numFmtId="206" fontId="61" fillId="0" borderId="51" xfId="183" applyNumberFormat="1" applyFont="1" applyFill="1" applyBorder="1">
      <alignment vertical="center"/>
    </xf>
    <xf numFmtId="215" fontId="61" fillId="0" borderId="17" xfId="183" applyNumberFormat="1" applyFont="1" applyFill="1" applyBorder="1">
      <alignment vertical="center"/>
    </xf>
    <xf numFmtId="215" fontId="56" fillId="0" borderId="0" xfId="183" applyNumberFormat="1" applyFont="1" applyFill="1" applyBorder="1">
      <alignment vertical="center"/>
    </xf>
    <xf numFmtId="215" fontId="61" fillId="0" borderId="23" xfId="183" applyNumberFormat="1" applyFont="1" applyFill="1" applyBorder="1">
      <alignment vertical="center"/>
    </xf>
    <xf numFmtId="215" fontId="56" fillId="0" borderId="17" xfId="183" applyNumberFormat="1" applyFont="1" applyFill="1" applyBorder="1">
      <alignment vertical="center"/>
    </xf>
    <xf numFmtId="208" fontId="56" fillId="0" borderId="45" xfId="183" applyNumberFormat="1" applyFont="1" applyFill="1" applyBorder="1">
      <alignment vertical="center"/>
    </xf>
    <xf numFmtId="9" fontId="77" fillId="0" borderId="18" xfId="178" applyFont="1" applyFill="1" applyBorder="1" applyAlignment="1">
      <alignment vertical="center"/>
    </xf>
    <xf numFmtId="216" fontId="61" fillId="9" borderId="0" xfId="183" applyNumberFormat="1" applyFont="1" applyFill="1" applyBorder="1" applyAlignment="1">
      <alignment horizontal="right" vertical="center"/>
    </xf>
    <xf numFmtId="216" fontId="56" fillId="9" borderId="0" xfId="183" applyNumberFormat="1" applyFont="1" applyFill="1" applyBorder="1" applyAlignment="1">
      <alignment horizontal="right" vertical="center"/>
    </xf>
    <xf numFmtId="216" fontId="61" fillId="9" borderId="0" xfId="183" quotePrefix="1" applyNumberFormat="1" applyFont="1" applyFill="1" applyBorder="1" applyAlignment="1">
      <alignment horizontal="right" vertical="center"/>
    </xf>
    <xf numFmtId="216" fontId="56" fillId="9" borderId="21" xfId="183" applyNumberFormat="1" applyFont="1" applyFill="1" applyBorder="1" applyAlignment="1">
      <alignment horizontal="right" vertical="center"/>
    </xf>
    <xf numFmtId="216" fontId="56" fillId="9" borderId="57" xfId="183" applyNumberFormat="1" applyFont="1" applyFill="1" applyBorder="1" applyAlignment="1">
      <alignment horizontal="right" vertical="center"/>
    </xf>
    <xf numFmtId="203" fontId="73" fillId="0" borderId="31" xfId="183" applyNumberFormat="1" applyFont="1" applyFill="1" applyBorder="1">
      <alignment vertical="center"/>
    </xf>
    <xf numFmtId="177" fontId="56" fillId="0" borderId="56" xfId="183" applyNumberFormat="1" applyFont="1" applyFill="1" applyBorder="1">
      <alignment vertical="center"/>
    </xf>
    <xf numFmtId="0" fontId="61" fillId="0" borderId="12" xfId="183" applyNumberFormat="1" applyFont="1" applyFill="1" applyBorder="1">
      <alignment vertical="center"/>
    </xf>
    <xf numFmtId="214" fontId="61" fillId="0" borderId="0" xfId="183" applyNumberFormat="1" applyFont="1" applyFill="1" applyBorder="1" applyAlignment="1">
      <alignment horizontal="right" vertical="center"/>
    </xf>
    <xf numFmtId="214" fontId="56" fillId="0" borderId="17" xfId="183" applyNumberFormat="1" applyFont="1" applyFill="1" applyBorder="1" applyAlignment="1">
      <alignment horizontal="right" vertical="center"/>
    </xf>
    <xf numFmtId="214" fontId="56" fillId="0" borderId="31" xfId="183" applyNumberFormat="1" applyFont="1" applyFill="1" applyBorder="1" applyAlignment="1">
      <alignment horizontal="right" vertical="center"/>
    </xf>
    <xf numFmtId="217" fontId="61" fillId="0" borderId="31" xfId="183" applyNumberFormat="1" applyFont="1" applyFill="1" applyBorder="1" applyAlignment="1">
      <alignment horizontal="right" vertical="center"/>
    </xf>
    <xf numFmtId="217" fontId="56" fillId="0" borderId="31" xfId="183" applyNumberFormat="1" applyFont="1" applyFill="1" applyBorder="1" applyAlignment="1">
      <alignment horizontal="right" vertical="center"/>
    </xf>
    <xf numFmtId="214" fontId="61" fillId="0" borderId="19" xfId="183" applyNumberFormat="1" applyFont="1" applyFill="1" applyBorder="1" applyAlignment="1">
      <alignment horizontal="right" vertical="center"/>
    </xf>
    <xf numFmtId="218" fontId="56" fillId="0" borderId="17" xfId="183" applyNumberFormat="1" applyFont="1" applyFill="1" applyBorder="1" applyAlignment="1">
      <alignment horizontal="right" vertical="center"/>
    </xf>
    <xf numFmtId="218" fontId="56" fillId="0" borderId="0" xfId="183" applyNumberFormat="1" applyFont="1" applyFill="1" applyBorder="1" applyAlignment="1">
      <alignment horizontal="right" vertical="center"/>
    </xf>
    <xf numFmtId="218" fontId="56" fillId="0" borderId="14" xfId="183" applyNumberFormat="1" applyFont="1" applyFill="1" applyBorder="1" applyAlignment="1">
      <alignment horizontal="right" vertical="center"/>
    </xf>
    <xf numFmtId="218" fontId="56" fillId="0" borderId="23" xfId="183" applyNumberFormat="1" applyFont="1" applyFill="1" applyBorder="1" applyAlignment="1">
      <alignment horizontal="right" vertical="center"/>
    </xf>
    <xf numFmtId="218" fontId="56" fillId="0" borderId="45" xfId="183" applyNumberFormat="1" applyFont="1" applyFill="1" applyBorder="1" applyAlignment="1">
      <alignment horizontal="right" vertical="center"/>
    </xf>
    <xf numFmtId="217" fontId="56" fillId="0" borderId="0" xfId="183" applyNumberFormat="1" applyFont="1" applyFill="1" applyBorder="1" applyAlignment="1">
      <alignment horizontal="right" vertical="center"/>
    </xf>
    <xf numFmtId="41" fontId="61" fillId="0" borderId="0" xfId="183" applyFont="1" applyFill="1" applyBorder="1" applyAlignment="1">
      <alignment horizontal="right" vertical="center"/>
    </xf>
    <xf numFmtId="219" fontId="73" fillId="0" borderId="0" xfId="183" applyNumberFormat="1" applyFont="1" applyFill="1" applyBorder="1">
      <alignment vertical="center"/>
    </xf>
    <xf numFmtId="0" fontId="105" fillId="0" borderId="19" xfId="0" applyFont="1" applyFill="1" applyBorder="1">
      <alignment vertical="center"/>
    </xf>
    <xf numFmtId="203" fontId="56" fillId="0" borderId="14" xfId="183" applyNumberFormat="1" applyFont="1" applyFill="1" applyBorder="1" applyAlignment="1">
      <alignment horizontal="right" vertical="center"/>
    </xf>
    <xf numFmtId="176" fontId="77" fillId="0" borderId="18" xfId="178" applyNumberFormat="1" applyFont="1" applyFill="1" applyBorder="1" applyAlignment="1">
      <alignment vertical="center"/>
    </xf>
    <xf numFmtId="214" fontId="61" fillId="9" borderId="0" xfId="183" applyNumberFormat="1" applyFont="1" applyFill="1" applyBorder="1" applyAlignment="1">
      <alignment horizontal="right" vertical="center"/>
    </xf>
    <xf numFmtId="212" fontId="56" fillId="9" borderId="0" xfId="183" quotePrefix="1" applyNumberFormat="1" applyFont="1" applyFill="1" applyBorder="1" applyAlignment="1">
      <alignment horizontal="right" vertical="center"/>
    </xf>
    <xf numFmtId="212" fontId="56" fillId="9" borderId="0" xfId="0" quotePrefix="1" applyNumberFormat="1" applyFont="1" applyFill="1" applyBorder="1" applyAlignment="1">
      <alignment horizontal="right" vertical="center"/>
    </xf>
    <xf numFmtId="220" fontId="56" fillId="9" borderId="0" xfId="183" applyNumberFormat="1" applyFont="1" applyFill="1" applyBorder="1" applyAlignment="1">
      <alignment horizontal="right" vertical="center"/>
    </xf>
    <xf numFmtId="220" fontId="61" fillId="9" borderId="0" xfId="183" applyNumberFormat="1" applyFont="1" applyFill="1" applyBorder="1" applyAlignment="1">
      <alignment horizontal="right" vertical="center"/>
    </xf>
    <xf numFmtId="212" fontId="61" fillId="9" borderId="0" xfId="0" applyNumberFormat="1" applyFont="1" applyFill="1" applyBorder="1" applyAlignment="1">
      <alignment horizontal="right" vertical="center"/>
    </xf>
    <xf numFmtId="220" fontId="61" fillId="9" borderId="19" xfId="183" applyNumberFormat="1" applyFont="1" applyFill="1" applyBorder="1" applyAlignment="1">
      <alignment horizontal="right" vertical="center"/>
    </xf>
    <xf numFmtId="0" fontId="61" fillId="9" borderId="0" xfId="0" applyFont="1" applyFill="1" applyBorder="1" applyAlignment="1">
      <alignment horizontal="left" vertical="center" wrapText="1"/>
    </xf>
    <xf numFmtId="0" fontId="66" fillId="12" borderId="0" xfId="0" applyFont="1" applyFill="1" applyBorder="1" applyAlignment="1">
      <alignment vertical="center"/>
    </xf>
    <xf numFmtId="177" fontId="56" fillId="9" borderId="54" xfId="183" applyNumberFormat="1" applyFont="1" applyFill="1" applyBorder="1" applyAlignment="1">
      <alignment horizontal="right" vertical="center"/>
    </xf>
    <xf numFmtId="0" fontId="61" fillId="9" borderId="18" xfId="0" applyFont="1" applyFill="1" applyBorder="1" applyAlignment="1">
      <alignment vertical="center"/>
    </xf>
    <xf numFmtId="0" fontId="61" fillId="9" borderId="18" xfId="0" applyFont="1" applyFill="1" applyBorder="1" applyAlignment="1">
      <alignment vertical="center" wrapText="1"/>
    </xf>
    <xf numFmtId="0" fontId="61" fillId="9" borderId="0" xfId="0" applyFont="1" applyFill="1" applyBorder="1" applyAlignment="1">
      <alignment vertical="center"/>
    </xf>
    <xf numFmtId="0" fontId="56" fillId="9" borderId="0" xfId="0" applyFont="1" applyFill="1" applyBorder="1" applyAlignment="1">
      <alignment horizontal="left" vertical="center"/>
    </xf>
    <xf numFmtId="0" fontId="61" fillId="9" borderId="54" xfId="0" applyFont="1" applyFill="1" applyBorder="1" applyAlignment="1">
      <alignment vertical="center"/>
    </xf>
    <xf numFmtId="0" fontId="56" fillId="9" borderId="54" xfId="0" applyFont="1" applyFill="1" applyBorder="1" applyAlignment="1">
      <alignment horizontal="left" vertical="center"/>
    </xf>
    <xf numFmtId="0" fontId="73" fillId="9" borderId="14" xfId="0" applyFont="1" applyFill="1" applyBorder="1" applyAlignment="1">
      <alignment vertical="center"/>
    </xf>
    <xf numFmtId="0" fontId="77" fillId="9" borderId="0" xfId="0" applyFont="1" applyFill="1" applyBorder="1">
      <alignment vertical="center"/>
    </xf>
    <xf numFmtId="0" fontId="61" fillId="9" borderId="14" xfId="0" quotePrefix="1" applyFont="1" applyFill="1" applyBorder="1" applyAlignment="1">
      <alignment horizontal="center" vertical="center"/>
    </xf>
    <xf numFmtId="0" fontId="63" fillId="9" borderId="0" xfId="0" applyFont="1" applyFill="1">
      <alignment vertical="center"/>
    </xf>
    <xf numFmtId="212" fontId="65" fillId="9" borderId="0" xfId="0" applyNumberFormat="1" applyFont="1" applyFill="1" applyBorder="1">
      <alignment vertical="center"/>
    </xf>
    <xf numFmtId="0" fontId="56" fillId="9" borderId="19" xfId="0" applyFont="1" applyFill="1" applyBorder="1">
      <alignment vertical="center"/>
    </xf>
    <xf numFmtId="0" fontId="61" fillId="9" borderId="0" xfId="0" quotePrefix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84" fillId="10" borderId="66" xfId="0" applyFont="1" applyFill="1" applyBorder="1">
      <alignment vertical="center"/>
    </xf>
    <xf numFmtId="0" fontId="91" fillId="0" borderId="67" xfId="220" applyFont="1" applyBorder="1" applyAlignment="1">
      <alignment horizontal="left" vertical="center" indent="1"/>
    </xf>
    <xf numFmtId="0" fontId="91" fillId="14" borderId="67" xfId="0" applyFont="1" applyFill="1" applyBorder="1" applyAlignment="1">
      <alignment horizontal="left" vertical="center" indent="1"/>
    </xf>
    <xf numFmtId="0" fontId="91" fillId="0" borderId="67" xfId="0" applyFont="1" applyFill="1" applyBorder="1" applyAlignment="1">
      <alignment horizontal="left" vertical="center" indent="1"/>
    </xf>
    <xf numFmtId="0" fontId="91" fillId="14" borderId="68" xfId="0" applyFont="1" applyFill="1" applyBorder="1" applyAlignment="1">
      <alignment horizontal="left" vertical="center" indent="1"/>
    </xf>
    <xf numFmtId="41" fontId="56" fillId="0" borderId="17" xfId="183" applyFont="1" applyFill="1" applyBorder="1" applyAlignment="1">
      <alignment horizontal="right" vertical="center"/>
    </xf>
    <xf numFmtId="41" fontId="61" fillId="0" borderId="38" xfId="183" applyFont="1" applyFill="1" applyBorder="1" applyAlignment="1">
      <alignment horizontal="right" vertical="center"/>
    </xf>
    <xf numFmtId="41" fontId="61" fillId="0" borderId="19" xfId="183" applyFont="1" applyFill="1" applyBorder="1" applyAlignment="1">
      <alignment horizontal="right" vertical="center"/>
    </xf>
    <xf numFmtId="219" fontId="73" fillId="0" borderId="17" xfId="183" applyNumberFormat="1" applyFont="1" applyFill="1" applyBorder="1">
      <alignment vertical="center"/>
    </xf>
    <xf numFmtId="219" fontId="73" fillId="0" borderId="14" xfId="183" applyNumberFormat="1" applyFont="1" applyFill="1" applyBorder="1">
      <alignment vertical="center"/>
    </xf>
    <xf numFmtId="221" fontId="73" fillId="0" borderId="0" xfId="183" applyNumberFormat="1" applyFont="1" applyFill="1" applyBorder="1">
      <alignment vertical="center"/>
    </xf>
    <xf numFmtId="221" fontId="73" fillId="0" borderId="17" xfId="183" applyNumberFormat="1" applyFont="1" applyFill="1" applyBorder="1">
      <alignment vertical="center"/>
    </xf>
    <xf numFmtId="221" fontId="73" fillId="0" borderId="31" xfId="183" applyNumberFormat="1" applyFont="1" applyFill="1" applyBorder="1">
      <alignment vertical="center"/>
    </xf>
    <xf numFmtId="214" fontId="61" fillId="0" borderId="0" xfId="0" quotePrefix="1" applyNumberFormat="1" applyFont="1" applyFill="1" applyBorder="1" applyAlignment="1">
      <alignment horizontal="right" vertical="center"/>
    </xf>
    <xf numFmtId="203" fontId="61" fillId="0" borderId="18" xfId="183" applyNumberFormat="1" applyFont="1" applyFill="1" applyBorder="1" applyAlignment="1">
      <alignment vertical="center"/>
    </xf>
    <xf numFmtId="203" fontId="56" fillId="0" borderId="0" xfId="183" applyNumberFormat="1" applyFont="1" applyFill="1" applyBorder="1" applyAlignment="1">
      <alignment vertical="center"/>
    </xf>
    <xf numFmtId="203" fontId="56" fillId="0" borderId="14" xfId="183" applyNumberFormat="1" applyFont="1" applyFill="1" applyBorder="1" applyAlignment="1">
      <alignment vertical="center"/>
    </xf>
    <xf numFmtId="0" fontId="79" fillId="0" borderId="0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left" vertical="center"/>
    </xf>
    <xf numFmtId="0" fontId="89" fillId="0" borderId="43" xfId="0" applyFont="1" applyFill="1" applyBorder="1" applyAlignment="1">
      <alignment horizontal="left" vertical="center"/>
    </xf>
    <xf numFmtId="0" fontId="107" fillId="0" borderId="42" xfId="0" applyFont="1" applyFill="1" applyBorder="1" applyAlignment="1">
      <alignment horizontal="left" vertical="center" wrapText="1"/>
    </xf>
    <xf numFmtId="0" fontId="107" fillId="0" borderId="0" xfId="0" applyFont="1" applyFill="1" applyBorder="1" applyAlignment="1">
      <alignment horizontal="left" vertical="center" wrapText="1"/>
    </xf>
    <xf numFmtId="0" fontId="61" fillId="0" borderId="0" xfId="0" applyFont="1" applyBorder="1" applyAlignment="1">
      <alignment horizontal="left" vertical="center" wrapText="1"/>
    </xf>
    <xf numFmtId="0" fontId="77" fillId="0" borderId="0" xfId="0" applyFont="1" applyFill="1" applyBorder="1" applyAlignment="1">
      <alignment horizontal="center" vertical="center" wrapText="1"/>
    </xf>
    <xf numFmtId="0" fontId="77" fillId="0" borderId="45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77" fillId="0" borderId="31" xfId="0" applyFont="1" applyFill="1" applyBorder="1" applyAlignment="1">
      <alignment horizontal="center" vertical="center"/>
    </xf>
    <xf numFmtId="0" fontId="77" fillId="0" borderId="18" xfId="0" applyFont="1" applyFill="1" applyBorder="1" applyAlignment="1">
      <alignment horizontal="center" vertical="center" wrapText="1"/>
    </xf>
    <xf numFmtId="0" fontId="77" fillId="0" borderId="31" xfId="0" applyFont="1" applyFill="1" applyBorder="1" applyAlignment="1">
      <alignment horizontal="center" vertical="center" wrapText="1"/>
    </xf>
    <xf numFmtId="0" fontId="77" fillId="0" borderId="14" xfId="0" applyFont="1" applyFill="1" applyBorder="1" applyAlignment="1">
      <alignment horizontal="center" vertical="center" wrapText="1"/>
    </xf>
    <xf numFmtId="0" fontId="77" fillId="0" borderId="19" xfId="0" applyFont="1" applyFill="1" applyBorder="1" applyAlignment="1">
      <alignment horizontal="center" vertical="center" wrapText="1"/>
    </xf>
    <xf numFmtId="0" fontId="61" fillId="0" borderId="18" xfId="0" applyFont="1" applyBorder="1" applyAlignment="1">
      <alignment horizontal="left" vertical="center" wrapText="1"/>
    </xf>
    <xf numFmtId="0" fontId="77" fillId="0" borderId="19" xfId="0" applyFont="1" applyFill="1" applyBorder="1" applyAlignment="1">
      <alignment horizontal="center" vertical="center"/>
    </xf>
    <xf numFmtId="0" fontId="77" fillId="0" borderId="14" xfId="0" applyFont="1" applyFill="1" applyBorder="1" applyAlignment="1">
      <alignment horizontal="center" vertical="center"/>
    </xf>
    <xf numFmtId="0" fontId="61" fillId="0" borderId="52" xfId="0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0" fontId="61" fillId="0" borderId="45" xfId="0" applyFont="1" applyFill="1" applyBorder="1" applyAlignment="1">
      <alignment horizontal="center" vertical="center" wrapText="1"/>
    </xf>
    <xf numFmtId="0" fontId="77" fillId="0" borderId="28" xfId="0" applyFont="1" applyFill="1" applyBorder="1" applyAlignment="1">
      <alignment horizontal="center" vertical="center" wrapText="1"/>
    </xf>
    <xf numFmtId="0" fontId="77" fillId="0" borderId="30" xfId="0" applyFont="1" applyFill="1" applyBorder="1" applyAlignment="1">
      <alignment horizontal="center" vertical="center" wrapText="1"/>
    </xf>
    <xf numFmtId="0" fontId="61" fillId="0" borderId="21" xfId="0" applyFont="1" applyFill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center" wrapText="1"/>
    </xf>
    <xf numFmtId="0" fontId="61" fillId="0" borderId="21" xfId="0" applyFont="1" applyBorder="1" applyAlignment="1">
      <alignment horizontal="center" vertical="center" wrapText="1"/>
    </xf>
    <xf numFmtId="0" fontId="61" fillId="9" borderId="18" xfId="0" applyFont="1" applyFill="1" applyBorder="1" applyAlignment="1">
      <alignment horizontal="left" vertical="center" wrapText="1"/>
    </xf>
    <xf numFmtId="0" fontId="61" fillId="9" borderId="0" xfId="0" applyFont="1" applyFill="1" applyBorder="1" applyAlignment="1">
      <alignment horizontal="left" vertical="center"/>
    </xf>
  </cellXfs>
  <cellStyles count="237">
    <cellStyle name="??&amp;O?&amp;H?_x0008__x000f__x0007_?_x0007__x0001__x0001_" xfId="1"/>
    <cellStyle name="??&amp;O?&amp;H?_x0008_??_x0007__x0001__x0001_" xfId="2"/>
    <cellStyle name="?????_VERA" xfId="3"/>
    <cellStyle name="??_VERA" xfId="4"/>
    <cellStyle name="_(03년11월)업무용동산 감가상각비 총괄명세" xfId="5"/>
    <cellStyle name="_(03년12월)업무용동산 감가상각비 총괄명세" xfId="6"/>
    <cellStyle name="_(03년6월)업무용동산 감가상각비 총괄명세(1)" xfId="7"/>
    <cellStyle name="_(03년9월)업무용동산 감가상각비 총괄명세(1)" xfId="8"/>
    <cellStyle name="_(04년1월)업무용동산 감가상각비 총괄명세" xfId="9"/>
    <cellStyle name="_(04년2월)업무용동산 감가상각비 총괄명세" xfId="10"/>
    <cellStyle name="_(경남은행)장비지원 및 기타서비스(1월)" xfId="11"/>
    <cellStyle name="_0402월-IT투입인력현황" xfId="12"/>
    <cellStyle name="_10월IT투입인력현황(1)" xfId="13"/>
    <cellStyle name="_10월-감가상각비청구" xfId="14"/>
    <cellStyle name="_11월IT투입인력현황ver2(1).0(9일)" xfId="15"/>
    <cellStyle name="_12월-IT투입인력현황(1)" xfId="16"/>
    <cellStyle name="_2003 6월 재무제표(4)" xfId="17"/>
    <cellStyle name="_2003_10월까지의 투자자산 상각비(상세내역)" xfId="18"/>
    <cellStyle name="_200401-IT투입인력현황" xfId="19"/>
    <cellStyle name="_200401-감가상각비청구" xfId="20"/>
    <cellStyle name="_2004-4(결산)" xfId="21"/>
    <cellStyle name="_2004-5(결산)-회계팀" xfId="22"/>
    <cellStyle name="_2004-6(결산)_감사중" xfId="23"/>
    <cellStyle name="_2004-9(결산)_감사후" xfId="24"/>
    <cellStyle name="_2004년2월4일청구분-자본예산(1)" xfId="25"/>
    <cellStyle name="_2004년도월별주요재무비율(서혁진 NIM 수정 ABS반영)" xfId="26"/>
    <cellStyle name="_4-8.판매관리비" xfId="27"/>
    <cellStyle name="_9월IT투입인력현황(1)" xfId="28"/>
    <cellStyle name="_ABS" xfId="29"/>
    <cellStyle name="_Data Room(03)" xfId="30"/>
    <cellStyle name="_FS_structure_WFIS_그룹MIS용_4월분" xfId="31"/>
    <cellStyle name="_FS03.07" xfId="32"/>
    <cellStyle name="_WFIS 2005~2006년 사업계획 수립 기초자료_v4_손익0" xfId="33"/>
    <cellStyle name="_WFIS 관련 추가 요청자료" xfId="34"/>
    <cellStyle name="_경비집행내역 추정" xfId="35"/>
    <cellStyle name="_고강배IT부문 실적(0225)(1)" xfId="36"/>
    <cellStyle name="_공통자산(임정택)(1)" xfId="37"/>
    <cellStyle name="_방카슈량스리스자산공통배분(1)" xfId="38"/>
    <cellStyle name="_우리은행 사례(금융비용 등)" xfId="39"/>
    <cellStyle name="_이용욱(05.20) 2004편성2-4분기(수정최종)" xfId="40"/>
    <cellStyle name="_재무실적 정기보고서4월 (개정안-전행부문)" xfId="41"/>
    <cellStyle name="_재무실적6월" xfId="42"/>
    <cellStyle name="_전산기기유지보수료7월" xfId="43"/>
    <cellStyle name="_정보제공(정보제공지수)" xfId="44"/>
    <cellStyle name="_정보제공(정보제공지수)_(1102) 지주사보고서v2" xfId="45"/>
    <cellStyle name="_최병주(3월-IT인력)" xfId="46"/>
    <cellStyle name="_최병주(sla-감가상각비공통배분)" xfId="47"/>
    <cellStyle name="0,0_x000d__x000a_NA_x000d__x000a_" xfId="48"/>
    <cellStyle name="A¡§¡©¡Ë¡þ¡ËO_FI-REV_vol-spr-rev. matrix (2) (3)ria:" xfId="49"/>
    <cellStyle name="A¨­¢¬¢Ò [0]_FI-REV_vol-spr-rev. matrix (2)ria:" xfId="50"/>
    <cellStyle name="A¨­¢¬¢Ò_FI-REV_vol-spr-rev. matrix (2) (3)ria:" xfId="51"/>
    <cellStyle name="ÅëÈ­ [0]_±×·¡ÇÁ" xfId="52"/>
    <cellStyle name="AeE­ [0]_±aA¸" xfId="53"/>
    <cellStyle name="ÅëÈ­ [0]_9711" xfId="54"/>
    <cellStyle name="AeE­ [0]_9711 (2)_gname (2)s" xfId="55"/>
    <cellStyle name="ÅëÈ­ [0]_gname (2)" xfId="56"/>
    <cellStyle name="AeE­ [0]_gname (2)g" xfId="57"/>
    <cellStyle name="ÅëÈ­_±×·¡ÇÁ" xfId="58"/>
    <cellStyle name="AeE­_±aA¸" xfId="59"/>
    <cellStyle name="ÅëÈ­_9711" xfId="60"/>
    <cellStyle name="AeE­_9711 (2)_gname (2) " xfId="61"/>
    <cellStyle name="ÅëÈ­_gname (2)" xfId="62"/>
    <cellStyle name="AeE­_gname (2)g" xfId="63"/>
    <cellStyle name="AeE¡©_FI-REV_vol-spr-rev. matrix (2) " xfId="64"/>
    <cellStyle name="AeE¢®¨Ï_FI-REV_vol-spr-rev. matrix (2) " xfId="65"/>
    <cellStyle name="ALIGNMENT" xfId="66"/>
    <cellStyle name="ÄÞ¸¶ [0]_±×·¡ÇÁ" xfId="67"/>
    <cellStyle name="AÞ¸¶ [0]_±aA¸" xfId="68"/>
    <cellStyle name="ÄÞ¸¶ [0]_9711" xfId="69"/>
    <cellStyle name="AÞ¸¶ [0]_9711 (2)_gname (2)sea" xfId="70"/>
    <cellStyle name="ÄÞ¸¶ [0]_gname (2)" xfId="71"/>
    <cellStyle name="AÞ¸¶ [0]_gname (2)gna" xfId="72"/>
    <cellStyle name="ÄÞ¸¶_±×·¡ÇÁ" xfId="73"/>
    <cellStyle name="AÞ¸¶_±aA¸" xfId="74"/>
    <cellStyle name="ÄÞ¸¶_9711" xfId="75"/>
    <cellStyle name="AÞ¸¶_9711 (2)_gname (2) (2" xfId="76"/>
    <cellStyle name="ÄÞ¸¶_gname (2)" xfId="77"/>
    <cellStyle name="AÞ¸¶_gname (2)gna" xfId="78"/>
    <cellStyle name="C￥AØ_¸AAa.¼OAI " xfId="79"/>
    <cellStyle name="Ç¥ÁØ_±×·¡ÇÁ" xfId="80"/>
    <cellStyle name="C￥AØ_9711 (2))g" xfId="81"/>
    <cellStyle name="Ç¥ÁØ_9711 (2)_1" xfId="82"/>
    <cellStyle name="C￥AØ_9711 (2)_1_gname (2)2)" xfId="83"/>
    <cellStyle name="Ç¥ÁØ_9711 (2)_1_ssufx09_sh" xfId="84"/>
    <cellStyle name="C￥AØ_9711 (2)_1na" xfId="85"/>
    <cellStyle name="Ç¥ÁØ_9711 (2)_hw" xfId="86"/>
    <cellStyle name="C￥AØ_9711e " xfId="87"/>
    <cellStyle name="Ç¥ÁØ_gname (2)" xfId="88"/>
    <cellStyle name="C￥AØ_gname (2)gn" xfId="89"/>
    <cellStyle name="Ç¥ÁØ_P&amp;L Hyperion" xfId="90"/>
    <cellStyle name="Calc Currency (0)" xfId="91"/>
    <cellStyle name="category" xfId="92"/>
    <cellStyle name="Comma" xfId="93"/>
    <cellStyle name="Comma  - Style1" xfId="94"/>
    <cellStyle name="Comma  - Style2" xfId="95"/>
    <cellStyle name="Comma  - Style3" xfId="96"/>
    <cellStyle name="Comma  - Style4" xfId="97"/>
    <cellStyle name="Comma  - Style5" xfId="98"/>
    <cellStyle name="Comma  - Style6" xfId="99"/>
    <cellStyle name="Comma  - Style7" xfId="100"/>
    <cellStyle name="Comma  - Style8" xfId="101"/>
    <cellStyle name="Comma [0]_ SG&amp;A Bridge " xfId="102"/>
    <cellStyle name="Comma 0" xfId="103"/>
    <cellStyle name="Comma 2" xfId="104"/>
    <cellStyle name="comma zerodec" xfId="105"/>
    <cellStyle name="Comma_ SG&amp;A Bridge " xfId="106"/>
    <cellStyle name="Currency" xfId="107"/>
    <cellStyle name="Currency [0]_ SG&amp;A Bridge " xfId="108"/>
    <cellStyle name="Currency 0" xfId="109"/>
    <cellStyle name="Currency 2" xfId="110"/>
    <cellStyle name="Currency_ SG&amp;A Bridge " xfId="111"/>
    <cellStyle name="Currency1" xfId="112"/>
    <cellStyle name="Curren堼y_9월경비_1월회비내역 (2)_1" xfId="113"/>
    <cellStyle name="Date Aligned" xfId="114"/>
    <cellStyle name="Description" xfId="115"/>
    <cellStyle name="Dollar (zero dec)" xfId="116"/>
    <cellStyle name="Dotted Line" xfId="117"/>
    <cellStyle name="Followed Hyperlink_0331longsht" xfId="118"/>
    <cellStyle name="Footnote" xfId="119"/>
    <cellStyle name="Grey" xfId="120"/>
    <cellStyle name="Hard Percent" xfId="121"/>
    <cellStyle name="HEADER" xfId="122"/>
    <cellStyle name="Header1" xfId="123"/>
    <cellStyle name="Header2" xfId="124"/>
    <cellStyle name="Heading" xfId="125"/>
    <cellStyle name="Heading 2" xfId="126"/>
    <cellStyle name="Heading 3" xfId="127"/>
    <cellStyle name="Hyperlink_0331ytd_cal" xfId="128"/>
    <cellStyle name="Input [yellow]" xfId="129"/>
    <cellStyle name="Millares [0]_PERSONAL" xfId="130"/>
    <cellStyle name="Millares_PERSONAL" xfId="131"/>
    <cellStyle name="Model" xfId="132"/>
    <cellStyle name="Moneda [0]_CONTENCION CONDELL 25.051" xfId="133"/>
    <cellStyle name="Moneda_CONTENCION CONDELL 25.051" xfId="134"/>
    <cellStyle name="Multiple" xfId="135"/>
    <cellStyle name="no dec" xfId="136"/>
    <cellStyle name="Normal - Style2" xfId="137"/>
    <cellStyle name="Normal - Style3" xfId="138"/>
    <cellStyle name="Normal - Style4" xfId="139"/>
    <cellStyle name="Normal - Style5" xfId="140"/>
    <cellStyle name="Normal - Style6" xfId="141"/>
    <cellStyle name="Normal - Style7" xfId="142"/>
    <cellStyle name="Normal - Style8" xfId="143"/>
    <cellStyle name="Normal_ SG&amp;A Bridge " xfId="144"/>
    <cellStyle name="Normal1" xfId="145"/>
    <cellStyle name="Normal2" xfId="146"/>
    <cellStyle name="Normal3" xfId="147"/>
    <cellStyle name="Normal4" xfId="148"/>
    <cellStyle name="Page Number" xfId="149"/>
    <cellStyle name="Percent" xfId="150"/>
    <cellStyle name="Percent (0)" xfId="151"/>
    <cellStyle name="Percent [2]" xfId="152"/>
    <cellStyle name="Percent_(1102) 지주사보고서v2" xfId="153"/>
    <cellStyle name="PillarData" xfId="154"/>
    <cellStyle name="PillarHeading" xfId="155"/>
    <cellStyle name="PillarText" xfId="156"/>
    <cellStyle name="PillarTotal" xfId="157"/>
    <cellStyle name="pricing" xfId="158"/>
    <cellStyle name="PSChar" xfId="159"/>
    <cellStyle name="PSDate" xfId="160"/>
    <cellStyle name="s]_x000d__x000a_spooler=yes_x000d__x000a_load=_x000d__x000a_run=d:\secrets2\plugin\plugin.exe_x000d__x000a_Beep=yes_x000d__x000a_NullPort=None_x000d__x000a_BorderWidth=3_x000d__x000a_CursorBlinkRate=530_x000d_" xfId="161"/>
    <cellStyle name="Smart Bold" xfId="211"/>
    <cellStyle name="Smart Forecast" xfId="212"/>
    <cellStyle name="Smart General" xfId="213"/>
    <cellStyle name="Smart Highlight" xfId="214"/>
    <cellStyle name="Smart Percent" xfId="215"/>
    <cellStyle name="Smart Source" xfId="216"/>
    <cellStyle name="Smart Subtitle 1" xfId="210"/>
    <cellStyle name="Smart Subtitle 2" xfId="209"/>
    <cellStyle name="Smart Subtotal" xfId="217"/>
    <cellStyle name="Smart Title" xfId="207"/>
    <cellStyle name="Smart Total" xfId="218"/>
    <cellStyle name="subhead" xfId="162"/>
    <cellStyle name="Table Head" xfId="163"/>
    <cellStyle name="Table Head Aligned" xfId="164"/>
    <cellStyle name="Table Head Blue" xfId="165"/>
    <cellStyle name="Table Head Green" xfId="166"/>
    <cellStyle name="Table Title" xfId="167"/>
    <cellStyle name="Table Units" xfId="168"/>
    <cellStyle name="Tickmark" xfId="169"/>
    <cellStyle name="고정소숫점" xfId="170"/>
    <cellStyle name="고정출력1" xfId="171"/>
    <cellStyle name="고정출력2" xfId="172"/>
    <cellStyle name="날짜" xfId="173"/>
    <cellStyle name="달러" xfId="174"/>
    <cellStyle name="뒤에 오는 하이퍼링크" xfId="175"/>
    <cellStyle name="문자열" xfId="176"/>
    <cellStyle name="백ᵤ " xfId="177"/>
    <cellStyle name="백분율" xfId="178" builtinId="5"/>
    <cellStyle name="백분율 2" xfId="179"/>
    <cellStyle name="백분율 3" xfId="180"/>
    <cellStyle name="백분율 8" xfId="233"/>
    <cellStyle name="뷭?_BOOKSHIP" xfId="181"/>
    <cellStyle name="숫자" xfId="182"/>
    <cellStyle name="쉼표 [0]" xfId="183" builtinId="6"/>
    <cellStyle name="쉼표 [0] 2" xfId="184"/>
    <cellStyle name="쉼표 [0] 2 2" xfId="234"/>
    <cellStyle name="쉼표 [0] 3" xfId="221"/>
    <cellStyle name="쉼표 [0] 3 2" xfId="222"/>
    <cellStyle name="쉼표 [0] 3 3" xfId="223"/>
    <cellStyle name="쉼표 [0] 4 2 3" xfId="236"/>
    <cellStyle name="스타일 1" xfId="185"/>
    <cellStyle name="스타일 2" xfId="186"/>
    <cellStyle name="스타일 3" xfId="187"/>
    <cellStyle name="스타일 4" xfId="188"/>
    <cellStyle name="십억단위" xfId="189"/>
    <cellStyle name="안건회계법인" xfId="190"/>
    <cellStyle name="자리수" xfId="191"/>
    <cellStyle name="자리수0" xfId="192"/>
    <cellStyle name="지정되지 않음" xfId="193"/>
    <cellStyle name="콤마 [0]" xfId="194"/>
    <cellStyle name="콤마_  종  합  " xfId="195"/>
    <cellStyle name="콥막 [0]" xfId="196"/>
    <cellStyle name="통화 [0] 2" xfId="224"/>
    <cellStyle name="통화 [0] 2 2" xfId="225"/>
    <cellStyle name="통화 [0] 2 3" xfId="226"/>
    <cellStyle name="톶확 [0]" xfId="197"/>
    <cellStyle name="퍼센트" xfId="198"/>
    <cellStyle name="표" xfId="199"/>
    <cellStyle name="표_월별재무계획(증권운용팀)" xfId="200"/>
    <cellStyle name="표준" xfId="0" builtinId="0"/>
    <cellStyle name="표준 2" xfId="201"/>
    <cellStyle name="표준 2 2 2" xfId="235"/>
    <cellStyle name="표준 3" xfId="208"/>
    <cellStyle name="표준 4" xfId="219"/>
    <cellStyle name="표준 4 2" xfId="227"/>
    <cellStyle name="표준 4 3" xfId="228"/>
    <cellStyle name="표준 4 4" xfId="229"/>
    <cellStyle name="표준 5" xfId="230"/>
    <cellStyle name="표준 5 2" xfId="231"/>
    <cellStyle name="표준 5 3" xfId="232"/>
    <cellStyle name="표준_0708_우리은행" xfId="202"/>
    <cellStyle name="標準_Akia(F）-8" xfId="203"/>
    <cellStyle name="하이퍼링크" xfId="220" builtinId="8"/>
    <cellStyle name="합산" xfId="204"/>
    <cellStyle name="화폐기호" xfId="205"/>
    <cellStyle name="화폐기호0" xfId="206"/>
  </cellStyles>
  <dxfs count="0"/>
  <tableStyles count="0" defaultTableStyle="TableStyleMedium9" defaultPivotStyle="PivotStyleLight16"/>
  <colors>
    <mruColors>
      <color rgb="FFBFD500"/>
      <color rgb="FFDDEAF1"/>
      <color rgb="FFFF0066"/>
      <color rgb="FF0062B1"/>
      <color rgb="FF3BB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168088</xdr:colOff>
      <xdr:row>5</xdr:row>
      <xdr:rowOff>330238</xdr:rowOff>
    </xdr:from>
    <xdr:to>
      <xdr:col>13</xdr:col>
      <xdr:colOff>4783</xdr:colOff>
      <xdr:row>16</xdr:row>
      <xdr:rowOff>5197</xdr:rowOff>
    </xdr:to>
    <xdr:pic>
      <xdr:nvPicPr>
        <xdr:cNvPr id="10" name="Picture 2" descr="C:\Users\jbb\Desktop\디자인 기타 자료\양식\양식_a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559" y="2235238"/>
          <a:ext cx="3870812" cy="3978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168083</xdr:colOff>
      <xdr:row>14</xdr:row>
      <xdr:rowOff>0</xdr:rowOff>
    </xdr:from>
    <xdr:to>
      <xdr:col>3</xdr:col>
      <xdr:colOff>559061</xdr:colOff>
      <xdr:row>14</xdr:row>
      <xdr:rowOff>368523</xdr:rowOff>
    </xdr:to>
    <xdr:pic>
      <xdr:nvPicPr>
        <xdr:cNvPr id="12" name="Picture 2" descr="C:\Users\jbb\Desktop\원본\JB금융지주\CI모음및캐릭터\(신)CI&amp;이미지\그룹 CI 이미지 모음\JBFG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3" y="5446059"/>
          <a:ext cx="2408037" cy="368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0.101.199\wfg%20mis%20&#52968;&#49444;&#54021;\LFC\LF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6041;&#54840;\MY%20DOCUMENTS\WINDOWS\Temporary%20Internet%20Files\Content.IE5\67UVM5MZ\%25EB%2589%25B4%25EC%259A%2595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FC\LF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수정사항"/>
      <sheetName val="A000070(4)"/>
      <sheetName val="6-5회($)"/>
      <sheetName val="외화(Y)"/>
      <sheetName val="6-3회($)"/>
      <sheetName val="6-1회($)"/>
      <sheetName val="6-2회($)"/>
      <sheetName val="말잔"/>
      <sheetName val="09.담보평가"/>
      <sheetName val="Sheet2"/>
      <sheetName val="손익계산서"/>
      <sheetName val="대차대조표"/>
      <sheetName val="basic_info"/>
      <sheetName val="5월전산시산표L4"/>
      <sheetName val="목표세부명세"/>
      <sheetName val="#REF"/>
      <sheetName val="분당임차변경"/>
      <sheetName val="기초자료"/>
      <sheetName val="LFC"/>
      <sheetName val="기준봉급표"/>
      <sheetName val="국고회사스프레드"/>
      <sheetName val="YHCODE"/>
      <sheetName val="Variables"/>
      <sheetName val="시작"/>
      <sheetName val="시산표"/>
      <sheetName val="11월누계팀별"/>
      <sheetName val="12월팀별"/>
      <sheetName val="당월"/>
      <sheetName val="당월누계"/>
      <sheetName val="3.판관비명세서"/>
      <sheetName val="그룹표준CoA"/>
      <sheetName val="SPC재무제표"/>
      <sheetName val="연결범위변동"/>
      <sheetName val="방법론"/>
      <sheetName val="금호트러스트제일차"/>
      <sheetName val="리얼디더블유제이차"/>
      <sheetName val="비더블유엘제일차"/>
      <sheetName val="아시아나사이공"/>
      <sheetName val="아이비글로벌제일차"/>
      <sheetName val="안동라자제일차"/>
      <sheetName val="우리아이비글로벌본드"/>
      <sheetName val="칸서스제팔차"/>
      <sheetName val="캠코밸류리크리에이션제일차유동화전문"/>
      <sheetName val="에르메스에스티엑스"/>
      <sheetName val="우리풍산유한회사"/>
      <sheetName val="평택오션샌드유한회사"/>
      <sheetName val="0814_5만이하"/>
      <sheetName val="S영업외손익(연결)"/>
      <sheetName val="Sheet1"/>
      <sheetName val="????"/>
      <sheetName val="연체대출"/>
      <sheetName val="IS(금상)"/>
      <sheetName val="7 (2)"/>
      <sheetName val="일수"/>
      <sheetName val="연결76의26"/>
      <sheetName val="울산"/>
      <sheetName val="영업일수"/>
      <sheetName val="Sheet3"/>
      <sheetName val="영업일수 (2)"/>
      <sheetName val="정산표"/>
      <sheetName val="관계주식"/>
      <sheetName val="LIST"/>
      <sheetName val="기본정보입력"/>
      <sheetName val="09_담보평가"/>
      <sheetName val="원화대출"/>
      <sheetName val="드롭다운 목록"/>
      <sheetName val="Ⅱ1-0타"/>
      <sheetName val=" 영업본부별실적"/>
      <sheetName val="점번점명"/>
      <sheetName val="작업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DATA"/>
      <sheetName val="지보약정"/>
      <sheetName val="Sheet1"/>
      <sheetName val="선급법인세"/>
      <sheetName val="PL(JPY合算)"/>
      <sheetName val="신규구입자산"/>
      <sheetName val="LIST"/>
      <sheetName val="basic_info"/>
      <sheetName val="FAB별"/>
      <sheetName val="Ⅱ1-0타"/>
      <sheetName val="P1 Br Overall KPI"/>
      <sheetName val="해외출자현황(원본틀)"/>
      <sheetName val="Master Sheet"/>
      <sheetName val="f_BS"/>
      <sheetName val="cctv"/>
      <sheetName val="Borrower"/>
      <sheetName val="차장급"/>
      <sheetName val="대리급"/>
      <sheetName val="A"/>
      <sheetName val="비목표"/>
      <sheetName val="Sheet2"/>
      <sheetName val="Sheet3"/>
    </sheetNames>
    <sheetDataSet>
      <sheetData sheetId="0" refreshError="1"/>
      <sheetData sheetId="1" refreshError="1"/>
      <sheetData sheetId="2">
        <row r="8">
          <cell r="G8" t="str">
            <v>구       분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0814_5만이하"/>
      <sheetName val="차수"/>
      <sheetName val="6-5회($)"/>
      <sheetName val="외화(Y)"/>
      <sheetName val="6-3회($)"/>
      <sheetName val="6-1회($)"/>
      <sheetName val="6-2회($)"/>
      <sheetName val="1분기 자료"/>
      <sheetName val="YHCODE"/>
      <sheetName val="LFC"/>
      <sheetName val="Rates"/>
      <sheetName val="미실현손익명세서"/>
      <sheetName val="SPC(3차)"/>
      <sheetName val=" 견적서"/>
      <sheetName val="INPUT"/>
      <sheetName val="code"/>
      <sheetName val="New Valuation"/>
      <sheetName val="그래프2"/>
      <sheetName val="main"/>
      <sheetName val="AA200"/>
      <sheetName val="10월판관"/>
      <sheetName val="총량"/>
      <sheetName val="COMPS"/>
      <sheetName val="Ⅱ1-0타"/>
      <sheetName val="Variable"/>
      <sheetName val="부장급 명단"/>
      <sheetName val="Lead"/>
      <sheetName val="부서별"/>
      <sheetName val="XREF"/>
      <sheetName val="NCR_today"/>
      <sheetName val="Assumptions"/>
      <sheetName val="BS LEAD"/>
      <sheetName val="총수익금액조정명세"/>
      <sheetName val="Menu_Link"/>
      <sheetName val="LS양식"/>
      <sheetName val="Sheet1"/>
      <sheetName val="krsec08"/>
      <sheetName val="forecasted_BS"/>
      <sheetName val="forecasted_IS"/>
      <sheetName val="자료"/>
      <sheetName val="Korea Sign-Internal"/>
      <sheetName val="Links"/>
      <sheetName val="창고실물내역"/>
      <sheetName val="폐토수익화 "/>
      <sheetName val="학교기부"/>
      <sheetName val="출자한도"/>
      <sheetName val="form_14-3"/>
      <sheetName val="backdata"/>
      <sheetName val="ttt"/>
      <sheetName val="Repayment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4.9989318521683403E-2"/>
    <pageSetUpPr fitToPage="1"/>
  </sheetPr>
  <dimension ref="A1:M16"/>
  <sheetViews>
    <sheetView showGridLines="0" tabSelected="1" zoomScaleNormal="100" zoomScaleSheetLayoutView="85" workbookViewId="0"/>
  </sheetViews>
  <sheetFormatPr defaultColWidth="7.77734375" defaultRowHeight="13.5"/>
  <cols>
    <col min="1" max="26" width="7.88671875" style="104" customWidth="1"/>
    <col min="27" max="27" width="7.77734375" style="104" customWidth="1"/>
    <col min="28" max="28" width="7.77734375" style="104"/>
    <col min="29" max="30" width="7.77734375" style="104" customWidth="1"/>
    <col min="31" max="129" width="7.77734375" style="104"/>
    <col min="130" max="130" width="10.33203125" style="104" customWidth="1"/>
    <col min="131" max="16384" width="7.77734375" style="104"/>
  </cols>
  <sheetData>
    <row r="1" spans="1:13" ht="30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ht="30" customHeight="1">
      <c r="A2" s="121"/>
      <c r="B2" s="14"/>
      <c r="C2" s="14"/>
      <c r="D2" s="14"/>
      <c r="E2" s="14"/>
      <c r="F2" s="14"/>
      <c r="G2" s="14"/>
      <c r="H2" s="14"/>
      <c r="I2" s="14"/>
      <c r="J2" s="14"/>
      <c r="K2" s="14"/>
      <c r="L2" s="105"/>
      <c r="M2" s="122"/>
    </row>
    <row r="3" spans="1:13" ht="30" customHeight="1">
      <c r="A3" s="121"/>
      <c r="B3" s="14"/>
      <c r="C3" s="14"/>
      <c r="D3" s="14"/>
      <c r="E3" s="14"/>
      <c r="F3" s="14"/>
      <c r="G3" s="14"/>
      <c r="H3" s="14"/>
      <c r="I3" s="14"/>
      <c r="J3" s="14"/>
      <c r="K3" s="14"/>
      <c r="L3" s="105"/>
      <c r="M3" s="122"/>
    </row>
    <row r="4" spans="1:13" ht="30" customHeight="1">
      <c r="A4" s="121"/>
      <c r="B4" s="14"/>
      <c r="C4" s="14"/>
      <c r="D4" s="14"/>
      <c r="E4" s="14"/>
      <c r="F4" s="14"/>
      <c r="G4" s="14"/>
      <c r="H4" s="14"/>
      <c r="I4" s="14"/>
      <c r="J4" s="14"/>
      <c r="K4" s="14"/>
      <c r="L4" s="105"/>
      <c r="M4" s="122"/>
    </row>
    <row r="5" spans="1:13" ht="30" customHeight="1">
      <c r="A5" s="121"/>
      <c r="B5" s="14"/>
      <c r="C5" s="14"/>
      <c r="D5" s="14"/>
      <c r="E5" s="14"/>
      <c r="F5" s="14"/>
      <c r="G5" s="14"/>
      <c r="H5" s="14"/>
      <c r="I5" s="14"/>
      <c r="J5" s="14"/>
      <c r="K5" s="14"/>
      <c r="L5" s="105"/>
      <c r="M5" s="123"/>
    </row>
    <row r="6" spans="1:13" ht="30" customHeight="1">
      <c r="A6" s="121"/>
      <c r="B6" s="14"/>
      <c r="C6" s="14"/>
      <c r="D6" s="14"/>
      <c r="E6" s="14"/>
      <c r="F6" s="14"/>
      <c r="G6" s="14"/>
      <c r="H6" s="14"/>
      <c r="I6" s="14"/>
      <c r="J6" s="14"/>
      <c r="K6" s="14"/>
      <c r="L6" s="105"/>
      <c r="M6" s="123"/>
    </row>
    <row r="7" spans="1:13" ht="30" customHeight="1">
      <c r="A7" s="124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</row>
    <row r="8" spans="1:13" ht="39" customHeight="1">
      <c r="A8" s="121"/>
      <c r="B8" s="620" t="s">
        <v>1131</v>
      </c>
      <c r="C8" s="620"/>
      <c r="D8" s="620"/>
      <c r="E8" s="620"/>
      <c r="F8" s="620"/>
      <c r="G8" s="620"/>
      <c r="H8" s="620"/>
      <c r="I8" s="620"/>
      <c r="J8" s="620"/>
      <c r="K8" s="620"/>
      <c r="L8" s="620"/>
      <c r="M8" s="621"/>
    </row>
    <row r="9" spans="1:13" ht="30" customHeight="1">
      <c r="A9" s="127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</row>
    <row r="10" spans="1:13" ht="30" customHeight="1">
      <c r="A10" s="12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22"/>
    </row>
    <row r="11" spans="1:13" ht="30" customHeight="1">
      <c r="A11" s="121"/>
      <c r="B11" s="14"/>
      <c r="C11" s="14"/>
      <c r="D11" s="14"/>
      <c r="E11" s="14"/>
      <c r="F11" s="14"/>
      <c r="G11" s="14"/>
      <c r="H11" s="14"/>
      <c r="I11" s="14"/>
      <c r="J11" s="14" t="s">
        <v>0</v>
      </c>
      <c r="K11" s="14"/>
      <c r="L11" s="14"/>
      <c r="M11" s="122"/>
    </row>
    <row r="12" spans="1:13" ht="30" customHeight="1">
      <c r="A12" s="622" t="s">
        <v>1126</v>
      </c>
      <c r="B12" s="623"/>
      <c r="C12" s="623"/>
      <c r="D12" s="623"/>
      <c r="E12" s="623"/>
      <c r="F12" s="623"/>
      <c r="G12" s="623"/>
      <c r="H12" s="623"/>
      <c r="I12" s="623"/>
      <c r="J12" s="623"/>
      <c r="K12" s="14"/>
      <c r="L12" s="14"/>
      <c r="M12" s="122"/>
    </row>
    <row r="13" spans="1:13" ht="30" customHeight="1">
      <c r="A13" s="622"/>
      <c r="B13" s="623"/>
      <c r="C13" s="623"/>
      <c r="D13" s="623"/>
      <c r="E13" s="623"/>
      <c r="F13" s="623"/>
      <c r="G13" s="623"/>
      <c r="H13" s="623"/>
      <c r="I13" s="623"/>
      <c r="J13" s="623"/>
      <c r="K13" s="14"/>
      <c r="L13" s="14"/>
      <c r="M13" s="122"/>
    </row>
    <row r="14" spans="1:13" ht="30" customHeight="1">
      <c r="A14" s="622"/>
      <c r="B14" s="623"/>
      <c r="C14" s="623"/>
      <c r="D14" s="623"/>
      <c r="E14" s="623"/>
      <c r="F14" s="623"/>
      <c r="G14" s="623"/>
      <c r="H14" s="623"/>
      <c r="I14" s="623"/>
      <c r="J14" s="623"/>
      <c r="K14" s="14"/>
      <c r="L14" s="14"/>
      <c r="M14" s="122"/>
    </row>
    <row r="15" spans="1:13" ht="30" customHeight="1">
      <c r="A15" s="128"/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9"/>
    </row>
    <row r="16" spans="1:13" ht="30" customHeight="1" thickBot="1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1"/>
    </row>
  </sheetData>
  <mergeCells count="3">
    <mergeCell ref="B15:M15"/>
    <mergeCell ref="B8:M8"/>
    <mergeCell ref="A12:J14"/>
  </mergeCells>
  <phoneticPr fontId="53" type="noConversion"/>
  <printOptions horizontalCentered="1"/>
  <pageMargins left="0" right="0" top="0" bottom="0" header="0" footer="0"/>
  <pageSetup paperSize="9" firstPageNumber="6" orientation="landscape" useFirstPageNumber="1" r:id="rId1"/>
  <headerFooter alignWithMargins="0">
    <oddFooter>&amp;C- 5 -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2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17" width="8.5546875" style="5" hidden="1" customWidth="1"/>
    <col min="18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7"/>
      <c r="B1" s="19" t="s">
        <v>1049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903</v>
      </c>
      <c r="AC3" s="28" t="s">
        <v>933</v>
      </c>
      <c r="AD3" s="28" t="s">
        <v>958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53" t="s">
        <v>578</v>
      </c>
      <c r="C4" s="53"/>
      <c r="D4" s="10"/>
      <c r="E4" s="144">
        <v>115156.28</v>
      </c>
      <c r="F4" s="144">
        <v>126048.65999999999</v>
      </c>
      <c r="G4" s="144">
        <v>135802.53999999998</v>
      </c>
      <c r="H4" s="144">
        <v>143366.95000000001</v>
      </c>
      <c r="I4" s="144">
        <v>159990.43</v>
      </c>
      <c r="J4" s="144">
        <v>177335.36</v>
      </c>
      <c r="K4" s="144">
        <v>177306.99000000002</v>
      </c>
      <c r="L4" s="144">
        <v>175198.03</v>
      </c>
      <c r="M4" s="144">
        <v>191700.34</v>
      </c>
      <c r="N4" s="144">
        <v>202076.19</v>
      </c>
      <c r="O4" s="144">
        <v>229234.79000000004</v>
      </c>
      <c r="P4" s="142"/>
      <c r="Q4" s="144">
        <v>138219.03</v>
      </c>
      <c r="R4" s="144">
        <v>141137.23000000001</v>
      </c>
      <c r="S4" s="144">
        <v>135802.53999999998</v>
      </c>
      <c r="T4" s="144">
        <v>137395.84</v>
      </c>
      <c r="U4" s="144">
        <v>140714.13</v>
      </c>
      <c r="V4" s="144">
        <v>142282.18999999997</v>
      </c>
      <c r="W4" s="144">
        <v>143366.95000000001</v>
      </c>
      <c r="X4" s="144">
        <v>145472.68</v>
      </c>
      <c r="Y4" s="144">
        <v>148936.34</v>
      </c>
      <c r="Z4" s="144">
        <v>152007.13999999996</v>
      </c>
      <c r="AA4" s="144">
        <v>159990.43</v>
      </c>
      <c r="AB4" s="144">
        <v>165062.08999999997</v>
      </c>
      <c r="AC4" s="144">
        <v>171818.66999999998</v>
      </c>
      <c r="AD4" s="144">
        <v>178954.87</v>
      </c>
      <c r="AE4" s="144">
        <v>177335.36</v>
      </c>
      <c r="AF4" s="144">
        <v>178880.55000000002</v>
      </c>
      <c r="AG4" s="144">
        <v>180074.58999999997</v>
      </c>
      <c r="AH4" s="144">
        <v>175711.43</v>
      </c>
      <c r="AI4" s="144">
        <v>177306.99000000002</v>
      </c>
      <c r="AJ4" s="144">
        <v>172884.36</v>
      </c>
      <c r="AK4" s="144">
        <v>170712.18000000002</v>
      </c>
      <c r="AL4" s="144">
        <v>171962.99000000002</v>
      </c>
      <c r="AM4" s="144">
        <v>175198.03</v>
      </c>
      <c r="AN4" s="144">
        <v>176003.24</v>
      </c>
      <c r="AO4" s="144">
        <v>185521.54</v>
      </c>
      <c r="AP4" s="144">
        <v>188670.88</v>
      </c>
      <c r="AQ4" s="144">
        <v>191700.34</v>
      </c>
      <c r="AR4" s="144">
        <v>191125.34999999998</v>
      </c>
      <c r="AS4" s="144">
        <v>192757.13</v>
      </c>
      <c r="AT4" s="144">
        <v>193630.09</v>
      </c>
      <c r="AU4" s="144">
        <v>202076.19</v>
      </c>
      <c r="AV4" s="144">
        <v>205973.44999999998</v>
      </c>
      <c r="AW4" s="144">
        <v>215163.98000000004</v>
      </c>
      <c r="AX4" s="144">
        <v>223779.04</v>
      </c>
      <c r="AY4" s="144">
        <v>229234.79000000004</v>
      </c>
      <c r="AZ4" s="144">
        <v>231167.52</v>
      </c>
      <c r="BA4" s="144">
        <v>234675.66999999998</v>
      </c>
    </row>
    <row r="5" spans="1:53" s="7" customFormat="1" ht="16.5" customHeight="1">
      <c r="A5" s="309" t="s">
        <v>534</v>
      </c>
      <c r="B5" s="30" t="s">
        <v>579</v>
      </c>
      <c r="C5" s="30"/>
      <c r="D5" s="10"/>
      <c r="E5" s="143">
        <v>106067.77</v>
      </c>
      <c r="F5" s="143">
        <v>116184.87</v>
      </c>
      <c r="G5" s="143">
        <v>124767.92</v>
      </c>
      <c r="H5" s="143">
        <v>130643.47999999998</v>
      </c>
      <c r="I5" s="143">
        <v>145613.32</v>
      </c>
      <c r="J5" s="143">
        <v>162659.54</v>
      </c>
      <c r="K5" s="143">
        <v>161256.79</v>
      </c>
      <c r="L5" s="143">
        <v>158224.99</v>
      </c>
      <c r="M5" s="143">
        <v>171522.03</v>
      </c>
      <c r="N5" s="143">
        <v>179998.99</v>
      </c>
      <c r="O5" s="143">
        <v>202998.11000000002</v>
      </c>
      <c r="P5" s="142"/>
      <c r="Q5" s="143">
        <v>127313.25</v>
      </c>
      <c r="R5" s="143">
        <v>128917.86</v>
      </c>
      <c r="S5" s="143">
        <v>124767.92</v>
      </c>
      <c r="T5" s="143">
        <v>126278.43999999999</v>
      </c>
      <c r="U5" s="143">
        <v>129184.01000000001</v>
      </c>
      <c r="V5" s="143">
        <v>130418.47</v>
      </c>
      <c r="W5" s="143">
        <v>130643.47999999998</v>
      </c>
      <c r="X5" s="143">
        <v>132429.94</v>
      </c>
      <c r="Y5" s="143">
        <v>135192.16</v>
      </c>
      <c r="Z5" s="143">
        <v>137130.79999999999</v>
      </c>
      <c r="AA5" s="143">
        <v>145613.32</v>
      </c>
      <c r="AB5" s="143">
        <v>150114.34999999998</v>
      </c>
      <c r="AC5" s="143">
        <v>156739.77000000002</v>
      </c>
      <c r="AD5" s="143">
        <v>162962.34</v>
      </c>
      <c r="AE5" s="143">
        <v>162659.54</v>
      </c>
      <c r="AF5" s="143">
        <v>163512.34000000003</v>
      </c>
      <c r="AG5" s="143">
        <v>163936.16999999998</v>
      </c>
      <c r="AH5" s="143">
        <v>159646.25999999998</v>
      </c>
      <c r="AI5" s="143">
        <v>161256.79</v>
      </c>
      <c r="AJ5" s="143">
        <v>156481.22999999998</v>
      </c>
      <c r="AK5" s="143">
        <v>153981.64000000001</v>
      </c>
      <c r="AL5" s="143">
        <v>154929.75000000003</v>
      </c>
      <c r="AM5" s="143">
        <v>158224.99</v>
      </c>
      <c r="AN5" s="143">
        <v>157976.68999999997</v>
      </c>
      <c r="AO5" s="143">
        <v>165433.15</v>
      </c>
      <c r="AP5" s="143">
        <v>167844.05000000002</v>
      </c>
      <c r="AQ5" s="143">
        <v>171522.03</v>
      </c>
      <c r="AR5" s="143">
        <v>171613.87999999998</v>
      </c>
      <c r="AS5" s="143">
        <v>172340.45</v>
      </c>
      <c r="AT5" s="143">
        <v>171932.78</v>
      </c>
      <c r="AU5" s="143">
        <v>179998.99</v>
      </c>
      <c r="AV5" s="143">
        <v>183382.78</v>
      </c>
      <c r="AW5" s="143">
        <v>190884.54</v>
      </c>
      <c r="AX5" s="143">
        <v>199756.63</v>
      </c>
      <c r="AY5" s="143">
        <v>202998.11000000002</v>
      </c>
      <c r="AZ5" s="143">
        <v>203956.85</v>
      </c>
      <c r="BA5" s="143">
        <v>206670.09</v>
      </c>
    </row>
    <row r="6" spans="1:53" s="8" customFormat="1" ht="16.5" customHeight="1">
      <c r="A6" s="103" t="s">
        <v>463</v>
      </c>
      <c r="B6" s="30" t="s">
        <v>114</v>
      </c>
      <c r="C6" s="30"/>
      <c r="D6" s="10"/>
      <c r="E6" s="143">
        <v>102122.76000000001</v>
      </c>
      <c r="F6" s="143">
        <v>112326.25</v>
      </c>
      <c r="G6" s="143">
        <v>120452.59</v>
      </c>
      <c r="H6" s="143">
        <v>126135.03999999998</v>
      </c>
      <c r="I6" s="143">
        <v>142465</v>
      </c>
      <c r="J6" s="143">
        <v>159014.28</v>
      </c>
      <c r="K6" s="143">
        <v>157119.92000000001</v>
      </c>
      <c r="L6" s="143">
        <v>153371.84</v>
      </c>
      <c r="M6" s="143">
        <v>167388</v>
      </c>
      <c r="N6" s="143">
        <v>175590.83</v>
      </c>
      <c r="O6" s="143">
        <v>198711.45</v>
      </c>
      <c r="P6" s="142"/>
      <c r="Q6" s="143">
        <v>123055.79</v>
      </c>
      <c r="R6" s="143">
        <v>124446.89</v>
      </c>
      <c r="S6" s="143">
        <v>120452.59</v>
      </c>
      <c r="T6" s="143">
        <v>121929.81999999999</v>
      </c>
      <c r="U6" s="143">
        <v>125609.27</v>
      </c>
      <c r="V6" s="143">
        <v>126144.39</v>
      </c>
      <c r="W6" s="143">
        <v>126135.03999999998</v>
      </c>
      <c r="X6" s="143">
        <v>128591.47000000002</v>
      </c>
      <c r="Y6" s="143">
        <v>131279.70000000001</v>
      </c>
      <c r="Z6" s="143">
        <v>133918.19</v>
      </c>
      <c r="AA6" s="143">
        <v>142465</v>
      </c>
      <c r="AB6" s="143">
        <v>146870.09999999998</v>
      </c>
      <c r="AC6" s="143">
        <v>153010.23000000001</v>
      </c>
      <c r="AD6" s="143">
        <v>160211.19</v>
      </c>
      <c r="AE6" s="143">
        <v>159014.28</v>
      </c>
      <c r="AF6" s="143">
        <v>160647.14000000001</v>
      </c>
      <c r="AG6" s="143">
        <v>161297.9</v>
      </c>
      <c r="AH6" s="143">
        <v>156547.38999999998</v>
      </c>
      <c r="AI6" s="143">
        <v>157119.92000000001</v>
      </c>
      <c r="AJ6" s="143">
        <v>153440.68999999997</v>
      </c>
      <c r="AK6" s="143">
        <v>151027.48000000001</v>
      </c>
      <c r="AL6" s="143">
        <v>150558.68000000002</v>
      </c>
      <c r="AM6" s="143">
        <v>153371.84</v>
      </c>
      <c r="AN6" s="143">
        <v>152599.41999999998</v>
      </c>
      <c r="AO6" s="143">
        <v>160840.94</v>
      </c>
      <c r="AP6" s="143">
        <v>164041.48000000001</v>
      </c>
      <c r="AQ6" s="143">
        <v>167388</v>
      </c>
      <c r="AR6" s="143">
        <v>167718.76999999999</v>
      </c>
      <c r="AS6" s="143">
        <v>167976.03</v>
      </c>
      <c r="AT6" s="143">
        <v>167613.46</v>
      </c>
      <c r="AU6" s="143">
        <v>175590.83</v>
      </c>
      <c r="AV6" s="143">
        <v>178668.01</v>
      </c>
      <c r="AW6" s="143">
        <v>186445.45</v>
      </c>
      <c r="AX6" s="143">
        <v>194362.02000000002</v>
      </c>
      <c r="AY6" s="143">
        <v>198711.45</v>
      </c>
      <c r="AZ6" s="143">
        <v>198684.99000000002</v>
      </c>
      <c r="BA6" s="143">
        <v>200934.98</v>
      </c>
    </row>
    <row r="7" spans="1:53" s="7" customFormat="1" ht="16.5" customHeight="1">
      <c r="A7" s="103" t="s">
        <v>464</v>
      </c>
      <c r="B7" s="10"/>
      <c r="C7" s="10" t="s">
        <v>115</v>
      </c>
      <c r="D7" s="10"/>
      <c r="E7" s="142">
        <v>85007.88</v>
      </c>
      <c r="F7" s="142">
        <v>92567.7</v>
      </c>
      <c r="G7" s="142">
        <v>102273.20999999999</v>
      </c>
      <c r="H7" s="142">
        <v>111184.82999999999</v>
      </c>
      <c r="I7" s="142">
        <v>127311.76000000001</v>
      </c>
      <c r="J7" s="142">
        <v>140334</v>
      </c>
      <c r="K7" s="142">
        <v>140852.01</v>
      </c>
      <c r="L7" s="142">
        <v>139291.21</v>
      </c>
      <c r="M7" s="142">
        <v>150128.22</v>
      </c>
      <c r="N7" s="142">
        <v>156911.9</v>
      </c>
      <c r="O7" s="142">
        <v>177821.41</v>
      </c>
      <c r="P7" s="142"/>
      <c r="Q7" s="142">
        <v>102492.79</v>
      </c>
      <c r="R7" s="142">
        <v>106321.39</v>
      </c>
      <c r="S7" s="142">
        <v>102273.20999999999</v>
      </c>
      <c r="T7" s="142">
        <v>106872.03</v>
      </c>
      <c r="U7" s="142">
        <v>111363.95000000001</v>
      </c>
      <c r="V7" s="142">
        <v>110711.47</v>
      </c>
      <c r="W7" s="142">
        <v>111184.82999999999</v>
      </c>
      <c r="X7" s="142">
        <v>112887.90000000001</v>
      </c>
      <c r="Y7" s="142">
        <v>117121.55000000002</v>
      </c>
      <c r="Z7" s="142">
        <v>121173.08</v>
      </c>
      <c r="AA7" s="142">
        <v>127311.76000000001</v>
      </c>
      <c r="AB7" s="142">
        <v>132162.01999999999</v>
      </c>
      <c r="AC7" s="142">
        <v>135746.52000000002</v>
      </c>
      <c r="AD7" s="142">
        <v>139300.81</v>
      </c>
      <c r="AE7" s="142">
        <v>140334</v>
      </c>
      <c r="AF7" s="142">
        <v>143149.28</v>
      </c>
      <c r="AG7" s="142">
        <v>144175.31</v>
      </c>
      <c r="AH7" s="142">
        <v>141908.10999999999</v>
      </c>
      <c r="AI7" s="142">
        <v>140852.01</v>
      </c>
      <c r="AJ7" s="142">
        <v>138709.66999999998</v>
      </c>
      <c r="AK7" s="142">
        <v>135825.16</v>
      </c>
      <c r="AL7" s="142">
        <v>135728.76</v>
      </c>
      <c r="AM7" s="142">
        <v>139291.21</v>
      </c>
      <c r="AN7" s="142">
        <v>137575.59</v>
      </c>
      <c r="AO7" s="142">
        <v>143323.91</v>
      </c>
      <c r="AP7" s="142">
        <v>147867.06</v>
      </c>
      <c r="AQ7" s="142">
        <v>150128.22</v>
      </c>
      <c r="AR7" s="142">
        <v>149829.22999999998</v>
      </c>
      <c r="AS7" s="142">
        <v>149299</v>
      </c>
      <c r="AT7" s="142">
        <v>149815.15</v>
      </c>
      <c r="AU7" s="142">
        <v>156911.9</v>
      </c>
      <c r="AV7" s="142">
        <v>159058.32</v>
      </c>
      <c r="AW7" s="142">
        <v>165704.07</v>
      </c>
      <c r="AX7" s="142">
        <v>172401.36000000002</v>
      </c>
      <c r="AY7" s="142">
        <v>177821.41</v>
      </c>
      <c r="AZ7" s="142">
        <v>177535.42</v>
      </c>
      <c r="BA7" s="142">
        <v>179780.51</v>
      </c>
    </row>
    <row r="8" spans="1:53" s="12" customFormat="1" ht="16.5" customHeight="1">
      <c r="A8" s="103" t="s">
        <v>465</v>
      </c>
      <c r="B8" s="10"/>
      <c r="C8" s="14" t="s">
        <v>116</v>
      </c>
      <c r="D8" s="14"/>
      <c r="E8" s="137">
        <v>21666.67</v>
      </c>
      <c r="F8" s="137">
        <v>27028.720000000001</v>
      </c>
      <c r="G8" s="137">
        <v>29241.01</v>
      </c>
      <c r="H8" s="137">
        <v>35926.879999999997</v>
      </c>
      <c r="I8" s="137">
        <v>41166.43</v>
      </c>
      <c r="J8" s="137">
        <v>39058.28</v>
      </c>
      <c r="K8" s="137">
        <v>40846.61</v>
      </c>
      <c r="L8" s="137">
        <v>44032.85</v>
      </c>
      <c r="M8" s="137">
        <v>54589.43</v>
      </c>
      <c r="N8" s="137">
        <v>62123.02</v>
      </c>
      <c r="O8" s="137">
        <v>55940.11</v>
      </c>
      <c r="P8" s="137"/>
      <c r="Q8" s="137">
        <v>28848.17</v>
      </c>
      <c r="R8" s="137">
        <v>31277.61</v>
      </c>
      <c r="S8" s="137">
        <v>29241.01</v>
      </c>
      <c r="T8" s="137">
        <v>30051.51</v>
      </c>
      <c r="U8" s="137">
        <v>33778.35</v>
      </c>
      <c r="V8" s="137">
        <v>33972.21</v>
      </c>
      <c r="W8" s="137">
        <v>35926.879999999997</v>
      </c>
      <c r="X8" s="137">
        <v>38741.550000000003</v>
      </c>
      <c r="Y8" s="137">
        <v>41098.980000000003</v>
      </c>
      <c r="Z8" s="137">
        <v>40097.39</v>
      </c>
      <c r="AA8" s="137">
        <v>41166.43</v>
      </c>
      <c r="AB8" s="137">
        <v>43504.23</v>
      </c>
      <c r="AC8" s="137">
        <v>45803.33</v>
      </c>
      <c r="AD8" s="137">
        <v>43027.53</v>
      </c>
      <c r="AE8" s="137">
        <v>39058.28</v>
      </c>
      <c r="AF8" s="137">
        <v>45028.28</v>
      </c>
      <c r="AG8" s="137">
        <v>44698.8</v>
      </c>
      <c r="AH8" s="137">
        <v>41362.379999999997</v>
      </c>
      <c r="AI8" s="137">
        <v>40846.61</v>
      </c>
      <c r="AJ8" s="137">
        <v>43312.25</v>
      </c>
      <c r="AK8" s="137">
        <v>45314.57</v>
      </c>
      <c r="AL8" s="137">
        <v>43995.22</v>
      </c>
      <c r="AM8" s="137">
        <v>44032.85</v>
      </c>
      <c r="AN8" s="137">
        <v>48626.77</v>
      </c>
      <c r="AO8" s="137">
        <v>55302.63</v>
      </c>
      <c r="AP8" s="137">
        <v>54975.87</v>
      </c>
      <c r="AQ8" s="137">
        <v>54589.43</v>
      </c>
      <c r="AR8" s="137">
        <v>60014.7</v>
      </c>
      <c r="AS8" s="137">
        <v>67608.600000000006</v>
      </c>
      <c r="AT8" s="519">
        <v>63678.42</v>
      </c>
      <c r="AU8" s="519">
        <v>62123.02</v>
      </c>
      <c r="AV8" s="519">
        <v>66315.199999999997</v>
      </c>
      <c r="AW8" s="519">
        <v>69497.14</v>
      </c>
      <c r="AX8" s="519">
        <v>64052.9</v>
      </c>
      <c r="AY8" s="519">
        <v>55940.11</v>
      </c>
      <c r="AZ8" s="519">
        <v>60641.4</v>
      </c>
      <c r="BA8" s="519">
        <v>68616.44</v>
      </c>
    </row>
    <row r="9" spans="1:53" s="12" customFormat="1" ht="16.5" customHeight="1">
      <c r="A9" s="308" t="s">
        <v>536</v>
      </c>
      <c r="B9" s="10"/>
      <c r="C9" s="54" t="s">
        <v>117</v>
      </c>
      <c r="D9" s="14"/>
      <c r="E9" s="137">
        <v>6154.82</v>
      </c>
      <c r="F9" s="137">
        <v>7248.88</v>
      </c>
      <c r="G9" s="137">
        <v>8971.39</v>
      </c>
      <c r="H9" s="137">
        <v>10467.26</v>
      </c>
      <c r="I9" s="137">
        <v>12523.46</v>
      </c>
      <c r="J9" s="137">
        <v>12855.33</v>
      </c>
      <c r="K9" s="137">
        <v>15002.19</v>
      </c>
      <c r="L9" s="137">
        <v>17530.78</v>
      </c>
      <c r="M9" s="137">
        <v>24267.24</v>
      </c>
      <c r="N9" s="137">
        <v>31122.99</v>
      </c>
      <c r="O9" s="137">
        <v>29128.87</v>
      </c>
      <c r="P9" s="137"/>
      <c r="Q9" s="137">
        <v>7492.52</v>
      </c>
      <c r="R9" s="137">
        <v>7166.51</v>
      </c>
      <c r="S9" s="137">
        <v>8971.39</v>
      </c>
      <c r="T9" s="137">
        <v>8753.6</v>
      </c>
      <c r="U9" s="137">
        <v>8932.24</v>
      </c>
      <c r="V9" s="137">
        <v>9577.86</v>
      </c>
      <c r="W9" s="137">
        <v>10467.26</v>
      </c>
      <c r="X9" s="137">
        <v>11138.92</v>
      </c>
      <c r="Y9" s="137">
        <v>11860.61</v>
      </c>
      <c r="Z9" s="137">
        <v>12944.66</v>
      </c>
      <c r="AA9" s="137">
        <v>12523.46</v>
      </c>
      <c r="AB9" s="137">
        <v>15226.61</v>
      </c>
      <c r="AC9" s="137">
        <v>15725.75</v>
      </c>
      <c r="AD9" s="137">
        <v>14099.84</v>
      </c>
      <c r="AE9" s="137">
        <v>12855.33</v>
      </c>
      <c r="AF9" s="137">
        <v>16233.98</v>
      </c>
      <c r="AG9" s="137">
        <v>17919.77</v>
      </c>
      <c r="AH9" s="137">
        <v>15578.18</v>
      </c>
      <c r="AI9" s="137">
        <v>15002.19</v>
      </c>
      <c r="AJ9" s="137">
        <v>16987.05</v>
      </c>
      <c r="AK9" s="137">
        <v>19415.240000000002</v>
      </c>
      <c r="AL9" s="137">
        <v>18912.86</v>
      </c>
      <c r="AM9" s="137">
        <v>17530.78</v>
      </c>
      <c r="AN9" s="137">
        <v>20360.060000000001</v>
      </c>
      <c r="AO9" s="137">
        <v>25147.49</v>
      </c>
      <c r="AP9" s="137">
        <v>25191.65</v>
      </c>
      <c r="AQ9" s="137">
        <v>24267.24</v>
      </c>
      <c r="AR9" s="137">
        <v>29177.71</v>
      </c>
      <c r="AS9" s="137">
        <v>36232.74</v>
      </c>
      <c r="AT9" s="519">
        <v>33381.69</v>
      </c>
      <c r="AU9" s="519">
        <v>31122.99</v>
      </c>
      <c r="AV9" s="519">
        <v>35359.06</v>
      </c>
      <c r="AW9" s="519">
        <v>38735.72</v>
      </c>
      <c r="AX9" s="519">
        <v>35763.4</v>
      </c>
      <c r="AY9" s="519">
        <v>29128.87</v>
      </c>
      <c r="AZ9" s="519">
        <v>32182.63</v>
      </c>
      <c r="BA9" s="519">
        <v>37492.9</v>
      </c>
    </row>
    <row r="10" spans="1:53" s="12" customFormat="1" ht="16.5" customHeight="1">
      <c r="A10" s="103" t="s">
        <v>466</v>
      </c>
      <c r="B10" s="10"/>
      <c r="C10" s="54" t="s">
        <v>118</v>
      </c>
      <c r="D10" s="14"/>
      <c r="E10" s="137">
        <v>9182.67</v>
      </c>
      <c r="F10" s="137">
        <v>10623.51</v>
      </c>
      <c r="G10" s="137">
        <v>12964.91</v>
      </c>
      <c r="H10" s="137">
        <v>14774.31</v>
      </c>
      <c r="I10" s="137">
        <v>15376.84</v>
      </c>
      <c r="J10" s="137">
        <v>15331.42</v>
      </c>
      <c r="K10" s="137">
        <v>14698.23</v>
      </c>
      <c r="L10" s="137">
        <v>15581.03</v>
      </c>
      <c r="M10" s="137">
        <v>18247.12</v>
      </c>
      <c r="N10" s="137">
        <v>18944.97</v>
      </c>
      <c r="O10" s="137">
        <v>15851.99</v>
      </c>
      <c r="P10" s="137"/>
      <c r="Q10" s="137">
        <v>12004.99</v>
      </c>
      <c r="R10" s="137">
        <v>12393.72</v>
      </c>
      <c r="S10" s="137">
        <v>12964.91</v>
      </c>
      <c r="T10" s="137">
        <v>13719.15</v>
      </c>
      <c r="U10" s="137">
        <v>14141</v>
      </c>
      <c r="V10" s="137">
        <v>14672.07</v>
      </c>
      <c r="W10" s="137">
        <v>14774.31</v>
      </c>
      <c r="X10" s="137">
        <v>14731.47</v>
      </c>
      <c r="Y10" s="137">
        <v>14850.98</v>
      </c>
      <c r="Z10" s="137">
        <v>15066.92</v>
      </c>
      <c r="AA10" s="137">
        <v>15376.84</v>
      </c>
      <c r="AB10" s="137">
        <v>15307.67</v>
      </c>
      <c r="AC10" s="137">
        <v>15441.76</v>
      </c>
      <c r="AD10" s="137">
        <v>15972.61</v>
      </c>
      <c r="AE10" s="137">
        <v>15331.42</v>
      </c>
      <c r="AF10" s="137">
        <v>15190.56</v>
      </c>
      <c r="AG10" s="137">
        <v>15043.9</v>
      </c>
      <c r="AH10" s="137">
        <v>14976.81</v>
      </c>
      <c r="AI10" s="137">
        <v>14698.23</v>
      </c>
      <c r="AJ10" s="137">
        <v>14961.21</v>
      </c>
      <c r="AK10" s="137">
        <v>14806.4</v>
      </c>
      <c r="AL10" s="137">
        <v>14933.73</v>
      </c>
      <c r="AM10" s="137">
        <v>15581.03</v>
      </c>
      <c r="AN10" s="137">
        <v>16000.55</v>
      </c>
      <c r="AO10" s="137">
        <v>17148.82</v>
      </c>
      <c r="AP10" s="137">
        <v>18002.23</v>
      </c>
      <c r="AQ10" s="137">
        <v>18247.12</v>
      </c>
      <c r="AR10" s="137">
        <v>18429.75</v>
      </c>
      <c r="AS10" s="137">
        <v>18726.36</v>
      </c>
      <c r="AT10" s="519">
        <v>18836.919999999998</v>
      </c>
      <c r="AU10" s="519">
        <v>18944.97</v>
      </c>
      <c r="AV10" s="519">
        <v>18752.759999999998</v>
      </c>
      <c r="AW10" s="519">
        <v>18924.89</v>
      </c>
      <c r="AX10" s="519">
        <v>17384.86</v>
      </c>
      <c r="AY10" s="519">
        <v>15851.99</v>
      </c>
      <c r="AZ10" s="519">
        <v>15486.49</v>
      </c>
      <c r="BA10" s="519">
        <v>15638.19</v>
      </c>
    </row>
    <row r="11" spans="1:53" s="12" customFormat="1" ht="16.5" customHeight="1">
      <c r="A11" s="103" t="s">
        <v>559</v>
      </c>
      <c r="B11" s="72"/>
      <c r="C11" s="248" t="s">
        <v>119</v>
      </c>
      <c r="D11" s="14"/>
      <c r="E11" s="198">
        <v>6329.18</v>
      </c>
      <c r="F11" s="198">
        <v>9156.33</v>
      </c>
      <c r="G11" s="198">
        <v>7304.71</v>
      </c>
      <c r="H11" s="198">
        <v>10685.31</v>
      </c>
      <c r="I11" s="198">
        <v>13266.13</v>
      </c>
      <c r="J11" s="198">
        <v>10871.53</v>
      </c>
      <c r="K11" s="198">
        <v>11146.19</v>
      </c>
      <c r="L11" s="198">
        <v>10921.05</v>
      </c>
      <c r="M11" s="198">
        <v>12075.07</v>
      </c>
      <c r="N11" s="198">
        <v>12055.06</v>
      </c>
      <c r="O11" s="198">
        <v>10959.24</v>
      </c>
      <c r="P11" s="137"/>
      <c r="Q11" s="198">
        <v>9350.66</v>
      </c>
      <c r="R11" s="198">
        <v>11717.38</v>
      </c>
      <c r="S11" s="198">
        <v>7304.71</v>
      </c>
      <c r="T11" s="198">
        <v>7578.76</v>
      </c>
      <c r="U11" s="198">
        <v>10705.11</v>
      </c>
      <c r="V11" s="198">
        <v>9722.2800000000007</v>
      </c>
      <c r="W11" s="198">
        <v>10685.31</v>
      </c>
      <c r="X11" s="198">
        <v>12871.17</v>
      </c>
      <c r="Y11" s="198">
        <v>14387.38</v>
      </c>
      <c r="Z11" s="198">
        <v>12085.81</v>
      </c>
      <c r="AA11" s="198">
        <v>13266.13</v>
      </c>
      <c r="AB11" s="198">
        <v>12969.95</v>
      </c>
      <c r="AC11" s="198">
        <v>14635.82</v>
      </c>
      <c r="AD11" s="198">
        <v>12955.09</v>
      </c>
      <c r="AE11" s="198">
        <v>10871.53</v>
      </c>
      <c r="AF11" s="198">
        <v>13603.74</v>
      </c>
      <c r="AG11" s="198">
        <v>11735.14</v>
      </c>
      <c r="AH11" s="198">
        <v>10807.39</v>
      </c>
      <c r="AI11" s="198">
        <v>11146.19</v>
      </c>
      <c r="AJ11" s="198">
        <v>11363.99</v>
      </c>
      <c r="AK11" s="198">
        <v>11092.93</v>
      </c>
      <c r="AL11" s="198">
        <v>10148.629999999999</v>
      </c>
      <c r="AM11" s="198">
        <v>10921.05</v>
      </c>
      <c r="AN11" s="198">
        <v>12266.16</v>
      </c>
      <c r="AO11" s="198">
        <v>13006.32</v>
      </c>
      <c r="AP11" s="198">
        <v>11781.98</v>
      </c>
      <c r="AQ11" s="198">
        <v>12075.07</v>
      </c>
      <c r="AR11" s="198">
        <v>12407.24</v>
      </c>
      <c r="AS11" s="198">
        <v>12649.5</v>
      </c>
      <c r="AT11" s="520">
        <v>11459.8</v>
      </c>
      <c r="AU11" s="520">
        <v>12055.06</v>
      </c>
      <c r="AV11" s="520">
        <v>12203.38</v>
      </c>
      <c r="AW11" s="520">
        <v>11836.53</v>
      </c>
      <c r="AX11" s="520">
        <v>10904.65</v>
      </c>
      <c r="AY11" s="520">
        <v>10959.24</v>
      </c>
      <c r="AZ11" s="520">
        <v>12972.28</v>
      </c>
      <c r="BA11" s="520">
        <v>15485.35</v>
      </c>
    </row>
    <row r="12" spans="1:53" s="6" customFormat="1" ht="16.5" customHeight="1">
      <c r="A12" s="103" t="s">
        <v>467</v>
      </c>
      <c r="B12" s="14"/>
      <c r="C12" s="14" t="s">
        <v>120</v>
      </c>
      <c r="D12" s="14"/>
      <c r="E12" s="137">
        <v>63341.21</v>
      </c>
      <c r="F12" s="137">
        <v>65538.98</v>
      </c>
      <c r="G12" s="137">
        <v>73032.2</v>
      </c>
      <c r="H12" s="137">
        <v>75257.95</v>
      </c>
      <c r="I12" s="137">
        <v>86145.33</v>
      </c>
      <c r="J12" s="137">
        <v>101275.72</v>
      </c>
      <c r="K12" s="137">
        <v>100005.4</v>
      </c>
      <c r="L12" s="137">
        <v>95258.36</v>
      </c>
      <c r="M12" s="137">
        <v>95538.79</v>
      </c>
      <c r="N12" s="137">
        <v>94788.88</v>
      </c>
      <c r="O12" s="137">
        <v>121881.3</v>
      </c>
      <c r="P12" s="137"/>
      <c r="Q12" s="137">
        <v>73644.62</v>
      </c>
      <c r="R12" s="137">
        <v>75043.78</v>
      </c>
      <c r="S12" s="137">
        <v>73032.2</v>
      </c>
      <c r="T12" s="137">
        <v>76820.52</v>
      </c>
      <c r="U12" s="137">
        <v>77585.600000000006</v>
      </c>
      <c r="V12" s="137">
        <v>76739.259999999995</v>
      </c>
      <c r="W12" s="137">
        <v>75257.95</v>
      </c>
      <c r="X12" s="137">
        <v>74146.350000000006</v>
      </c>
      <c r="Y12" s="137">
        <v>76022.570000000007</v>
      </c>
      <c r="Z12" s="137">
        <v>81075.69</v>
      </c>
      <c r="AA12" s="137">
        <v>86145.33</v>
      </c>
      <c r="AB12" s="137">
        <v>88657.79</v>
      </c>
      <c r="AC12" s="137">
        <v>89943.19</v>
      </c>
      <c r="AD12" s="137">
        <v>96273.279999999999</v>
      </c>
      <c r="AE12" s="137">
        <v>101275.72</v>
      </c>
      <c r="AF12" s="137">
        <v>98121</v>
      </c>
      <c r="AG12" s="137">
        <v>99476.51</v>
      </c>
      <c r="AH12" s="137">
        <v>100545.73</v>
      </c>
      <c r="AI12" s="137">
        <v>100005.4</v>
      </c>
      <c r="AJ12" s="137">
        <v>95397.42</v>
      </c>
      <c r="AK12" s="137">
        <v>90510.59</v>
      </c>
      <c r="AL12" s="137">
        <v>91733.54</v>
      </c>
      <c r="AM12" s="137">
        <v>95258.36</v>
      </c>
      <c r="AN12" s="137">
        <v>88948.82</v>
      </c>
      <c r="AO12" s="137">
        <v>88021.28</v>
      </c>
      <c r="AP12" s="137">
        <v>92891.19</v>
      </c>
      <c r="AQ12" s="137">
        <v>95538.79</v>
      </c>
      <c r="AR12" s="137">
        <v>89814.53</v>
      </c>
      <c r="AS12" s="137">
        <v>81690.399999999994</v>
      </c>
      <c r="AT12" s="519">
        <v>86136.73</v>
      </c>
      <c r="AU12" s="519">
        <v>94788.88</v>
      </c>
      <c r="AV12" s="519">
        <v>92743.12</v>
      </c>
      <c r="AW12" s="519">
        <v>96206.93</v>
      </c>
      <c r="AX12" s="519">
        <v>108348.46</v>
      </c>
      <c r="AY12" s="519">
        <v>121881.3</v>
      </c>
      <c r="AZ12" s="519">
        <v>116894.02</v>
      </c>
      <c r="BA12" s="519">
        <v>111164.07</v>
      </c>
    </row>
    <row r="13" spans="1:53" ht="16.5" customHeight="1">
      <c r="A13" s="103" t="s">
        <v>468</v>
      </c>
      <c r="B13" s="10"/>
      <c r="C13" s="54" t="s">
        <v>121</v>
      </c>
      <c r="D13" s="14"/>
      <c r="E13" s="137">
        <v>59146.9</v>
      </c>
      <c r="F13" s="137">
        <v>60704.9</v>
      </c>
      <c r="G13" s="137">
        <v>66827.67</v>
      </c>
      <c r="H13" s="137">
        <v>69906.179999999993</v>
      </c>
      <c r="I13" s="137">
        <v>80779.62</v>
      </c>
      <c r="J13" s="137">
        <v>97091.76</v>
      </c>
      <c r="K13" s="137">
        <v>96197.25</v>
      </c>
      <c r="L13" s="137">
        <v>91471.39</v>
      </c>
      <c r="M13" s="137">
        <v>91726.31</v>
      </c>
      <c r="N13" s="137">
        <v>91395.49</v>
      </c>
      <c r="O13" s="137">
        <v>118884.46</v>
      </c>
      <c r="P13" s="137"/>
      <c r="Q13" s="137">
        <v>67697.48</v>
      </c>
      <c r="R13" s="137">
        <v>68731.66</v>
      </c>
      <c r="S13" s="137">
        <v>66827.67</v>
      </c>
      <c r="T13" s="137">
        <v>71157.460000000006</v>
      </c>
      <c r="U13" s="137">
        <v>72314.11</v>
      </c>
      <c r="V13" s="137">
        <v>71233.56</v>
      </c>
      <c r="W13" s="137">
        <v>69906.179999999993</v>
      </c>
      <c r="X13" s="137">
        <v>68881.09</v>
      </c>
      <c r="Y13" s="137">
        <v>70875.240000000005</v>
      </c>
      <c r="Z13" s="137">
        <v>75690.720000000001</v>
      </c>
      <c r="AA13" s="137">
        <v>80779.62</v>
      </c>
      <c r="AB13" s="137">
        <v>83594.52</v>
      </c>
      <c r="AC13" s="137">
        <v>85339.24</v>
      </c>
      <c r="AD13" s="137">
        <v>91637.6</v>
      </c>
      <c r="AE13" s="137">
        <v>97091.76</v>
      </c>
      <c r="AF13" s="137">
        <v>94426.44</v>
      </c>
      <c r="AG13" s="137">
        <v>95899.99</v>
      </c>
      <c r="AH13" s="137">
        <v>96871.29</v>
      </c>
      <c r="AI13" s="137">
        <v>96197.25</v>
      </c>
      <c r="AJ13" s="137">
        <v>91822.34</v>
      </c>
      <c r="AK13" s="137">
        <v>87160.3</v>
      </c>
      <c r="AL13" s="137">
        <v>88139.83</v>
      </c>
      <c r="AM13" s="137">
        <v>91471.39</v>
      </c>
      <c r="AN13" s="137">
        <v>85514.55</v>
      </c>
      <c r="AO13" s="137">
        <v>84600.27</v>
      </c>
      <c r="AP13" s="137">
        <v>89349.96</v>
      </c>
      <c r="AQ13" s="137">
        <v>91726.31</v>
      </c>
      <c r="AR13" s="137">
        <v>86043.58</v>
      </c>
      <c r="AS13" s="137">
        <v>78218.039999999994</v>
      </c>
      <c r="AT13" s="519">
        <v>82676.67</v>
      </c>
      <c r="AU13" s="519">
        <v>91395.49</v>
      </c>
      <c r="AV13" s="519">
        <v>89539.93</v>
      </c>
      <c r="AW13" s="519">
        <v>93097.91</v>
      </c>
      <c r="AX13" s="519">
        <v>105296.76</v>
      </c>
      <c r="AY13" s="519">
        <v>118884.46</v>
      </c>
      <c r="AZ13" s="519">
        <v>113589.26</v>
      </c>
      <c r="BA13" s="519">
        <v>107351.6</v>
      </c>
    </row>
    <row r="14" spans="1:53" ht="16.5" customHeight="1">
      <c r="A14" s="103" t="s">
        <v>469</v>
      </c>
      <c r="B14" s="72"/>
      <c r="C14" s="248" t="s">
        <v>122</v>
      </c>
      <c r="D14" s="14"/>
      <c r="E14" s="198">
        <v>4194.3100000000004</v>
      </c>
      <c r="F14" s="198">
        <v>4834.08</v>
      </c>
      <c r="G14" s="198">
        <v>6204.53</v>
      </c>
      <c r="H14" s="198">
        <v>5351.77</v>
      </c>
      <c r="I14" s="198">
        <v>5365.71</v>
      </c>
      <c r="J14" s="198">
        <v>4183.96</v>
      </c>
      <c r="K14" s="198">
        <v>3808.15</v>
      </c>
      <c r="L14" s="198">
        <v>3786.97</v>
      </c>
      <c r="M14" s="198">
        <v>3812.48</v>
      </c>
      <c r="N14" s="198">
        <v>3393.39</v>
      </c>
      <c r="O14" s="198">
        <v>2996.84</v>
      </c>
      <c r="P14" s="137"/>
      <c r="Q14" s="198">
        <v>5947.1399999999994</v>
      </c>
      <c r="R14" s="198">
        <v>6312.12</v>
      </c>
      <c r="S14" s="198">
        <v>6204.53</v>
      </c>
      <c r="T14" s="198">
        <v>5663.06</v>
      </c>
      <c r="U14" s="198">
        <v>5271.49</v>
      </c>
      <c r="V14" s="198">
        <v>5505.69</v>
      </c>
      <c r="W14" s="198">
        <v>5351.77</v>
      </c>
      <c r="X14" s="198">
        <v>5265.26</v>
      </c>
      <c r="Y14" s="198">
        <v>5147.33</v>
      </c>
      <c r="Z14" s="198">
        <v>5384.97</v>
      </c>
      <c r="AA14" s="198">
        <v>5365.71</v>
      </c>
      <c r="AB14" s="198">
        <v>5063.2700000000004</v>
      </c>
      <c r="AC14" s="198">
        <v>4603.95</v>
      </c>
      <c r="AD14" s="198">
        <v>4635.68</v>
      </c>
      <c r="AE14" s="198">
        <v>4183.96</v>
      </c>
      <c r="AF14" s="198">
        <v>3694.57</v>
      </c>
      <c r="AG14" s="198">
        <v>3576.51</v>
      </c>
      <c r="AH14" s="198">
        <v>3674.43</v>
      </c>
      <c r="AI14" s="198">
        <v>3808.15</v>
      </c>
      <c r="AJ14" s="198">
        <v>3575.09</v>
      </c>
      <c r="AK14" s="198">
        <v>3350.3</v>
      </c>
      <c r="AL14" s="198">
        <v>3593.71</v>
      </c>
      <c r="AM14" s="198">
        <v>3786.97</v>
      </c>
      <c r="AN14" s="198">
        <v>3434.26</v>
      </c>
      <c r="AO14" s="198">
        <v>3421.02</v>
      </c>
      <c r="AP14" s="198">
        <v>3541.23</v>
      </c>
      <c r="AQ14" s="198">
        <v>3812.48</v>
      </c>
      <c r="AR14" s="198">
        <v>3770.95</v>
      </c>
      <c r="AS14" s="198">
        <v>3472.36</v>
      </c>
      <c r="AT14" s="520">
        <v>3460.06</v>
      </c>
      <c r="AU14" s="520">
        <v>3393.39</v>
      </c>
      <c r="AV14" s="520">
        <v>3203.19</v>
      </c>
      <c r="AW14" s="520">
        <v>3109.03</v>
      </c>
      <c r="AX14" s="520">
        <v>3051.7</v>
      </c>
      <c r="AY14" s="520">
        <v>2996.84</v>
      </c>
      <c r="AZ14" s="520">
        <v>3304.76</v>
      </c>
      <c r="BA14" s="520">
        <v>3812.47</v>
      </c>
    </row>
    <row r="15" spans="1:53" ht="16.5" customHeight="1">
      <c r="A15" s="101" t="s">
        <v>36</v>
      </c>
      <c r="B15" s="14"/>
      <c r="C15" s="14" t="s">
        <v>558</v>
      </c>
      <c r="D15" s="14"/>
      <c r="E15" s="137">
        <v>2833.44</v>
      </c>
      <c r="F15" s="137">
        <v>6596.22</v>
      </c>
      <c r="G15" s="137">
        <v>4723.3999999999996</v>
      </c>
      <c r="H15" s="137">
        <v>2907.83</v>
      </c>
      <c r="I15" s="137">
        <v>1591.2</v>
      </c>
      <c r="J15" s="137">
        <v>4370</v>
      </c>
      <c r="K15" s="137">
        <v>1735.16</v>
      </c>
      <c r="L15" s="137">
        <v>1460.79</v>
      </c>
      <c r="M15" s="137">
        <v>1606.92</v>
      </c>
      <c r="N15" s="137">
        <v>1700.86</v>
      </c>
      <c r="O15" s="137">
        <v>1269.24</v>
      </c>
      <c r="P15" s="137"/>
      <c r="Q15" s="137">
        <v>6063.27</v>
      </c>
      <c r="R15" s="137">
        <v>4731.5</v>
      </c>
      <c r="S15" s="137">
        <v>4723.3999999999996</v>
      </c>
      <c r="T15" s="137">
        <v>1777.08</v>
      </c>
      <c r="U15" s="137">
        <v>2268.9299999999998</v>
      </c>
      <c r="V15" s="137">
        <v>3270.77</v>
      </c>
      <c r="W15" s="137">
        <v>2907.83</v>
      </c>
      <c r="X15" s="137">
        <v>3002.91</v>
      </c>
      <c r="Y15" s="137">
        <v>2562.7600000000002</v>
      </c>
      <c r="Z15" s="137">
        <v>1642.82</v>
      </c>
      <c r="AA15" s="137">
        <v>1591.2</v>
      </c>
      <c r="AB15" s="137">
        <v>1624.98</v>
      </c>
      <c r="AC15" s="137">
        <v>3412.28</v>
      </c>
      <c r="AD15" s="137">
        <v>4531.1099999999997</v>
      </c>
      <c r="AE15" s="137">
        <v>4370</v>
      </c>
      <c r="AF15" s="137">
        <v>4107.9399999999996</v>
      </c>
      <c r="AG15" s="137">
        <v>3256.91</v>
      </c>
      <c r="AH15" s="137">
        <v>951.48</v>
      </c>
      <c r="AI15" s="137">
        <v>1735.16</v>
      </c>
      <c r="AJ15" s="137">
        <v>1840.1</v>
      </c>
      <c r="AK15" s="137">
        <v>1717.39</v>
      </c>
      <c r="AL15" s="137">
        <v>1620.42</v>
      </c>
      <c r="AM15" s="137">
        <v>1460.79</v>
      </c>
      <c r="AN15" s="137">
        <v>1415.62</v>
      </c>
      <c r="AO15" s="137">
        <v>1415.14</v>
      </c>
      <c r="AP15" s="137">
        <v>1414.52</v>
      </c>
      <c r="AQ15" s="137">
        <v>1606.92</v>
      </c>
      <c r="AR15" s="137">
        <v>1805.16</v>
      </c>
      <c r="AS15" s="137">
        <v>1809.85</v>
      </c>
      <c r="AT15" s="519">
        <v>2005.3</v>
      </c>
      <c r="AU15" s="519">
        <v>1700.86</v>
      </c>
      <c r="AV15" s="519">
        <v>806.66</v>
      </c>
      <c r="AW15" s="519">
        <v>811.66</v>
      </c>
      <c r="AX15" s="519">
        <v>2391.36</v>
      </c>
      <c r="AY15" s="519">
        <v>1269.24</v>
      </c>
      <c r="AZ15" s="519">
        <v>1259.1400000000001</v>
      </c>
      <c r="BA15" s="519">
        <v>1259.04</v>
      </c>
    </row>
    <row r="16" spans="1:53" ht="16.5" customHeight="1">
      <c r="A16" s="101" t="s">
        <v>461</v>
      </c>
      <c r="B16" s="14"/>
      <c r="C16" s="14" t="s">
        <v>557</v>
      </c>
      <c r="D16" s="14"/>
      <c r="E16" s="137">
        <v>1030.5899999999999</v>
      </c>
      <c r="F16" s="137">
        <v>931.29</v>
      </c>
      <c r="G16" s="137">
        <v>755.12</v>
      </c>
      <c r="H16" s="137">
        <v>264.77999999999997</v>
      </c>
      <c r="I16" s="137">
        <v>220.27</v>
      </c>
      <c r="J16" s="137">
        <v>151</v>
      </c>
      <c r="K16" s="137">
        <v>151</v>
      </c>
      <c r="L16" s="137">
        <v>6</v>
      </c>
      <c r="M16" s="137">
        <v>0</v>
      </c>
      <c r="N16" s="137">
        <v>0</v>
      </c>
      <c r="O16" s="137">
        <v>0</v>
      </c>
      <c r="P16" s="137"/>
      <c r="Q16" s="137">
        <v>949.45</v>
      </c>
      <c r="R16" s="137">
        <v>903.66</v>
      </c>
      <c r="S16" s="137">
        <v>755.12</v>
      </c>
      <c r="T16" s="137">
        <v>341.43</v>
      </c>
      <c r="U16" s="137">
        <v>240.76</v>
      </c>
      <c r="V16" s="137">
        <v>276.57</v>
      </c>
      <c r="W16" s="137">
        <v>264.77999999999997</v>
      </c>
      <c r="X16" s="137">
        <v>263.20999999999998</v>
      </c>
      <c r="Y16" s="137">
        <v>262.95999999999998</v>
      </c>
      <c r="Z16" s="137">
        <v>231.36</v>
      </c>
      <c r="AA16" s="137">
        <v>220.27</v>
      </c>
      <c r="AB16" s="137">
        <v>157.27000000000001</v>
      </c>
      <c r="AC16" s="137">
        <v>154.79</v>
      </c>
      <c r="AD16" s="137">
        <v>154.79</v>
      </c>
      <c r="AE16" s="137">
        <v>151</v>
      </c>
      <c r="AF16" s="137">
        <v>153.6</v>
      </c>
      <c r="AG16" s="137">
        <v>151</v>
      </c>
      <c r="AH16" s="137">
        <v>151</v>
      </c>
      <c r="AI16" s="137">
        <v>151</v>
      </c>
      <c r="AJ16" s="137">
        <v>131</v>
      </c>
      <c r="AK16" s="137">
        <v>131</v>
      </c>
      <c r="AL16" s="137">
        <v>21</v>
      </c>
      <c r="AM16" s="137">
        <v>6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519">
        <v>0</v>
      </c>
      <c r="AU16" s="519">
        <v>0</v>
      </c>
      <c r="AV16" s="519">
        <v>0</v>
      </c>
      <c r="AW16" s="519">
        <v>0</v>
      </c>
      <c r="AX16" s="519">
        <v>0</v>
      </c>
      <c r="AY16" s="519">
        <v>0</v>
      </c>
      <c r="AZ16" s="519">
        <v>0</v>
      </c>
      <c r="BA16" s="519">
        <v>0</v>
      </c>
    </row>
    <row r="17" spans="1:53" ht="16.5" customHeight="1">
      <c r="A17" s="99" t="s">
        <v>462</v>
      </c>
      <c r="B17" s="31"/>
      <c r="C17" s="31" t="s">
        <v>556</v>
      </c>
      <c r="D17" s="14"/>
      <c r="E17" s="198">
        <v>135.87</v>
      </c>
      <c r="F17" s="198">
        <v>191.39</v>
      </c>
      <c r="G17" s="198">
        <v>96.839999999999989</v>
      </c>
      <c r="H17" s="198">
        <v>63.32</v>
      </c>
      <c r="I17" s="198">
        <v>4.79</v>
      </c>
      <c r="J17" s="198">
        <v>6.57</v>
      </c>
      <c r="K17" s="198">
        <v>8.9700000000000006</v>
      </c>
      <c r="L17" s="198">
        <v>0</v>
      </c>
      <c r="M17" s="198">
        <v>0</v>
      </c>
      <c r="N17" s="198">
        <v>0</v>
      </c>
      <c r="O17" s="198">
        <v>0</v>
      </c>
      <c r="P17" s="137"/>
      <c r="Q17" s="198">
        <v>79.45</v>
      </c>
      <c r="R17" s="198">
        <v>102.17</v>
      </c>
      <c r="S17" s="198">
        <v>96.839999999999989</v>
      </c>
      <c r="T17" s="198">
        <v>78.510000000000005</v>
      </c>
      <c r="U17" s="198">
        <v>62.95</v>
      </c>
      <c r="V17" s="198">
        <v>83.9</v>
      </c>
      <c r="W17" s="198">
        <v>63.32</v>
      </c>
      <c r="X17" s="198">
        <v>56.98</v>
      </c>
      <c r="Y17" s="198">
        <v>21.47</v>
      </c>
      <c r="Z17" s="198">
        <v>2.2599999999999998</v>
      </c>
      <c r="AA17" s="198">
        <v>4.79</v>
      </c>
      <c r="AB17" s="198">
        <v>1.4</v>
      </c>
      <c r="AC17" s="198">
        <v>0.93</v>
      </c>
      <c r="AD17" s="198">
        <v>3</v>
      </c>
      <c r="AE17" s="198">
        <v>6.57</v>
      </c>
      <c r="AF17" s="198">
        <v>0</v>
      </c>
      <c r="AG17" s="198">
        <v>2.13</v>
      </c>
      <c r="AH17" s="198">
        <v>3.82</v>
      </c>
      <c r="AI17" s="198">
        <v>8.9700000000000006</v>
      </c>
      <c r="AJ17" s="198">
        <v>0.39</v>
      </c>
      <c r="AK17" s="198">
        <v>0</v>
      </c>
      <c r="AL17" s="198">
        <v>0</v>
      </c>
      <c r="AM17" s="198">
        <v>0</v>
      </c>
      <c r="AN17" s="198">
        <v>0</v>
      </c>
      <c r="AO17" s="198">
        <v>0</v>
      </c>
      <c r="AP17" s="198">
        <v>0</v>
      </c>
      <c r="AQ17" s="198">
        <v>0</v>
      </c>
      <c r="AR17" s="198">
        <v>0</v>
      </c>
      <c r="AS17" s="198">
        <v>0</v>
      </c>
      <c r="AT17" s="520">
        <v>0</v>
      </c>
      <c r="AU17" s="520">
        <v>0</v>
      </c>
      <c r="AV17" s="520">
        <v>0</v>
      </c>
      <c r="AW17" s="520">
        <v>0</v>
      </c>
      <c r="AX17" s="520">
        <v>0</v>
      </c>
      <c r="AY17" s="520">
        <v>0</v>
      </c>
      <c r="AZ17" s="520">
        <v>0</v>
      </c>
      <c r="BA17" s="520">
        <v>0</v>
      </c>
    </row>
    <row r="18" spans="1:53" ht="16.5" customHeight="1">
      <c r="A18" s="101" t="s">
        <v>1077</v>
      </c>
      <c r="B18" s="10"/>
      <c r="C18" s="14" t="s">
        <v>123</v>
      </c>
      <c r="D18" s="14"/>
      <c r="E18" s="137">
        <v>2095.62</v>
      </c>
      <c r="F18" s="137">
        <v>2930.01</v>
      </c>
      <c r="G18" s="137">
        <v>2948.32</v>
      </c>
      <c r="H18" s="137">
        <v>2116.96</v>
      </c>
      <c r="I18" s="137">
        <v>1898.15</v>
      </c>
      <c r="J18" s="137">
        <v>1871.65</v>
      </c>
      <c r="K18" s="137">
        <v>2073.58</v>
      </c>
      <c r="L18" s="137">
        <v>1841.76</v>
      </c>
      <c r="M18" s="137">
        <v>3758.18</v>
      </c>
      <c r="N18" s="137">
        <v>3119.6</v>
      </c>
      <c r="O18" s="137">
        <v>3173.91</v>
      </c>
      <c r="P18" s="137"/>
      <c r="Q18" s="137">
        <v>3958.06</v>
      </c>
      <c r="R18" s="137">
        <v>3167.52</v>
      </c>
      <c r="S18" s="137">
        <v>2948.32</v>
      </c>
      <c r="T18" s="137">
        <v>2361.1999999999998</v>
      </c>
      <c r="U18" s="137">
        <v>2158.23</v>
      </c>
      <c r="V18" s="137">
        <v>2149.5700000000002</v>
      </c>
      <c r="W18" s="137">
        <v>2116.96</v>
      </c>
      <c r="X18" s="137">
        <v>2049.2399999999998</v>
      </c>
      <c r="Y18" s="137">
        <v>1889.54</v>
      </c>
      <c r="Z18" s="137">
        <v>1970.26</v>
      </c>
      <c r="AA18" s="137">
        <v>1898.15</v>
      </c>
      <c r="AB18" s="137">
        <v>1922.66</v>
      </c>
      <c r="AC18" s="137">
        <v>1906.4</v>
      </c>
      <c r="AD18" s="137">
        <v>1918.71</v>
      </c>
      <c r="AE18" s="137">
        <v>1871.65</v>
      </c>
      <c r="AF18" s="137">
        <v>1844.18</v>
      </c>
      <c r="AG18" s="137">
        <v>1833.48</v>
      </c>
      <c r="AH18" s="137">
        <v>1794.22</v>
      </c>
      <c r="AI18" s="137">
        <v>2073.58</v>
      </c>
      <c r="AJ18" s="137">
        <v>2080.59</v>
      </c>
      <c r="AK18" s="137">
        <v>1841.8</v>
      </c>
      <c r="AL18" s="137">
        <v>1791.26</v>
      </c>
      <c r="AM18" s="137">
        <v>1841.76</v>
      </c>
      <c r="AN18" s="137">
        <v>2047.61</v>
      </c>
      <c r="AO18" s="137">
        <v>3628.96</v>
      </c>
      <c r="AP18" s="137">
        <v>3523.75</v>
      </c>
      <c r="AQ18" s="137">
        <v>3758.18</v>
      </c>
      <c r="AR18" s="137">
        <v>3940.21</v>
      </c>
      <c r="AS18" s="137">
        <v>3472.38</v>
      </c>
      <c r="AT18" s="519">
        <v>3160.39</v>
      </c>
      <c r="AU18" s="519">
        <v>3119.6</v>
      </c>
      <c r="AV18" s="519">
        <v>2997.87</v>
      </c>
      <c r="AW18" s="519">
        <v>3003.57</v>
      </c>
      <c r="AX18" s="519">
        <v>3112.26</v>
      </c>
      <c r="AY18" s="519">
        <v>3173.91</v>
      </c>
      <c r="AZ18" s="519">
        <v>3222.75</v>
      </c>
      <c r="BA18" s="519">
        <v>3059.31</v>
      </c>
    </row>
    <row r="19" spans="1:53" ht="16.5" customHeight="1">
      <c r="A19" s="99" t="s">
        <v>1116</v>
      </c>
      <c r="B19" s="14"/>
      <c r="C19" s="14" t="s">
        <v>124</v>
      </c>
      <c r="D19" s="14"/>
      <c r="E19" s="146">
        <v>7800</v>
      </c>
      <c r="F19" s="146">
        <v>7100.6</v>
      </c>
      <c r="G19" s="146">
        <v>8100</v>
      </c>
      <c r="H19" s="146">
        <v>7900</v>
      </c>
      <c r="I19" s="146">
        <v>9381.49</v>
      </c>
      <c r="J19" s="146">
        <v>10500</v>
      </c>
      <c r="K19" s="146">
        <v>10500</v>
      </c>
      <c r="L19" s="137">
        <v>9100</v>
      </c>
      <c r="M19" s="137">
        <v>10400</v>
      </c>
      <c r="N19" s="137">
        <v>11500</v>
      </c>
      <c r="O19" s="137">
        <v>13900</v>
      </c>
      <c r="P19" s="146"/>
      <c r="Q19" s="137">
        <v>7600</v>
      </c>
      <c r="R19" s="137">
        <v>7600</v>
      </c>
      <c r="S19" s="137">
        <v>8100</v>
      </c>
      <c r="T19" s="137">
        <v>8900</v>
      </c>
      <c r="U19" s="137">
        <v>7900</v>
      </c>
      <c r="V19" s="137">
        <v>7900</v>
      </c>
      <c r="W19" s="137">
        <v>7900</v>
      </c>
      <c r="X19" s="137">
        <v>8700</v>
      </c>
      <c r="Y19" s="137">
        <v>7700</v>
      </c>
      <c r="Z19" s="137">
        <v>7300</v>
      </c>
      <c r="AA19" s="137">
        <v>9381.49</v>
      </c>
      <c r="AB19" s="137">
        <v>8986.7000000000007</v>
      </c>
      <c r="AC19" s="137">
        <v>9691.99</v>
      </c>
      <c r="AD19" s="137">
        <v>11497.36</v>
      </c>
      <c r="AE19" s="137">
        <v>10500</v>
      </c>
      <c r="AF19" s="137">
        <v>9500</v>
      </c>
      <c r="AG19" s="137">
        <v>10000</v>
      </c>
      <c r="AH19" s="137">
        <v>10100</v>
      </c>
      <c r="AI19" s="137">
        <v>10500</v>
      </c>
      <c r="AJ19" s="137">
        <v>8800</v>
      </c>
      <c r="AK19" s="137">
        <v>9700</v>
      </c>
      <c r="AL19" s="137">
        <v>9400</v>
      </c>
      <c r="AM19" s="137">
        <v>9100</v>
      </c>
      <c r="AN19" s="137">
        <v>9800</v>
      </c>
      <c r="AO19" s="137">
        <v>9600</v>
      </c>
      <c r="AP19" s="137">
        <v>9600</v>
      </c>
      <c r="AQ19" s="137">
        <v>10400</v>
      </c>
      <c r="AR19" s="137">
        <v>10700</v>
      </c>
      <c r="AS19" s="137">
        <v>10700</v>
      </c>
      <c r="AT19" s="519">
        <v>11400</v>
      </c>
      <c r="AU19" s="519">
        <v>11500</v>
      </c>
      <c r="AV19" s="519">
        <v>14000</v>
      </c>
      <c r="AW19" s="519">
        <v>15200</v>
      </c>
      <c r="AX19" s="519">
        <v>13400</v>
      </c>
      <c r="AY19" s="519">
        <v>13900</v>
      </c>
      <c r="AZ19" s="519">
        <v>14000</v>
      </c>
      <c r="BA19" s="519">
        <v>14200</v>
      </c>
    </row>
    <row r="20" spans="1:53" ht="16.5" customHeight="1">
      <c r="B20" s="14"/>
      <c r="C20" s="14" t="s">
        <v>125</v>
      </c>
      <c r="D20" s="14"/>
      <c r="E20" s="146">
        <v>110.34</v>
      </c>
      <c r="F20" s="146">
        <v>137.58000000000001</v>
      </c>
      <c r="G20" s="146">
        <v>144.88999999999999</v>
      </c>
      <c r="H20" s="146">
        <v>204.33</v>
      </c>
      <c r="I20" s="146">
        <v>314.85000000000002</v>
      </c>
      <c r="J20" s="146">
        <v>462.39</v>
      </c>
      <c r="K20" s="146">
        <v>342.56</v>
      </c>
      <c r="L20" s="137">
        <v>331.08</v>
      </c>
      <c r="M20" s="137">
        <v>558.09</v>
      </c>
      <c r="N20" s="137">
        <v>511.55</v>
      </c>
      <c r="O20" s="137">
        <v>505.88</v>
      </c>
      <c r="P20" s="146"/>
      <c r="Q20" s="137">
        <v>157.62</v>
      </c>
      <c r="R20" s="137">
        <v>146.03</v>
      </c>
      <c r="S20" s="137">
        <v>144.88999999999999</v>
      </c>
      <c r="T20" s="137">
        <v>153.22</v>
      </c>
      <c r="U20" s="137">
        <v>161.13999999999999</v>
      </c>
      <c r="V20" s="137">
        <v>161.53</v>
      </c>
      <c r="W20" s="137">
        <v>204.33</v>
      </c>
      <c r="X20" s="137">
        <v>194.87</v>
      </c>
      <c r="Y20" s="137">
        <v>269.02999999999997</v>
      </c>
      <c r="Z20" s="137">
        <v>318.14</v>
      </c>
      <c r="AA20" s="137">
        <v>314.85000000000002</v>
      </c>
      <c r="AB20" s="137">
        <v>424.64</v>
      </c>
      <c r="AC20" s="137">
        <v>461.19</v>
      </c>
      <c r="AD20" s="137">
        <v>456.7</v>
      </c>
      <c r="AE20" s="137">
        <v>462.39</v>
      </c>
      <c r="AF20" s="137">
        <v>505.2</v>
      </c>
      <c r="AG20" s="137">
        <v>449.57</v>
      </c>
      <c r="AH20" s="137">
        <v>353.57</v>
      </c>
      <c r="AI20" s="137">
        <v>342.56</v>
      </c>
      <c r="AJ20" s="137">
        <v>274.86</v>
      </c>
      <c r="AK20" s="137">
        <v>276.48</v>
      </c>
      <c r="AL20" s="137">
        <v>266.67</v>
      </c>
      <c r="AM20" s="137">
        <v>331.08</v>
      </c>
      <c r="AN20" s="137">
        <v>330.29</v>
      </c>
      <c r="AO20" s="137">
        <v>335.08</v>
      </c>
      <c r="AP20" s="137">
        <v>544.07000000000005</v>
      </c>
      <c r="AQ20" s="137">
        <v>558.09</v>
      </c>
      <c r="AR20" s="137">
        <v>581.01</v>
      </c>
      <c r="AS20" s="137">
        <v>586.9</v>
      </c>
      <c r="AT20" s="519">
        <v>404.19</v>
      </c>
      <c r="AU20" s="519">
        <v>511.55</v>
      </c>
      <c r="AV20" s="519">
        <v>507.14</v>
      </c>
      <c r="AW20" s="519">
        <v>604.63</v>
      </c>
      <c r="AX20" s="519">
        <v>556.9</v>
      </c>
      <c r="AY20" s="519">
        <v>505.88</v>
      </c>
      <c r="AZ20" s="519">
        <v>694.29</v>
      </c>
      <c r="BA20" s="519">
        <v>651.97</v>
      </c>
    </row>
    <row r="21" spans="1:53" s="7" customFormat="1" ht="16.5" customHeight="1">
      <c r="A21" s="97"/>
      <c r="B21" s="10"/>
      <c r="C21" s="14" t="s">
        <v>126</v>
      </c>
      <c r="D21" s="14"/>
      <c r="E21" s="146">
        <v>3109.02</v>
      </c>
      <c r="F21" s="146">
        <v>1871.46</v>
      </c>
      <c r="G21" s="146">
        <v>1410.81</v>
      </c>
      <c r="H21" s="146">
        <v>1492.99</v>
      </c>
      <c r="I21" s="146">
        <v>1729.81</v>
      </c>
      <c r="J21" s="146">
        <v>1312.27</v>
      </c>
      <c r="K21" s="146">
        <v>1456.64</v>
      </c>
      <c r="L21" s="137">
        <v>1341</v>
      </c>
      <c r="M21" s="137">
        <v>936.59</v>
      </c>
      <c r="N21" s="137">
        <v>1846.92</v>
      </c>
      <c r="O21" s="137">
        <v>2041.01</v>
      </c>
      <c r="P21" s="146"/>
      <c r="Q21" s="137">
        <v>1755.15</v>
      </c>
      <c r="R21" s="137">
        <v>1474.62</v>
      </c>
      <c r="S21" s="137">
        <v>1410.81</v>
      </c>
      <c r="T21" s="137">
        <v>1446.35</v>
      </c>
      <c r="U21" s="137">
        <v>1453.31</v>
      </c>
      <c r="V21" s="137">
        <v>1590.58</v>
      </c>
      <c r="W21" s="137">
        <v>1492.99</v>
      </c>
      <c r="X21" s="137">
        <v>1436.36</v>
      </c>
      <c r="Y21" s="137">
        <v>1452.39</v>
      </c>
      <c r="Z21" s="137">
        <v>1280.27</v>
      </c>
      <c r="AA21" s="137">
        <v>1729.81</v>
      </c>
      <c r="AB21" s="137">
        <v>1578.5</v>
      </c>
      <c r="AC21" s="137">
        <v>1636.13</v>
      </c>
      <c r="AD21" s="137">
        <v>1441.96</v>
      </c>
      <c r="AE21" s="137">
        <v>1312.27</v>
      </c>
      <c r="AF21" s="137">
        <v>1383</v>
      </c>
      <c r="AG21" s="137">
        <v>1429.5</v>
      </c>
      <c r="AH21" s="137">
        <v>1285.19</v>
      </c>
      <c r="AI21" s="137">
        <v>1456.64</v>
      </c>
      <c r="AJ21" s="137">
        <v>1604.08</v>
      </c>
      <c r="AK21" s="137">
        <v>1453.09</v>
      </c>
      <c r="AL21" s="137">
        <v>1704.28</v>
      </c>
      <c r="AM21" s="137">
        <v>1341</v>
      </c>
      <c r="AN21" s="137">
        <v>1430.31</v>
      </c>
      <c r="AO21" s="137">
        <v>1337.15</v>
      </c>
      <c r="AP21" s="137">
        <v>1092.08</v>
      </c>
      <c r="AQ21" s="137">
        <v>936.59</v>
      </c>
      <c r="AR21" s="137">
        <v>863.16</v>
      </c>
      <c r="AS21" s="137">
        <v>1373.4</v>
      </c>
      <c r="AT21" s="519">
        <v>828.43</v>
      </c>
      <c r="AU21" s="519">
        <v>1846.92</v>
      </c>
      <c r="AV21" s="519">
        <v>1298.02</v>
      </c>
      <c r="AW21" s="519">
        <v>1121.52</v>
      </c>
      <c r="AX21" s="519">
        <v>2500.14</v>
      </c>
      <c r="AY21" s="519">
        <v>2041.01</v>
      </c>
      <c r="AZ21" s="519">
        <v>1973.39</v>
      </c>
      <c r="BA21" s="519">
        <v>1984.15</v>
      </c>
    </row>
    <row r="22" spans="1:53" ht="16.5" customHeight="1">
      <c r="B22" s="31"/>
      <c r="C22" s="31" t="s">
        <v>580</v>
      </c>
      <c r="D22" s="14"/>
      <c r="E22" s="198">
        <v>0</v>
      </c>
      <c r="F22" s="198">
        <v>0</v>
      </c>
      <c r="G22" s="198">
        <v>0</v>
      </c>
      <c r="H22" s="198">
        <v>0</v>
      </c>
      <c r="I22" s="198">
        <v>12.68</v>
      </c>
      <c r="J22" s="198">
        <v>6.4</v>
      </c>
      <c r="K22" s="198">
        <v>0</v>
      </c>
      <c r="L22" s="198">
        <v>0</v>
      </c>
      <c r="M22" s="198">
        <v>0</v>
      </c>
      <c r="N22" s="198">
        <v>0</v>
      </c>
      <c r="O22" s="198">
        <v>0</v>
      </c>
      <c r="P22" s="137"/>
      <c r="Q22" s="198">
        <v>0</v>
      </c>
      <c r="R22" s="198">
        <v>0</v>
      </c>
      <c r="S22" s="198">
        <v>0</v>
      </c>
      <c r="T22" s="198">
        <v>0</v>
      </c>
      <c r="U22" s="198">
        <v>0</v>
      </c>
      <c r="V22" s="198">
        <v>0</v>
      </c>
      <c r="W22" s="198">
        <v>0</v>
      </c>
      <c r="X22" s="198">
        <v>0</v>
      </c>
      <c r="Y22" s="198">
        <v>0</v>
      </c>
      <c r="Z22" s="198">
        <v>0</v>
      </c>
      <c r="AA22" s="198">
        <v>12.68</v>
      </c>
      <c r="AB22" s="198">
        <v>11.93</v>
      </c>
      <c r="AC22" s="198">
        <v>0</v>
      </c>
      <c r="AD22" s="198">
        <v>906.75</v>
      </c>
      <c r="AE22" s="198">
        <v>6.4</v>
      </c>
      <c r="AF22" s="198">
        <v>3.94</v>
      </c>
      <c r="AG22" s="198">
        <v>0</v>
      </c>
      <c r="AH22" s="198">
        <v>0</v>
      </c>
      <c r="AI22" s="198">
        <v>0</v>
      </c>
      <c r="AJ22" s="198">
        <v>0</v>
      </c>
      <c r="AK22" s="198">
        <v>82.56</v>
      </c>
      <c r="AL22" s="198">
        <v>26.29</v>
      </c>
      <c r="AM22" s="198">
        <v>0</v>
      </c>
      <c r="AN22" s="198">
        <v>0</v>
      </c>
      <c r="AO22" s="198">
        <v>1200.7</v>
      </c>
      <c r="AP22" s="198">
        <v>0</v>
      </c>
      <c r="AQ22" s="198">
        <v>0</v>
      </c>
      <c r="AR22" s="198">
        <v>0</v>
      </c>
      <c r="AS22" s="198">
        <v>734.5</v>
      </c>
      <c r="AT22" s="520">
        <v>0</v>
      </c>
      <c r="AU22" s="520">
        <v>0</v>
      </c>
      <c r="AV22" s="520">
        <v>0</v>
      </c>
      <c r="AW22" s="520">
        <v>0</v>
      </c>
      <c r="AX22" s="520">
        <v>0</v>
      </c>
      <c r="AY22" s="520">
        <v>0</v>
      </c>
      <c r="AZ22" s="520">
        <v>0</v>
      </c>
      <c r="BA22" s="520">
        <v>0</v>
      </c>
    </row>
    <row r="23" spans="1:53" ht="16.5" customHeight="1">
      <c r="B23" s="224" t="s">
        <v>128</v>
      </c>
      <c r="C23" s="224"/>
      <c r="D23" s="10"/>
      <c r="E23" s="356">
        <v>3945.01</v>
      </c>
      <c r="F23" s="356">
        <v>3858.62</v>
      </c>
      <c r="G23" s="356">
        <v>4315.33</v>
      </c>
      <c r="H23" s="356">
        <v>4508.4399999999996</v>
      </c>
      <c r="I23" s="356">
        <v>3148.32</v>
      </c>
      <c r="J23" s="356">
        <v>3645.26</v>
      </c>
      <c r="K23" s="356">
        <v>4136.87</v>
      </c>
      <c r="L23" s="278">
        <v>4853.1499999999996</v>
      </c>
      <c r="M23" s="278">
        <v>4134.03</v>
      </c>
      <c r="N23" s="278">
        <v>4408.16</v>
      </c>
      <c r="O23" s="278">
        <v>4286.66</v>
      </c>
      <c r="P23" s="147"/>
      <c r="Q23" s="278">
        <v>4257.46</v>
      </c>
      <c r="R23" s="278">
        <v>4470.97</v>
      </c>
      <c r="S23" s="278">
        <v>4315.33</v>
      </c>
      <c r="T23" s="278">
        <v>4348.62</v>
      </c>
      <c r="U23" s="278">
        <v>3574.74</v>
      </c>
      <c r="V23" s="278">
        <v>4274.08</v>
      </c>
      <c r="W23" s="278">
        <v>4508.4399999999996</v>
      </c>
      <c r="X23" s="278">
        <v>3838.47</v>
      </c>
      <c r="Y23" s="278">
        <v>3912.46</v>
      </c>
      <c r="Z23" s="278">
        <v>3212.61</v>
      </c>
      <c r="AA23" s="278">
        <v>3148.32</v>
      </c>
      <c r="AB23" s="278">
        <v>3244.25</v>
      </c>
      <c r="AC23" s="278">
        <v>3729.54</v>
      </c>
      <c r="AD23" s="278">
        <v>2751.15</v>
      </c>
      <c r="AE23" s="278">
        <v>3645.26</v>
      </c>
      <c r="AF23" s="278">
        <v>2865.2</v>
      </c>
      <c r="AG23" s="278">
        <v>2638.27</v>
      </c>
      <c r="AH23" s="278">
        <v>3098.87</v>
      </c>
      <c r="AI23" s="278">
        <v>4136.87</v>
      </c>
      <c r="AJ23" s="278">
        <v>3040.54</v>
      </c>
      <c r="AK23" s="278">
        <v>2954.16</v>
      </c>
      <c r="AL23" s="278">
        <v>4371.07</v>
      </c>
      <c r="AM23" s="278">
        <v>4853.1499999999996</v>
      </c>
      <c r="AN23" s="278">
        <v>5377.27</v>
      </c>
      <c r="AO23" s="278">
        <v>4592.21</v>
      </c>
      <c r="AP23" s="278">
        <v>3802.57</v>
      </c>
      <c r="AQ23" s="278">
        <v>4134.03</v>
      </c>
      <c r="AR23" s="278">
        <v>3895.11</v>
      </c>
      <c r="AS23" s="278">
        <v>4364.42</v>
      </c>
      <c r="AT23" s="525">
        <v>4319.32</v>
      </c>
      <c r="AU23" s="525">
        <v>4408.16</v>
      </c>
      <c r="AV23" s="525">
        <v>4714.7700000000004</v>
      </c>
      <c r="AW23" s="525">
        <v>4439.09</v>
      </c>
      <c r="AX23" s="525">
        <v>5394.61</v>
      </c>
      <c r="AY23" s="525">
        <v>4286.66</v>
      </c>
      <c r="AZ23" s="525">
        <v>5271.86</v>
      </c>
      <c r="BA23" s="525">
        <v>5735.11</v>
      </c>
    </row>
    <row r="24" spans="1:53" ht="16.5" customHeight="1">
      <c r="B24" s="10" t="s">
        <v>573</v>
      </c>
      <c r="C24" s="14"/>
      <c r="D24" s="55"/>
      <c r="E24" s="142">
        <v>7814.25</v>
      </c>
      <c r="F24" s="142">
        <v>8098.76</v>
      </c>
      <c r="G24" s="142">
        <v>9143.98</v>
      </c>
      <c r="H24" s="142">
        <v>10373.39</v>
      </c>
      <c r="I24" s="142">
        <v>11729.08</v>
      </c>
      <c r="J24" s="142">
        <v>11596.08</v>
      </c>
      <c r="K24" s="142">
        <v>12871.42</v>
      </c>
      <c r="L24" s="142">
        <v>13700.5</v>
      </c>
      <c r="M24" s="142">
        <v>14671.44</v>
      </c>
      <c r="N24" s="142">
        <v>15753.35</v>
      </c>
      <c r="O24" s="142">
        <v>16250.2</v>
      </c>
      <c r="P24" s="147"/>
      <c r="Q24" s="142">
        <v>8389.82</v>
      </c>
      <c r="R24" s="142">
        <v>9251.4500000000007</v>
      </c>
      <c r="S24" s="142">
        <v>9143.98</v>
      </c>
      <c r="T24" s="142">
        <v>9282.58</v>
      </c>
      <c r="U24" s="142">
        <v>9443.23</v>
      </c>
      <c r="V24" s="142">
        <v>9569.99</v>
      </c>
      <c r="W24" s="142">
        <v>10373.39</v>
      </c>
      <c r="X24" s="142">
        <v>10501.59</v>
      </c>
      <c r="Y24" s="142">
        <v>10761.3</v>
      </c>
      <c r="Z24" s="142">
        <v>11879.9</v>
      </c>
      <c r="AA24" s="142">
        <v>11729.08</v>
      </c>
      <c r="AB24" s="142">
        <v>11838.59</v>
      </c>
      <c r="AC24" s="142">
        <v>12215.86</v>
      </c>
      <c r="AD24" s="142">
        <v>12427.94</v>
      </c>
      <c r="AE24" s="142">
        <v>11596.08</v>
      </c>
      <c r="AF24" s="142">
        <v>11778.75</v>
      </c>
      <c r="AG24" s="142">
        <v>12580.52</v>
      </c>
      <c r="AH24" s="142">
        <v>12897.29</v>
      </c>
      <c r="AI24" s="142">
        <v>12871.42</v>
      </c>
      <c r="AJ24" s="142">
        <v>13113.6</v>
      </c>
      <c r="AK24" s="142">
        <v>13597.19</v>
      </c>
      <c r="AL24" s="142">
        <v>13846.4</v>
      </c>
      <c r="AM24" s="142">
        <v>13700.5</v>
      </c>
      <c r="AN24" s="142">
        <v>13686.22</v>
      </c>
      <c r="AO24" s="142">
        <v>13985.25</v>
      </c>
      <c r="AP24" s="142">
        <v>14315.49</v>
      </c>
      <c r="AQ24" s="142">
        <v>14671.44</v>
      </c>
      <c r="AR24" s="142">
        <v>14631.68</v>
      </c>
      <c r="AS24" s="142">
        <v>14968.61</v>
      </c>
      <c r="AT24" s="518">
        <v>15349.47</v>
      </c>
      <c r="AU24" s="518">
        <v>15753.35</v>
      </c>
      <c r="AV24" s="518">
        <v>15692.58</v>
      </c>
      <c r="AW24" s="518">
        <v>15955.26</v>
      </c>
      <c r="AX24" s="518">
        <v>15632.5</v>
      </c>
      <c r="AY24" s="518">
        <v>16250.2</v>
      </c>
      <c r="AZ24" s="518">
        <v>16874.02</v>
      </c>
      <c r="BA24" s="518">
        <v>17241.64</v>
      </c>
    </row>
    <row r="25" spans="1:53" ht="16.5" customHeight="1">
      <c r="B25" s="14"/>
      <c r="C25" s="14" t="s">
        <v>577</v>
      </c>
      <c r="D25" s="14"/>
      <c r="E25" s="146">
        <v>3341.22</v>
      </c>
      <c r="F25" s="146">
        <v>3341.22</v>
      </c>
      <c r="G25" s="146">
        <v>3741.22</v>
      </c>
      <c r="H25" s="146">
        <v>4241.22</v>
      </c>
      <c r="I25" s="146">
        <v>4491.22</v>
      </c>
      <c r="J25" s="146">
        <v>4491.22</v>
      </c>
      <c r="K25" s="146">
        <v>4616.22</v>
      </c>
      <c r="L25" s="137">
        <v>4616.22</v>
      </c>
      <c r="M25" s="137">
        <v>4616.22</v>
      </c>
      <c r="N25" s="137">
        <v>4616.22</v>
      </c>
      <c r="O25" s="137">
        <v>4616.22</v>
      </c>
      <c r="P25" s="146"/>
      <c r="Q25" s="137">
        <v>3341.22</v>
      </c>
      <c r="R25" s="137">
        <v>3741.22</v>
      </c>
      <c r="S25" s="137">
        <v>3741.22</v>
      </c>
      <c r="T25" s="137">
        <v>3741.22</v>
      </c>
      <c r="U25" s="137">
        <v>3741.22</v>
      </c>
      <c r="V25" s="137">
        <v>3741.22</v>
      </c>
      <c r="W25" s="137">
        <v>4241.22</v>
      </c>
      <c r="X25" s="137">
        <v>4241.22</v>
      </c>
      <c r="Y25" s="137">
        <v>4241.22</v>
      </c>
      <c r="Z25" s="137">
        <v>4491.22</v>
      </c>
      <c r="AA25" s="137">
        <v>4491.22</v>
      </c>
      <c r="AB25" s="137">
        <v>4491.22</v>
      </c>
      <c r="AC25" s="137">
        <v>4491.22</v>
      </c>
      <c r="AD25" s="137">
        <v>4491.22</v>
      </c>
      <c r="AE25" s="137">
        <v>4491.22</v>
      </c>
      <c r="AF25" s="137">
        <v>4491.22</v>
      </c>
      <c r="AG25" s="137">
        <v>4616.22</v>
      </c>
      <c r="AH25" s="137">
        <v>4616.22</v>
      </c>
      <c r="AI25" s="137">
        <v>4616.22</v>
      </c>
      <c r="AJ25" s="137">
        <v>4616.22</v>
      </c>
      <c r="AK25" s="137">
        <v>4616.22</v>
      </c>
      <c r="AL25" s="137">
        <v>4616.22</v>
      </c>
      <c r="AM25" s="137">
        <v>4616.22</v>
      </c>
      <c r="AN25" s="137">
        <v>4616.22</v>
      </c>
      <c r="AO25" s="137">
        <v>4616.22</v>
      </c>
      <c r="AP25" s="137">
        <v>4616.22</v>
      </c>
      <c r="AQ25" s="137">
        <v>4616.22</v>
      </c>
      <c r="AR25" s="137">
        <v>4616.22</v>
      </c>
      <c r="AS25" s="137">
        <v>4616.22</v>
      </c>
      <c r="AT25" s="519">
        <v>4616.22</v>
      </c>
      <c r="AU25" s="519">
        <v>4616.22</v>
      </c>
      <c r="AV25" s="519">
        <v>4616.22</v>
      </c>
      <c r="AW25" s="519">
        <v>4616.22</v>
      </c>
      <c r="AX25" s="519">
        <v>4616.22</v>
      </c>
      <c r="AY25" s="519">
        <v>4616.22</v>
      </c>
      <c r="AZ25" s="519">
        <v>4616.22</v>
      </c>
      <c r="BA25" s="519">
        <v>4616.22</v>
      </c>
    </row>
    <row r="26" spans="1:53" ht="16.5" customHeight="1">
      <c r="B26" s="216"/>
      <c r="C26" s="216" t="s">
        <v>576</v>
      </c>
      <c r="D26" s="14"/>
      <c r="E26" s="217">
        <v>890</v>
      </c>
      <c r="F26" s="217">
        <v>890</v>
      </c>
      <c r="G26" s="217">
        <v>890</v>
      </c>
      <c r="H26" s="217">
        <v>890</v>
      </c>
      <c r="I26" s="217">
        <v>890</v>
      </c>
      <c r="J26" s="217">
        <v>0</v>
      </c>
      <c r="K26" s="217">
        <v>0</v>
      </c>
      <c r="L26" s="218">
        <v>0</v>
      </c>
      <c r="M26" s="218">
        <v>0</v>
      </c>
      <c r="N26" s="218">
        <v>0</v>
      </c>
      <c r="O26" s="218">
        <v>0</v>
      </c>
      <c r="P26" s="146"/>
      <c r="Q26" s="218">
        <v>890</v>
      </c>
      <c r="R26" s="218">
        <v>890</v>
      </c>
      <c r="S26" s="218">
        <v>890</v>
      </c>
      <c r="T26" s="218">
        <v>890</v>
      </c>
      <c r="U26" s="218">
        <v>890</v>
      </c>
      <c r="V26" s="218">
        <v>890</v>
      </c>
      <c r="W26" s="218">
        <v>890</v>
      </c>
      <c r="X26" s="218">
        <v>890</v>
      </c>
      <c r="Y26" s="218">
        <v>890</v>
      </c>
      <c r="Z26" s="218">
        <v>890</v>
      </c>
      <c r="AA26" s="218">
        <v>890</v>
      </c>
      <c r="AB26" s="218">
        <v>890</v>
      </c>
      <c r="AC26" s="218">
        <v>890</v>
      </c>
      <c r="AD26" s="218">
        <v>890</v>
      </c>
      <c r="AE26" s="218">
        <v>0</v>
      </c>
      <c r="AF26" s="218">
        <v>0</v>
      </c>
      <c r="AG26" s="218">
        <v>0</v>
      </c>
      <c r="AH26" s="218">
        <v>0</v>
      </c>
      <c r="AI26" s="218">
        <v>0</v>
      </c>
      <c r="AJ26" s="218">
        <v>0</v>
      </c>
      <c r="AK26" s="218">
        <v>0</v>
      </c>
      <c r="AL26" s="218">
        <v>0</v>
      </c>
      <c r="AM26" s="218">
        <v>0</v>
      </c>
      <c r="AN26" s="218">
        <v>0</v>
      </c>
      <c r="AO26" s="218">
        <v>0</v>
      </c>
      <c r="AP26" s="218">
        <v>0</v>
      </c>
      <c r="AQ26" s="218">
        <v>0</v>
      </c>
      <c r="AR26" s="218">
        <v>0</v>
      </c>
      <c r="AS26" s="218">
        <v>0</v>
      </c>
      <c r="AT26" s="523">
        <v>0</v>
      </c>
      <c r="AU26" s="523">
        <v>0</v>
      </c>
      <c r="AV26" s="523">
        <v>0</v>
      </c>
      <c r="AW26" s="523">
        <v>0</v>
      </c>
      <c r="AX26" s="523">
        <v>0</v>
      </c>
      <c r="AY26" s="523">
        <v>0</v>
      </c>
      <c r="AZ26" s="523">
        <v>0</v>
      </c>
      <c r="BA26" s="523">
        <v>0</v>
      </c>
    </row>
    <row r="27" spans="1:53" s="5" customFormat="1" ht="16.5" customHeight="1">
      <c r="A27" s="97"/>
      <c r="B27" s="10" t="s">
        <v>574</v>
      </c>
      <c r="C27" s="14"/>
      <c r="D27" s="55"/>
      <c r="E27" s="142">
        <v>1313.65</v>
      </c>
      <c r="F27" s="142">
        <v>1803.28</v>
      </c>
      <c r="G27" s="142">
        <v>1952.81</v>
      </c>
      <c r="H27" s="142">
        <v>2554.17</v>
      </c>
      <c r="I27" s="142">
        <v>2842.25</v>
      </c>
      <c r="J27" s="142">
        <v>3224.44</v>
      </c>
      <c r="K27" s="142">
        <v>3298.28</v>
      </c>
      <c r="L27" s="142">
        <v>3378.92</v>
      </c>
      <c r="M27" s="142">
        <v>5653.93</v>
      </c>
      <c r="N27" s="142">
        <v>6442.21</v>
      </c>
      <c r="O27" s="142">
        <v>10225</v>
      </c>
      <c r="P27" s="147"/>
      <c r="Q27" s="142">
        <v>2559.5</v>
      </c>
      <c r="R27" s="142">
        <v>3012.66</v>
      </c>
      <c r="S27" s="142">
        <v>1952.81</v>
      </c>
      <c r="T27" s="142">
        <v>1909.51</v>
      </c>
      <c r="U27" s="142">
        <v>2177.2800000000002</v>
      </c>
      <c r="V27" s="142">
        <v>2402.15</v>
      </c>
      <c r="W27" s="142">
        <v>2554.17</v>
      </c>
      <c r="X27" s="142">
        <v>2829.25</v>
      </c>
      <c r="Y27" s="142">
        <v>3169.76</v>
      </c>
      <c r="Z27" s="142">
        <v>3172.36</v>
      </c>
      <c r="AA27" s="142">
        <v>2842.25</v>
      </c>
      <c r="AB27" s="142">
        <v>3283.94</v>
      </c>
      <c r="AC27" s="142">
        <v>2989.74</v>
      </c>
      <c r="AD27" s="142">
        <v>3728.04</v>
      </c>
      <c r="AE27" s="142">
        <v>3224.44</v>
      </c>
      <c r="AF27" s="142">
        <v>3704.03</v>
      </c>
      <c r="AG27" s="142">
        <v>3670.46</v>
      </c>
      <c r="AH27" s="142">
        <v>3330.82</v>
      </c>
      <c r="AI27" s="142">
        <v>3298.28</v>
      </c>
      <c r="AJ27" s="142">
        <v>3378.96</v>
      </c>
      <c r="AK27" s="142">
        <v>3220.35</v>
      </c>
      <c r="AL27" s="142">
        <v>3248.88</v>
      </c>
      <c r="AM27" s="142">
        <v>3378.92</v>
      </c>
      <c r="AN27" s="142">
        <v>4458.07</v>
      </c>
      <c r="AO27" s="142">
        <v>6197.57</v>
      </c>
      <c r="AP27" s="142">
        <v>6582.53</v>
      </c>
      <c r="AQ27" s="142">
        <v>5653.93</v>
      </c>
      <c r="AR27" s="142">
        <v>5007.2299999999996</v>
      </c>
      <c r="AS27" s="142">
        <v>5662.53</v>
      </c>
      <c r="AT27" s="518">
        <v>6452.19</v>
      </c>
      <c r="AU27" s="518">
        <v>6442.21</v>
      </c>
      <c r="AV27" s="518">
        <v>7013.97</v>
      </c>
      <c r="AW27" s="518">
        <v>8541.98</v>
      </c>
      <c r="AX27" s="518">
        <v>8525.9500000000007</v>
      </c>
      <c r="AY27" s="518">
        <v>10225</v>
      </c>
      <c r="AZ27" s="518">
        <v>10542.85</v>
      </c>
      <c r="BA27" s="518">
        <v>11097.7</v>
      </c>
    </row>
    <row r="28" spans="1:53" s="8" customFormat="1" ht="16.5" customHeight="1" thickBot="1">
      <c r="A28" s="97"/>
      <c r="B28" s="56" t="s">
        <v>575</v>
      </c>
      <c r="C28" s="204"/>
      <c r="D28" s="202"/>
      <c r="E28" s="205">
        <v>39.39</v>
      </c>
      <c r="F28" s="205">
        <v>38.25</v>
      </c>
      <c r="G28" s="205">
        <v>62.17</v>
      </c>
      <c r="H28" s="205">
        <v>204.09</v>
      </c>
      <c r="I28" s="205">
        <v>194.22</v>
      </c>
      <c r="J28" s="205">
        <v>144.69999999999999</v>
      </c>
      <c r="K28" s="205">
        <v>119.5</v>
      </c>
      <c r="L28" s="205">
        <v>106.38</v>
      </c>
      <c r="M28" s="205">
        <v>147.06</v>
      </c>
      <c r="N28" s="205">
        <v>118.36</v>
      </c>
      <c r="O28" s="205">
        <v>238.52</v>
      </c>
      <c r="P28" s="203"/>
      <c r="Q28" s="205">
        <v>43.54</v>
      </c>
      <c r="R28" s="205">
        <v>44.74</v>
      </c>
      <c r="S28" s="205">
        <v>62.17</v>
      </c>
      <c r="T28" s="205">
        <v>74.69</v>
      </c>
      <c r="U28" s="205">
        <v>90.39</v>
      </c>
      <c r="V28" s="205">
        <v>108.42</v>
      </c>
      <c r="W28" s="205">
        <v>204.09</v>
      </c>
      <c r="X28" s="205">
        <v>288.10000000000002</v>
      </c>
      <c r="Y28" s="205">
        <v>186.88</v>
      </c>
      <c r="Z28" s="205">
        <v>175.92</v>
      </c>
      <c r="AA28" s="205">
        <v>194.22</v>
      </c>
      <c r="AB28" s="205">
        <v>174.79</v>
      </c>
      <c r="AC28" s="205">
        <v>126.7</v>
      </c>
      <c r="AD28" s="205">
        <v>163.44999999999999</v>
      </c>
      <c r="AE28" s="205">
        <v>144.69999999999999</v>
      </c>
      <c r="AF28" s="205">
        <v>114.57</v>
      </c>
      <c r="AG28" s="205">
        <v>112.56</v>
      </c>
      <c r="AH28" s="205">
        <v>162.94</v>
      </c>
      <c r="AI28" s="205">
        <v>119.5</v>
      </c>
      <c r="AJ28" s="205">
        <v>89.43</v>
      </c>
      <c r="AK28" s="205">
        <v>87</v>
      </c>
      <c r="AL28" s="205">
        <v>62.04</v>
      </c>
      <c r="AM28" s="205">
        <v>106.38</v>
      </c>
      <c r="AN28" s="205">
        <v>117.74</v>
      </c>
      <c r="AO28" s="205">
        <v>94.43</v>
      </c>
      <c r="AP28" s="205">
        <v>71.19</v>
      </c>
      <c r="AQ28" s="205">
        <v>147.06</v>
      </c>
      <c r="AR28" s="205">
        <v>127.44</v>
      </c>
      <c r="AS28" s="205">
        <v>214.46</v>
      </c>
      <c r="AT28" s="526">
        <v>104.35</v>
      </c>
      <c r="AU28" s="526">
        <v>118.36</v>
      </c>
      <c r="AV28" s="526">
        <v>115.88</v>
      </c>
      <c r="AW28" s="526">
        <v>217.8</v>
      </c>
      <c r="AX28" s="526">
        <v>136.04</v>
      </c>
      <c r="AY28" s="526">
        <v>238.52</v>
      </c>
      <c r="AZ28" s="526">
        <v>206.2</v>
      </c>
      <c r="BA28" s="526">
        <v>333.76</v>
      </c>
    </row>
    <row r="29" spans="1:53" s="8" customFormat="1" ht="16.5" customHeight="1">
      <c r="A29" s="97"/>
      <c r="B29" s="10"/>
      <c r="C29" s="10"/>
      <c r="D29" s="11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</row>
    <row r="30" spans="1:53" ht="16.5" customHeight="1">
      <c r="B30" s="57"/>
      <c r="C30" s="57" t="s">
        <v>130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355"/>
      <c r="T30" s="355"/>
      <c r="U30" s="355"/>
      <c r="V30" s="355"/>
      <c r="W30" s="355"/>
      <c r="X30" s="355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  <c r="AI30" s="355"/>
      <c r="AJ30" s="355"/>
      <c r="AK30" s="355"/>
      <c r="AL30" s="355"/>
      <c r="AM30" s="355"/>
      <c r="AN30" s="355"/>
      <c r="AO30" s="355"/>
      <c r="AP30" s="355"/>
      <c r="AQ30" s="355"/>
      <c r="AR30" s="355"/>
      <c r="AS30" s="355"/>
      <c r="AT30" s="355"/>
      <c r="AU30" s="355"/>
      <c r="AV30" s="355"/>
      <c r="AW30" s="355"/>
      <c r="AX30" s="355"/>
      <c r="AY30" s="355"/>
      <c r="AZ30" s="355"/>
      <c r="BA30" s="355"/>
    </row>
    <row r="31" spans="1:53" ht="16.5" customHeight="1">
      <c r="B31" s="57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  <c r="AI31" s="355"/>
      <c r="AJ31" s="355"/>
      <c r="AK31" s="355"/>
      <c r="AL31" s="355"/>
      <c r="AM31" s="355"/>
      <c r="AN31" s="355"/>
      <c r="AO31" s="355"/>
      <c r="AP31" s="355"/>
      <c r="AQ31" s="355"/>
      <c r="AR31" s="355"/>
      <c r="AS31" s="355"/>
      <c r="AT31" s="355"/>
      <c r="AU31" s="355"/>
      <c r="AV31" s="355"/>
      <c r="AW31" s="355"/>
      <c r="AX31" s="355"/>
      <c r="AY31" s="355"/>
      <c r="AZ31" s="355"/>
      <c r="BA31" s="355"/>
    </row>
    <row r="32" spans="1:53" ht="16.5" customHeight="1">
      <c r="A32" s="474"/>
      <c r="B32" s="57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S32" s="319"/>
      <c r="T32" s="319"/>
      <c r="U32" s="319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</row>
    <row r="33" spans="5:53" ht="16.5" customHeight="1"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</row>
    <row r="34" spans="5:53" ht="16.5" customHeight="1">
      <c r="S34" s="319"/>
      <c r="T34" s="319"/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</row>
    <row r="35" spans="5:53" ht="16.5" customHeight="1"/>
    <row r="36" spans="5:53" ht="16.5" customHeight="1"/>
    <row r="37" spans="5:53" ht="16.5" customHeight="1"/>
    <row r="38" spans="5:53" ht="16.5" customHeight="1"/>
    <row r="39" spans="5:53" ht="16.5" customHeight="1"/>
    <row r="40" spans="5:53" ht="16.5" customHeight="1"/>
    <row r="41" spans="5:53" ht="16.5" customHeight="1"/>
    <row r="42" spans="5:53" ht="16.5" customHeight="1">
      <c r="E42" s="43">
        <v>9.1000000000000004E-3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Q42" s="43"/>
      <c r="R42" s="43"/>
      <c r="S42" s="43"/>
      <c r="T42" s="43"/>
    </row>
    <row r="43" spans="5:53" ht="16.5" customHeight="1"/>
    <row r="44" spans="5:53" ht="16.5" customHeight="1"/>
    <row r="45" spans="5:53" ht="16.5" customHeight="1"/>
    <row r="46" spans="5:53" ht="16.5" customHeight="1"/>
    <row r="47" spans="5:53" ht="16.5" customHeight="1"/>
    <row r="48" spans="5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</sheetData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197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20" customWidth="1"/>
    <col min="3" max="3" width="21.77734375" style="20" customWidth="1"/>
    <col min="4" max="4" width="2.77734375" style="21" customWidth="1"/>
    <col min="5" max="12" width="9.77734375" style="21" hidden="1" customWidth="1"/>
    <col min="13" max="15" width="9.77734375" style="21" customWidth="1"/>
    <col min="16" max="16" width="2.77734375" style="20" customWidth="1"/>
    <col min="17" max="21" width="9.77734375" style="21" hidden="1" customWidth="1"/>
    <col min="22" max="47" width="9.77734375" style="20" hidden="1" customWidth="1"/>
    <col min="48" max="62" width="9.77734375" style="20" customWidth="1"/>
    <col min="63" max="16384" width="8.88671875" style="20"/>
  </cols>
  <sheetData>
    <row r="1" spans="1:53" s="22" customFormat="1" ht="26.25" customHeight="1">
      <c r="A1" s="23"/>
      <c r="B1" s="33" t="s">
        <v>1048</v>
      </c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3"/>
      <c r="Q1" s="23"/>
      <c r="R1" s="23"/>
      <c r="S1" s="23"/>
      <c r="T1" s="23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</row>
    <row r="2" spans="1:53" s="501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24" customFormat="1" ht="16.5" customHeight="1">
      <c r="A3" s="98"/>
      <c r="B3" s="201" t="s">
        <v>485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1123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904</v>
      </c>
      <c r="AC3" s="28" t="s">
        <v>934</v>
      </c>
      <c r="AD3" s="28" t="s">
        <v>960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26" customFormat="1" ht="16.5" customHeight="1">
      <c r="A4" s="99" t="s">
        <v>987</v>
      </c>
      <c r="B4" s="629" t="s">
        <v>131</v>
      </c>
      <c r="C4" s="25" t="s">
        <v>132</v>
      </c>
      <c r="D4" s="25"/>
      <c r="E4" s="175">
        <v>0.12602026709924846</v>
      </c>
      <c r="F4" s="175">
        <v>0.13930000000000001</v>
      </c>
      <c r="G4" s="175">
        <v>0.1371</v>
      </c>
      <c r="H4" s="175">
        <v>0.13589999999999999</v>
      </c>
      <c r="I4" s="175">
        <v>0.13610225357937633</v>
      </c>
      <c r="J4" s="175">
        <v>0.13393439309014057</v>
      </c>
      <c r="K4" s="175">
        <v>0.14171729481146761</v>
      </c>
      <c r="L4" s="175">
        <v>0.1411734953023247</v>
      </c>
      <c r="M4" s="175">
        <v>0.14509662520067651</v>
      </c>
      <c r="N4" s="175">
        <v>0.14069927137451813</v>
      </c>
      <c r="O4" s="175">
        <v>0.14077152156767092</v>
      </c>
      <c r="P4" s="175"/>
      <c r="Q4" s="175">
        <v>0.1191</v>
      </c>
      <c r="R4" s="175">
        <v>0.12759999999999999</v>
      </c>
      <c r="S4" s="175">
        <v>0.1371</v>
      </c>
      <c r="T4" s="175">
        <v>0.1368</v>
      </c>
      <c r="U4" s="175">
        <v>0.13731498027809513</v>
      </c>
      <c r="V4" s="175">
        <v>0.13233155103956501</v>
      </c>
      <c r="W4" s="175">
        <v>0.13589999999999999</v>
      </c>
      <c r="X4" s="175">
        <v>0.1371</v>
      </c>
      <c r="Y4" s="175">
        <v>0.1374100225766583</v>
      </c>
      <c r="Z4" s="175">
        <v>0.13556722172476912</v>
      </c>
      <c r="AA4" s="175">
        <v>0.13610225357937633</v>
      </c>
      <c r="AB4" s="175">
        <v>0.13542854765123211</v>
      </c>
      <c r="AC4" s="175">
        <v>0.13892179007204131</v>
      </c>
      <c r="AD4" s="175">
        <v>0.1385022752814164</v>
      </c>
      <c r="AE4" s="175">
        <v>0.13393439309014057</v>
      </c>
      <c r="AF4" s="175">
        <v>0.13367032760271985</v>
      </c>
      <c r="AG4" s="175">
        <v>0.141423189806651</v>
      </c>
      <c r="AH4" s="175">
        <v>0.1411060966594829</v>
      </c>
      <c r="AI4" s="175">
        <v>0.14171729481146761</v>
      </c>
      <c r="AJ4" s="175">
        <v>0.14590830623019271</v>
      </c>
      <c r="AK4" s="175">
        <v>0.15008260091458764</v>
      </c>
      <c r="AL4" s="175">
        <v>0.15042706667395656</v>
      </c>
      <c r="AM4" s="175">
        <v>0.1411734953023247</v>
      </c>
      <c r="AN4" s="175">
        <v>0.13988612169139122</v>
      </c>
      <c r="AO4" s="175">
        <v>0.15132161480038114</v>
      </c>
      <c r="AP4" s="175">
        <v>0.15050015288516141</v>
      </c>
      <c r="AQ4" s="175">
        <v>0.14509662520067651</v>
      </c>
      <c r="AR4" s="175">
        <v>0.14339679059457058</v>
      </c>
      <c r="AS4" s="175">
        <v>0.14612797884356651</v>
      </c>
      <c r="AT4" s="175">
        <v>0.1446210599514883</v>
      </c>
      <c r="AU4" s="175">
        <v>0.14069927137451813</v>
      </c>
      <c r="AV4" s="175">
        <v>0.13953197053089794</v>
      </c>
      <c r="AW4" s="175">
        <v>0.14655462816227616</v>
      </c>
      <c r="AX4" s="175">
        <v>0.14026927559768673</v>
      </c>
      <c r="AY4" s="175">
        <v>0.14077152156767092</v>
      </c>
      <c r="AZ4" s="175">
        <v>0.14748893283593195</v>
      </c>
      <c r="BA4" s="175">
        <v>0.14722180487526598</v>
      </c>
    </row>
    <row r="5" spans="1:53" s="26" customFormat="1" ht="16.5" customHeight="1">
      <c r="A5" s="309" t="s">
        <v>534</v>
      </c>
      <c r="B5" s="625"/>
      <c r="C5" s="26" t="s">
        <v>133</v>
      </c>
      <c r="D5" s="27"/>
      <c r="E5" s="267">
        <v>11428.7755028255</v>
      </c>
      <c r="F5" s="267">
        <v>10781.95</v>
      </c>
      <c r="G5" s="267">
        <v>12021.71</v>
      </c>
      <c r="H5" s="267">
        <v>13326.72</v>
      </c>
      <c r="I5" s="267">
        <v>14749.8</v>
      </c>
      <c r="J5" s="267">
        <v>14576.08</v>
      </c>
      <c r="K5" s="267">
        <v>15932</v>
      </c>
      <c r="L5" s="267">
        <v>16172</v>
      </c>
      <c r="M5" s="267">
        <v>16901</v>
      </c>
      <c r="N5" s="267">
        <v>17835.985865805898</v>
      </c>
      <c r="O5" s="267">
        <v>16679.18</v>
      </c>
      <c r="P5" s="267"/>
      <c r="Q5" s="267">
        <v>10246.34</v>
      </c>
      <c r="R5" s="267">
        <v>11069</v>
      </c>
      <c r="S5" s="267">
        <v>12021.71</v>
      </c>
      <c r="T5" s="267">
        <v>12361.54</v>
      </c>
      <c r="U5" s="267">
        <v>12616.51</v>
      </c>
      <c r="V5" s="267">
        <v>12577.84</v>
      </c>
      <c r="W5" s="267">
        <v>13326.72</v>
      </c>
      <c r="X5" s="267">
        <v>13710.44</v>
      </c>
      <c r="Y5" s="267">
        <v>13857.46</v>
      </c>
      <c r="Z5" s="267">
        <v>14526.97</v>
      </c>
      <c r="AA5" s="267">
        <v>14749.8</v>
      </c>
      <c r="AB5" s="267">
        <v>14438.783388416101</v>
      </c>
      <c r="AC5" s="267">
        <v>14907.4</v>
      </c>
      <c r="AD5" s="267">
        <v>15035.53</v>
      </c>
      <c r="AE5" s="267">
        <v>14576.08</v>
      </c>
      <c r="AF5" s="267">
        <v>14789.555096462542</v>
      </c>
      <c r="AG5" s="267">
        <v>15725.860820405258</v>
      </c>
      <c r="AH5" s="267">
        <v>15952.890863934497</v>
      </c>
      <c r="AI5" s="267">
        <v>15932</v>
      </c>
      <c r="AJ5" s="267">
        <v>16201.028691706901</v>
      </c>
      <c r="AK5" s="267">
        <v>16790.703326213887</v>
      </c>
      <c r="AL5" s="267">
        <v>16972.734654383399</v>
      </c>
      <c r="AM5" s="267">
        <v>16172</v>
      </c>
      <c r="AN5" s="267">
        <v>16372.977346642707</v>
      </c>
      <c r="AO5" s="267">
        <v>16751.2430543191</v>
      </c>
      <c r="AP5" s="267">
        <v>17227</v>
      </c>
      <c r="AQ5" s="267">
        <v>16901</v>
      </c>
      <c r="AR5" s="267">
        <v>17014.667227299506</v>
      </c>
      <c r="AS5" s="267">
        <v>17373.57</v>
      </c>
      <c r="AT5" s="267">
        <v>17981.150000000001</v>
      </c>
      <c r="AU5" s="267">
        <v>17835.985865805898</v>
      </c>
      <c r="AV5" s="156">
        <v>17822</v>
      </c>
      <c r="AW5" s="267">
        <v>16775.61</v>
      </c>
      <c r="AX5" s="267">
        <v>16648.810000000001</v>
      </c>
      <c r="AY5" s="156">
        <v>16679.18</v>
      </c>
      <c r="AZ5" s="267">
        <v>16952.580000000002</v>
      </c>
      <c r="BA5" s="267">
        <v>17471.240000000002</v>
      </c>
    </row>
    <row r="6" spans="1:53" s="26" customFormat="1" ht="16.5" customHeight="1">
      <c r="A6" s="103" t="s">
        <v>463</v>
      </c>
      <c r="B6" s="625"/>
      <c r="C6" s="26" t="s">
        <v>134</v>
      </c>
      <c r="D6" s="27"/>
      <c r="E6" s="267">
        <v>90689.98</v>
      </c>
      <c r="F6" s="267">
        <v>77376.460000000006</v>
      </c>
      <c r="G6" s="267">
        <v>87671.91</v>
      </c>
      <c r="H6" s="267">
        <v>98075.73</v>
      </c>
      <c r="I6" s="267">
        <v>108372.93</v>
      </c>
      <c r="J6" s="267">
        <v>108830</v>
      </c>
      <c r="K6" s="267">
        <v>112421</v>
      </c>
      <c r="L6" s="267">
        <v>114554.08088726195</v>
      </c>
      <c r="M6" s="267">
        <v>116481</v>
      </c>
      <c r="N6" s="267">
        <v>126766.72516895601</v>
      </c>
      <c r="O6" s="267">
        <v>118484.05</v>
      </c>
      <c r="P6" s="267"/>
      <c r="Q6" s="267">
        <v>86059.44</v>
      </c>
      <c r="R6" s="267">
        <v>86767.16</v>
      </c>
      <c r="S6" s="267">
        <v>87671.91</v>
      </c>
      <c r="T6" s="267">
        <v>90364.794267000005</v>
      </c>
      <c r="U6" s="267">
        <v>91880.07</v>
      </c>
      <c r="V6" s="267">
        <v>95047.93</v>
      </c>
      <c r="W6" s="267">
        <v>98075.73</v>
      </c>
      <c r="X6" s="267">
        <v>99968.05</v>
      </c>
      <c r="Y6" s="267">
        <v>100847.52</v>
      </c>
      <c r="Z6" s="267">
        <v>107156.95</v>
      </c>
      <c r="AA6" s="267">
        <v>108372.93</v>
      </c>
      <c r="AB6" s="267">
        <v>106615.5078735701</v>
      </c>
      <c r="AC6" s="267">
        <v>107307.86</v>
      </c>
      <c r="AD6" s="267">
        <v>108558</v>
      </c>
      <c r="AE6" s="267">
        <v>108830</v>
      </c>
      <c r="AF6" s="267">
        <v>110642.02027258002</v>
      </c>
      <c r="AG6" s="267">
        <v>111197.18655692268</v>
      </c>
      <c r="AH6" s="267">
        <v>113056</v>
      </c>
      <c r="AI6" s="267">
        <v>112421</v>
      </c>
      <c r="AJ6" s="267">
        <v>111035.68474126</v>
      </c>
      <c r="AK6" s="267">
        <v>111876.41488015999</v>
      </c>
      <c r="AL6" s="267">
        <v>112830.32388826</v>
      </c>
      <c r="AM6" s="267">
        <v>114554.08088726195</v>
      </c>
      <c r="AN6" s="267">
        <v>117045.04455962998</v>
      </c>
      <c r="AO6" s="267">
        <v>110699.605449075</v>
      </c>
      <c r="AP6" s="267">
        <v>114465</v>
      </c>
      <c r="AQ6" s="267">
        <v>116481</v>
      </c>
      <c r="AR6" s="267">
        <v>118654.44935518473</v>
      </c>
      <c r="AS6" s="267">
        <v>118892.837206753</v>
      </c>
      <c r="AT6" s="267">
        <v>124332.86</v>
      </c>
      <c r="AU6" s="267">
        <v>126766.72516895601</v>
      </c>
      <c r="AV6" s="156">
        <v>127727</v>
      </c>
      <c r="AW6" s="267">
        <v>114466.6</v>
      </c>
      <c r="AX6" s="267">
        <v>118691.78</v>
      </c>
      <c r="AY6" s="156">
        <v>118484.05</v>
      </c>
      <c r="AZ6" s="267">
        <v>114941.37</v>
      </c>
      <c r="BA6" s="267">
        <v>118672.91</v>
      </c>
    </row>
    <row r="7" spans="1:53" s="26" customFormat="1" ht="16.5" customHeight="1">
      <c r="A7" s="103" t="s">
        <v>464</v>
      </c>
      <c r="B7" s="625"/>
      <c r="C7" s="34" t="s">
        <v>135</v>
      </c>
      <c r="D7" s="25"/>
      <c r="E7" s="158">
        <v>7.8985131543749379E-2</v>
      </c>
      <c r="F7" s="158">
        <v>8.8300000000000003E-2</v>
      </c>
      <c r="G7" s="158">
        <v>8.4900000000000003E-2</v>
      </c>
      <c r="H7" s="158">
        <v>8.6900000000000005E-2</v>
      </c>
      <c r="I7" s="158">
        <v>9.8477544161627822E-2</v>
      </c>
      <c r="J7" s="158">
        <v>0.10162876824004963</v>
      </c>
      <c r="K7" s="158">
        <v>0.11172289874667544</v>
      </c>
      <c r="L7" s="158">
        <v>0.1146707293031992</v>
      </c>
      <c r="M7" s="158">
        <v>0.11983928709403251</v>
      </c>
      <c r="N7" s="158">
        <v>0.11983474682050356</v>
      </c>
      <c r="O7" s="158">
        <v>0.13108912127834926</v>
      </c>
      <c r="P7" s="175"/>
      <c r="Q7" s="158">
        <v>7.7700000000000005E-2</v>
      </c>
      <c r="R7" s="158">
        <v>8.6499999999999994E-2</v>
      </c>
      <c r="S7" s="158">
        <v>8.4900000000000003E-2</v>
      </c>
      <c r="T7" s="158">
        <v>8.2500000000000004E-2</v>
      </c>
      <c r="U7" s="158">
        <v>8.3708142581954928E-2</v>
      </c>
      <c r="V7" s="158">
        <v>8.1783054086501425E-2</v>
      </c>
      <c r="W7" s="158">
        <v>8.6900000000000005E-2</v>
      </c>
      <c r="X7" s="158">
        <v>8.5999999999999993E-2</v>
      </c>
      <c r="Y7" s="158">
        <v>8.650059019795428E-2</v>
      </c>
      <c r="Z7" s="158">
        <v>8.7983373920217031E-2</v>
      </c>
      <c r="AA7" s="158">
        <v>9.8477544161627822E-2</v>
      </c>
      <c r="AB7" s="158">
        <v>0.10021474643473628</v>
      </c>
      <c r="AC7" s="158">
        <v>0.104053608002247</v>
      </c>
      <c r="AD7" s="158">
        <v>0.10559203375154295</v>
      </c>
      <c r="AE7" s="158">
        <v>0.10162876824004963</v>
      </c>
      <c r="AF7" s="158">
        <v>0.10186188817500824</v>
      </c>
      <c r="AG7" s="158">
        <v>0.10964855494939856</v>
      </c>
      <c r="AH7" s="158">
        <v>0.11095245598583442</v>
      </c>
      <c r="AI7" s="158">
        <v>0.11172289874667544</v>
      </c>
      <c r="AJ7" s="158">
        <v>0.11509136587058151</v>
      </c>
      <c r="AK7" s="158">
        <v>0.11911293306492371</v>
      </c>
      <c r="AL7" s="158">
        <v>0.12070975529009213</v>
      </c>
      <c r="AM7" s="158">
        <v>0.1146707293031992</v>
      </c>
      <c r="AN7" s="158">
        <v>0.11550415552007394</v>
      </c>
      <c r="AO7" s="158">
        <v>0.12462002509282452</v>
      </c>
      <c r="AP7" s="158">
        <v>0.12412527846940112</v>
      </c>
      <c r="AQ7" s="158">
        <v>0.11983928709403251</v>
      </c>
      <c r="AR7" s="158">
        <v>0.1209970222620453</v>
      </c>
      <c r="AS7" s="158">
        <v>0.12315266709076693</v>
      </c>
      <c r="AT7" s="158">
        <v>0.12241928642194831</v>
      </c>
      <c r="AU7" s="158">
        <v>0.11983474682050356</v>
      </c>
      <c r="AV7" s="158">
        <v>0.12107855034565911</v>
      </c>
      <c r="AW7" s="158">
        <v>0.13461542493618225</v>
      </c>
      <c r="AX7" s="158">
        <v>0.12865507619820007</v>
      </c>
      <c r="AY7" s="158">
        <v>0.13108912127834926</v>
      </c>
      <c r="AZ7" s="158">
        <v>0.14033171868405606</v>
      </c>
      <c r="BA7" s="158">
        <v>0.14022897053758943</v>
      </c>
    </row>
    <row r="8" spans="1:53" s="26" customFormat="1" ht="16.5" customHeight="1">
      <c r="A8" s="103" t="s">
        <v>465</v>
      </c>
      <c r="B8" s="625"/>
      <c r="C8" s="208" t="s">
        <v>136</v>
      </c>
      <c r="D8" s="27"/>
      <c r="E8" s="271">
        <v>7163.16</v>
      </c>
      <c r="F8" s="271">
        <v>6831.83</v>
      </c>
      <c r="G8" s="271">
        <v>7443.64</v>
      </c>
      <c r="H8" s="271">
        <v>8523.86</v>
      </c>
      <c r="I8" s="271">
        <v>10672.3</v>
      </c>
      <c r="J8" s="271">
        <v>11060.258847564601</v>
      </c>
      <c r="K8" s="271">
        <v>12560</v>
      </c>
      <c r="L8" s="271">
        <v>13136</v>
      </c>
      <c r="M8" s="271">
        <v>13959</v>
      </c>
      <c r="N8" s="271">
        <v>15191.0584158862</v>
      </c>
      <c r="O8" s="271">
        <v>15531.97</v>
      </c>
      <c r="P8" s="267"/>
      <c r="Q8" s="271">
        <v>6688.61</v>
      </c>
      <c r="R8" s="271">
        <v>7502.41</v>
      </c>
      <c r="S8" s="271">
        <v>7443.64</v>
      </c>
      <c r="T8" s="271">
        <v>7450.85</v>
      </c>
      <c r="U8" s="271">
        <v>7691.11</v>
      </c>
      <c r="V8" s="271">
        <v>7773.31</v>
      </c>
      <c r="W8" s="271">
        <v>8523.86</v>
      </c>
      <c r="X8" s="271">
        <v>8593.02</v>
      </c>
      <c r="Y8" s="271">
        <v>8723.369999999999</v>
      </c>
      <c r="Z8" s="271">
        <v>9428.0300000000007</v>
      </c>
      <c r="AA8" s="271">
        <v>10672.3</v>
      </c>
      <c r="AB8" s="271">
        <v>10684.446087560456</v>
      </c>
      <c r="AC8" s="271">
        <v>11165.77</v>
      </c>
      <c r="AD8" s="271">
        <v>11462.86</v>
      </c>
      <c r="AE8" s="271">
        <v>11060.258847564601</v>
      </c>
      <c r="AF8" s="271">
        <v>11270.205096462541</v>
      </c>
      <c r="AG8" s="271">
        <v>12192.610820405258</v>
      </c>
      <c r="AH8" s="271">
        <v>12543.840863934496</v>
      </c>
      <c r="AI8" s="271">
        <v>12560</v>
      </c>
      <c r="AJ8" s="271">
        <v>12779.2486172469</v>
      </c>
      <c r="AK8" s="271">
        <v>13325.927917164132</v>
      </c>
      <c r="AL8" s="271">
        <v>13619.7207858537</v>
      </c>
      <c r="AM8" s="271">
        <v>13136</v>
      </c>
      <c r="AN8" s="271">
        <v>13519.189029669486</v>
      </c>
      <c r="AO8" s="271">
        <v>13795.3876088295</v>
      </c>
      <c r="AP8" s="271">
        <v>14208</v>
      </c>
      <c r="AQ8" s="271">
        <v>13959</v>
      </c>
      <c r="AR8" s="271">
        <v>14356.835050120013</v>
      </c>
      <c r="AS8" s="271">
        <v>14641.97</v>
      </c>
      <c r="AT8" s="271">
        <v>15220.74</v>
      </c>
      <c r="AU8" s="271">
        <v>15191.0584158862</v>
      </c>
      <c r="AV8" s="159">
        <v>15465</v>
      </c>
      <c r="AW8" s="271">
        <v>15408.97</v>
      </c>
      <c r="AX8" s="271">
        <v>15270.3</v>
      </c>
      <c r="AY8" s="159">
        <v>15531.97</v>
      </c>
      <c r="AZ8" s="271">
        <v>16129.92</v>
      </c>
      <c r="BA8" s="271">
        <v>16641.38</v>
      </c>
    </row>
    <row r="9" spans="1:53" s="26" customFormat="1" ht="16.5" customHeight="1">
      <c r="A9" s="103" t="s">
        <v>491</v>
      </c>
      <c r="B9" s="625"/>
      <c r="C9" s="25" t="s">
        <v>773</v>
      </c>
      <c r="D9" s="25"/>
      <c r="E9" s="175">
        <v>6.9171478480864149E-2</v>
      </c>
      <c r="F9" s="175">
        <v>7.7899999999999997E-2</v>
      </c>
      <c r="G9" s="175">
        <v>7.6799999999999993E-2</v>
      </c>
      <c r="H9" s="175">
        <v>8.0600000000000005E-2</v>
      </c>
      <c r="I9" s="175">
        <v>9.3171883421441129E-2</v>
      </c>
      <c r="J9" s="175">
        <v>0.10119231829458789</v>
      </c>
      <c r="K9" s="175">
        <v>0.11119808576689409</v>
      </c>
      <c r="L9" s="175">
        <v>0.1141469592241651</v>
      </c>
      <c r="M9" s="175">
        <v>0.11932418162618796</v>
      </c>
      <c r="N9" s="175">
        <v>0.1193341136741837</v>
      </c>
      <c r="O9" s="175">
        <v>0.13052052153855309</v>
      </c>
      <c r="P9" s="175"/>
      <c r="Q9" s="175">
        <v>6.9400000000000003E-2</v>
      </c>
      <c r="R9" s="175">
        <v>7.8299999999999995E-2</v>
      </c>
      <c r="S9" s="175">
        <v>7.6799999999999993E-2</v>
      </c>
      <c r="T9" s="175">
        <v>7.5600000000000001E-2</v>
      </c>
      <c r="U9" s="175">
        <v>7.6927564378216073E-2</v>
      </c>
      <c r="V9" s="175">
        <v>7.5228466311680869E-2</v>
      </c>
      <c r="W9" s="175">
        <v>8.0600000000000005E-2</v>
      </c>
      <c r="X9" s="175">
        <v>8.0600000000000005E-2</v>
      </c>
      <c r="Y9" s="175">
        <v>8.1205467422500816E-2</v>
      </c>
      <c r="Z9" s="175">
        <v>8.2655488048138742E-2</v>
      </c>
      <c r="AA9" s="175">
        <v>9.3171883421441129E-2</v>
      </c>
      <c r="AB9" s="175">
        <v>9.5657153193458314E-2</v>
      </c>
      <c r="AC9" s="175">
        <v>9.9480410847816739E-2</v>
      </c>
      <c r="AD9" s="175">
        <v>0.10103695720260138</v>
      </c>
      <c r="AE9" s="175">
        <v>0.10119231829458789</v>
      </c>
      <c r="AF9" s="175">
        <v>0.10139045788232652</v>
      </c>
      <c r="AG9" s="175">
        <v>0.10915825477465364</v>
      </c>
      <c r="AH9" s="175">
        <v>0.11042519515934136</v>
      </c>
      <c r="AI9" s="175">
        <v>0.11119808576689409</v>
      </c>
      <c r="AJ9" s="175">
        <v>0.11464096962214539</v>
      </c>
      <c r="AK9" s="175">
        <v>0.11864378043864209</v>
      </c>
      <c r="AL9" s="175">
        <v>0.12019476024702599</v>
      </c>
      <c r="AM9" s="175">
        <v>0.1141469592241651</v>
      </c>
      <c r="AN9" s="175">
        <v>0.11494719046234535</v>
      </c>
      <c r="AO9" s="175">
        <v>0.12406014687701181</v>
      </c>
      <c r="AP9" s="175">
        <v>0.12356615559341283</v>
      </c>
      <c r="AQ9" s="175">
        <v>0.11932418162618796</v>
      </c>
      <c r="AR9" s="175">
        <v>0.12045922231685334</v>
      </c>
      <c r="AS9" s="175">
        <v>0.1226316096288084</v>
      </c>
      <c r="AT9" s="175">
        <v>0.12187542376166688</v>
      </c>
      <c r="AU9" s="175">
        <v>0.1193341136741837</v>
      </c>
      <c r="AV9" s="175">
        <v>0.12056965246189137</v>
      </c>
      <c r="AW9" s="175">
        <v>0.13400310658305564</v>
      </c>
      <c r="AX9" s="175">
        <v>0.12802478823723093</v>
      </c>
      <c r="AY9" s="175">
        <v>0.13052052153855309</v>
      </c>
      <c r="AZ9" s="175">
        <v>0.13976168893758617</v>
      </c>
      <c r="BA9" s="175">
        <v>0.13963153006023024</v>
      </c>
    </row>
    <row r="10" spans="1:53" s="26" customFormat="1" ht="16.5" customHeight="1">
      <c r="A10" s="308" t="s">
        <v>537</v>
      </c>
      <c r="B10" s="631"/>
      <c r="C10" s="26" t="s">
        <v>137</v>
      </c>
      <c r="D10" s="27"/>
      <c r="E10" s="267">
        <v>6273.16</v>
      </c>
      <c r="F10" s="267">
        <v>6030.83</v>
      </c>
      <c r="G10" s="267">
        <v>6731.64</v>
      </c>
      <c r="H10" s="267">
        <v>7900.86</v>
      </c>
      <c r="I10" s="267">
        <v>10097.31</v>
      </c>
      <c r="J10" s="267">
        <v>11012.76</v>
      </c>
      <c r="K10" s="267">
        <v>12501</v>
      </c>
      <c r="L10" s="267">
        <v>13076</v>
      </c>
      <c r="M10" s="267">
        <v>13899</v>
      </c>
      <c r="N10" s="267">
        <v>15127.594791416201</v>
      </c>
      <c r="O10" s="267">
        <v>15464.6</v>
      </c>
      <c r="P10" s="267"/>
      <c r="Q10" s="267">
        <v>5976.61</v>
      </c>
      <c r="R10" s="267">
        <v>6790.41</v>
      </c>
      <c r="S10" s="267">
        <v>6731.64</v>
      </c>
      <c r="T10" s="267">
        <v>6827.85</v>
      </c>
      <c r="U10" s="267">
        <v>7068.11</v>
      </c>
      <c r="V10" s="267">
        <v>7150.31</v>
      </c>
      <c r="W10" s="267">
        <v>7900.86</v>
      </c>
      <c r="X10" s="267">
        <v>8059.02</v>
      </c>
      <c r="Y10" s="267">
        <v>8189.37</v>
      </c>
      <c r="Z10" s="267">
        <v>8857.11</v>
      </c>
      <c r="AA10" s="267">
        <v>10097.31</v>
      </c>
      <c r="AB10" s="267">
        <v>10198.535969460456</v>
      </c>
      <c r="AC10" s="267">
        <v>10675.03</v>
      </c>
      <c r="AD10" s="267">
        <v>10968.37</v>
      </c>
      <c r="AE10" s="267">
        <v>11012.76</v>
      </c>
      <c r="AF10" s="267">
        <v>11218.045096462542</v>
      </c>
      <c r="AG10" s="267">
        <v>12138.090820405258</v>
      </c>
      <c r="AH10" s="267">
        <v>12484.230863934497</v>
      </c>
      <c r="AI10" s="267">
        <v>12501</v>
      </c>
      <c r="AJ10" s="267">
        <v>12729.2385613969</v>
      </c>
      <c r="AK10" s="267">
        <v>13273.440803304133</v>
      </c>
      <c r="AL10" s="267">
        <v>13561.6137283437</v>
      </c>
      <c r="AM10" s="267">
        <v>13076</v>
      </c>
      <c r="AN10" s="267">
        <v>13453.999029669485</v>
      </c>
      <c r="AO10" s="267">
        <v>13733.4093112395</v>
      </c>
      <c r="AP10" s="267">
        <v>14144</v>
      </c>
      <c r="AQ10" s="267">
        <v>13899</v>
      </c>
      <c r="AR10" s="267">
        <v>14293.022693760013</v>
      </c>
      <c r="AS10" s="267">
        <v>14580.02</v>
      </c>
      <c r="AT10" s="267">
        <v>15153.12</v>
      </c>
      <c r="AU10" s="267">
        <v>15127.594791416201</v>
      </c>
      <c r="AV10" s="156">
        <v>15400</v>
      </c>
      <c r="AW10" s="267">
        <v>15338.88</v>
      </c>
      <c r="AX10" s="267">
        <v>15195.49</v>
      </c>
      <c r="AY10" s="156">
        <v>15464.6</v>
      </c>
      <c r="AZ10" s="267">
        <v>16064.4</v>
      </c>
      <c r="BA10" s="267">
        <v>16570.48</v>
      </c>
    </row>
    <row r="11" spans="1:53" s="26" customFormat="1" ht="16.5" customHeight="1">
      <c r="A11" s="103" t="s">
        <v>559</v>
      </c>
      <c r="B11" s="629" t="s">
        <v>963</v>
      </c>
      <c r="C11" s="60" t="s">
        <v>964</v>
      </c>
      <c r="D11" s="25"/>
      <c r="E11" s="155">
        <v>1.3788352186267011E-2</v>
      </c>
      <c r="F11" s="155">
        <v>1.6429241303559699E-2</v>
      </c>
      <c r="G11" s="155">
        <v>1.3347007101845351E-2</v>
      </c>
      <c r="H11" s="155">
        <v>1.4291272213794953E-2</v>
      </c>
      <c r="I11" s="155">
        <v>1.3228777801456183E-2</v>
      </c>
      <c r="J11" s="155">
        <v>8.7153464636908345E-3</v>
      </c>
      <c r="K11" s="155">
        <v>7.0938705529361339E-3</v>
      </c>
      <c r="L11" s="155">
        <v>6.3742601305205645E-3</v>
      </c>
      <c r="M11" s="155">
        <v>6.1673429769231727E-3</v>
      </c>
      <c r="N11" s="155">
        <v>4.2807750591884273E-3</v>
      </c>
      <c r="O11" s="155">
        <v>5.6951797089545122E-3</v>
      </c>
      <c r="P11" s="175"/>
      <c r="Q11" s="155">
        <v>1.2426540846627272E-2</v>
      </c>
      <c r="R11" s="155">
        <v>1.3947261381521725E-2</v>
      </c>
      <c r="S11" s="155">
        <v>1.3347007101845351E-2</v>
      </c>
      <c r="T11" s="155">
        <v>1.5748990445207448E-2</v>
      </c>
      <c r="U11" s="155">
        <v>1.6007495731378746E-2</v>
      </c>
      <c r="V11" s="155">
        <v>1.5650270094592609E-2</v>
      </c>
      <c r="W11" s="155">
        <v>1.4291272213794953E-2</v>
      </c>
      <c r="X11" s="155">
        <v>1.35E-2</v>
      </c>
      <c r="Y11" s="155">
        <v>1.23E-2</v>
      </c>
      <c r="Z11" s="155">
        <v>1.3225877148905718E-2</v>
      </c>
      <c r="AA11" s="155">
        <v>1.3228881130614177E-2</v>
      </c>
      <c r="AB11" s="155">
        <v>1.1224446518844139E-2</v>
      </c>
      <c r="AC11" s="155">
        <v>1.0436253932441639E-2</v>
      </c>
      <c r="AD11" s="155">
        <v>8.874138841426675E-3</v>
      </c>
      <c r="AE11" s="155">
        <v>8.7153464636908345E-3</v>
      </c>
      <c r="AF11" s="155">
        <v>8.3596319206730822E-3</v>
      </c>
      <c r="AG11" s="155">
        <v>8.3960625361899251E-3</v>
      </c>
      <c r="AH11" s="155">
        <v>8.2359173582906581E-3</v>
      </c>
      <c r="AI11" s="155">
        <v>7.0938705529361339E-3</v>
      </c>
      <c r="AJ11" s="155">
        <v>7.291520750237767E-3</v>
      </c>
      <c r="AK11" s="155">
        <v>6.1746154697355313E-3</v>
      </c>
      <c r="AL11" s="155">
        <v>6.3894239960001764E-3</v>
      </c>
      <c r="AM11" s="155">
        <v>6.3742601305205645E-3</v>
      </c>
      <c r="AN11" s="155">
        <v>7.2165546023649435E-3</v>
      </c>
      <c r="AO11" s="155">
        <v>6.5030701555849075E-3</v>
      </c>
      <c r="AP11" s="155">
        <v>6.3844219958444307E-3</v>
      </c>
      <c r="AQ11" s="155">
        <v>6.1673429769231727E-3</v>
      </c>
      <c r="AR11" s="155">
        <v>6.3385987151602426E-3</v>
      </c>
      <c r="AS11" s="155">
        <v>6.6037465990926268E-3</v>
      </c>
      <c r="AT11" s="155">
        <v>6.7341474758451404E-3</v>
      </c>
      <c r="AU11" s="155">
        <v>4.2807750591884273E-3</v>
      </c>
      <c r="AV11" s="155">
        <v>3.8609341954775052E-3</v>
      </c>
      <c r="AW11" s="155">
        <v>4.3411057300667818E-3</v>
      </c>
      <c r="AX11" s="155">
        <v>5.0406183550397287E-3</v>
      </c>
      <c r="AY11" s="155">
        <v>5.6951797089545122E-3</v>
      </c>
      <c r="AZ11" s="155">
        <v>8.4740088874052984E-3</v>
      </c>
      <c r="BA11" s="155">
        <v>8.7861170791911063E-3</v>
      </c>
    </row>
    <row r="12" spans="1:53" s="26" customFormat="1" ht="16.5" customHeight="1">
      <c r="A12" s="103" t="s">
        <v>467</v>
      </c>
      <c r="B12" s="625"/>
      <c r="C12" s="26" t="s">
        <v>139</v>
      </c>
      <c r="D12" s="27"/>
      <c r="E12" s="267">
        <v>1066.95</v>
      </c>
      <c r="F12" s="267">
        <v>1447.9</v>
      </c>
      <c r="G12" s="267">
        <v>1362.77</v>
      </c>
      <c r="H12" s="267">
        <v>1575.05568778</v>
      </c>
      <c r="I12" s="267">
        <v>1654.9499999999998</v>
      </c>
      <c r="J12" s="267">
        <v>1216</v>
      </c>
      <c r="K12" s="267">
        <v>993</v>
      </c>
      <c r="L12" s="267">
        <v>882</v>
      </c>
      <c r="M12" s="267">
        <v>914.22881799000004</v>
      </c>
      <c r="N12" s="267">
        <v>662.26091115999998</v>
      </c>
      <c r="O12" s="267">
        <v>981.23250895000001</v>
      </c>
      <c r="P12" s="267"/>
      <c r="Q12" s="267">
        <v>1202.45</v>
      </c>
      <c r="R12" s="267">
        <v>1397.64</v>
      </c>
      <c r="S12" s="267">
        <v>1362.77</v>
      </c>
      <c r="T12" s="267">
        <v>1641.3095449200002</v>
      </c>
      <c r="U12" s="267">
        <v>1671.87984087</v>
      </c>
      <c r="V12" s="267">
        <v>1688.7895018700001</v>
      </c>
      <c r="W12" s="267">
        <v>1575.05568778</v>
      </c>
      <c r="X12" s="267">
        <v>1493.08</v>
      </c>
      <c r="Y12" s="267">
        <v>1396.46</v>
      </c>
      <c r="Z12" s="267">
        <v>1577.7396194400001</v>
      </c>
      <c r="AA12" s="267">
        <v>1654.9630590000002</v>
      </c>
      <c r="AB12" s="267">
        <v>1423.7738982399999</v>
      </c>
      <c r="AC12" s="267">
        <v>1371.3162526199999</v>
      </c>
      <c r="AD12" s="267">
        <v>1197.6640720400001</v>
      </c>
      <c r="AE12" s="267">
        <v>1216</v>
      </c>
      <c r="AF12" s="267">
        <v>1175.7684362499999</v>
      </c>
      <c r="AG12" s="267">
        <v>1189</v>
      </c>
      <c r="AH12" s="267">
        <v>1166</v>
      </c>
      <c r="AI12" s="267">
        <v>993</v>
      </c>
      <c r="AJ12" s="267">
        <v>989</v>
      </c>
      <c r="AK12" s="267">
        <v>837</v>
      </c>
      <c r="AL12" s="267">
        <v>869</v>
      </c>
      <c r="AM12" s="267">
        <v>882</v>
      </c>
      <c r="AN12" s="267">
        <v>996</v>
      </c>
      <c r="AO12" s="267">
        <v>926.07671702000005</v>
      </c>
      <c r="AP12" s="267">
        <v>932.47249208999995</v>
      </c>
      <c r="AQ12" s="267">
        <v>914.22881799000004</v>
      </c>
      <c r="AR12" s="267">
        <v>933.15161542999999</v>
      </c>
      <c r="AS12" s="267">
        <v>963.15506305999997</v>
      </c>
      <c r="AT12" s="267">
        <v>1003.04340331</v>
      </c>
      <c r="AU12" s="267">
        <v>662.26091115999998</v>
      </c>
      <c r="AV12" s="267">
        <v>606.56532805999996</v>
      </c>
      <c r="AW12" s="267">
        <v>704.11415010999997</v>
      </c>
      <c r="AX12" s="267">
        <v>854.10147105999999</v>
      </c>
      <c r="AY12" s="267">
        <v>981.23250895000001</v>
      </c>
      <c r="AZ12" s="267">
        <v>1453.38780731</v>
      </c>
      <c r="BA12" s="267">
        <v>1520.2096242499999</v>
      </c>
    </row>
    <row r="13" spans="1:53" s="26" customFormat="1" ht="16.5" customHeight="1">
      <c r="A13" s="103" t="s">
        <v>468</v>
      </c>
      <c r="B13" s="625"/>
      <c r="C13" s="208" t="s">
        <v>140</v>
      </c>
      <c r="D13" s="27"/>
      <c r="E13" s="271">
        <v>77380.53</v>
      </c>
      <c r="F13" s="271">
        <v>88129.45</v>
      </c>
      <c r="G13" s="271">
        <v>102103.03999999999</v>
      </c>
      <c r="H13" s="271">
        <v>110211.02</v>
      </c>
      <c r="I13" s="271">
        <v>125102.26</v>
      </c>
      <c r="J13" s="271">
        <v>139524</v>
      </c>
      <c r="K13" s="271">
        <v>139980</v>
      </c>
      <c r="L13" s="271">
        <v>138369</v>
      </c>
      <c r="M13" s="271">
        <v>148237.06439074999</v>
      </c>
      <c r="N13" s="271">
        <v>154705.84228397999</v>
      </c>
      <c r="O13" s="271">
        <v>172291.75532550999</v>
      </c>
      <c r="P13" s="267"/>
      <c r="Q13" s="271">
        <v>96764.66</v>
      </c>
      <c r="R13" s="271">
        <v>100208.92</v>
      </c>
      <c r="S13" s="271">
        <v>102103.03999999999</v>
      </c>
      <c r="T13" s="271">
        <v>104216.81</v>
      </c>
      <c r="U13" s="271">
        <v>104443.56</v>
      </c>
      <c r="V13" s="271">
        <v>107908.01</v>
      </c>
      <c r="W13" s="271">
        <v>110211.02</v>
      </c>
      <c r="X13" s="271">
        <v>110922.13</v>
      </c>
      <c r="Y13" s="271">
        <v>113119.96</v>
      </c>
      <c r="Z13" s="271">
        <v>119291.87014795</v>
      </c>
      <c r="AA13" s="271">
        <v>125102.27</v>
      </c>
      <c r="AB13" s="271">
        <v>126845.8</v>
      </c>
      <c r="AC13" s="271">
        <v>131399.28</v>
      </c>
      <c r="AD13" s="271">
        <v>134961.16</v>
      </c>
      <c r="AE13" s="271">
        <v>139524</v>
      </c>
      <c r="AF13" s="271">
        <v>140648.35</v>
      </c>
      <c r="AG13" s="271">
        <v>141614</v>
      </c>
      <c r="AH13" s="271">
        <v>141575</v>
      </c>
      <c r="AI13" s="271">
        <v>139980</v>
      </c>
      <c r="AJ13" s="271">
        <v>135637</v>
      </c>
      <c r="AK13" s="271">
        <v>135555</v>
      </c>
      <c r="AL13" s="271">
        <v>136006</v>
      </c>
      <c r="AM13" s="271">
        <v>138369</v>
      </c>
      <c r="AN13" s="271">
        <v>138016</v>
      </c>
      <c r="AO13" s="271">
        <v>142406.07818519001</v>
      </c>
      <c r="AP13" s="271">
        <v>146054.33235725001</v>
      </c>
      <c r="AQ13" s="271">
        <v>148237.06439074999</v>
      </c>
      <c r="AR13" s="271">
        <v>147217.33578088001</v>
      </c>
      <c r="AS13" s="271">
        <v>145849.79126733</v>
      </c>
      <c r="AT13" s="271">
        <v>148948.83233666001</v>
      </c>
      <c r="AU13" s="271">
        <v>154705.84228397999</v>
      </c>
      <c r="AV13" s="271">
        <v>157103.2546399</v>
      </c>
      <c r="AW13" s="271">
        <v>162196.95945972</v>
      </c>
      <c r="AX13" s="271">
        <v>169443.78861891999</v>
      </c>
      <c r="AY13" s="271">
        <v>172291.75532550999</v>
      </c>
      <c r="AZ13" s="271">
        <v>171511.24416097</v>
      </c>
      <c r="BA13" s="271">
        <v>173024.05721982001</v>
      </c>
    </row>
    <row r="14" spans="1:53" s="26" customFormat="1" ht="16.5" customHeight="1">
      <c r="A14" s="103" t="s">
        <v>469</v>
      </c>
      <c r="B14" s="625"/>
      <c r="C14" s="25" t="s">
        <v>142</v>
      </c>
      <c r="D14" s="25"/>
      <c r="E14" s="175">
        <v>1.1578654131389348E-2</v>
      </c>
      <c r="F14" s="175">
        <v>1.3756194518855822E-2</v>
      </c>
      <c r="G14" s="175">
        <v>1.1383909274139811E-2</v>
      </c>
      <c r="H14" s="175">
        <v>1.346279908226811E-2</v>
      </c>
      <c r="I14" s="175">
        <v>1.2069972687920516E-2</v>
      </c>
      <c r="J14" s="175">
        <v>8.2809667041256127E-3</v>
      </c>
      <c r="K14" s="175">
        <v>6.9079301316308595E-3</v>
      </c>
      <c r="L14" s="175">
        <v>6.186628758757742E-3</v>
      </c>
      <c r="M14" s="175">
        <v>6.3152746575491749E-3</v>
      </c>
      <c r="N14" s="175">
        <v>5.0193457158497724E-3</v>
      </c>
      <c r="O14" s="175">
        <v>6.866585012168371E-3</v>
      </c>
      <c r="P14" s="175"/>
      <c r="Q14" s="175">
        <v>9.2264072255108832E-3</v>
      </c>
      <c r="R14" s="175">
        <v>1.2710883913381432E-2</v>
      </c>
      <c r="S14" s="175">
        <v>1.1383909274139811E-2</v>
      </c>
      <c r="T14" s="175">
        <v>1.3745291170129719E-2</v>
      </c>
      <c r="U14" s="175">
        <v>1.3767037778119816E-2</v>
      </c>
      <c r="V14" s="175">
        <v>1.3813379434342698E-2</v>
      </c>
      <c r="W14" s="175">
        <v>1.346279908226811E-2</v>
      </c>
      <c r="X14" s="175">
        <v>1.37E-2</v>
      </c>
      <c r="Y14" s="175">
        <v>1.4239647183744389E-2</v>
      </c>
      <c r="Z14" s="175">
        <v>1.0871368010332248E-2</v>
      </c>
      <c r="AA14" s="175">
        <v>1.2069969783974302E-2</v>
      </c>
      <c r="AB14" s="175">
        <v>1.0791980491599415E-2</v>
      </c>
      <c r="AC14" s="175">
        <v>9.9554177361482529E-3</v>
      </c>
      <c r="AD14" s="175">
        <v>8.6418507708509781E-3</v>
      </c>
      <c r="AE14" s="175">
        <v>8.2809667041256127E-3</v>
      </c>
      <c r="AF14" s="175">
        <v>8.3399018336321861E-3</v>
      </c>
      <c r="AG14" s="175">
        <v>8.6918299634177465E-3</v>
      </c>
      <c r="AH14" s="175">
        <v>8.4166489399418558E-3</v>
      </c>
      <c r="AI14" s="175">
        <v>6.9079301316308595E-3</v>
      </c>
      <c r="AJ14" s="175">
        <v>7.5363863841632246E-3</v>
      </c>
      <c r="AK14" s="175">
        <v>6.4128672032938141E-3</v>
      </c>
      <c r="AL14" s="175">
        <v>6.3832927459228101E-3</v>
      </c>
      <c r="AM14" s="175">
        <v>6.186628758757742E-3</v>
      </c>
      <c r="AN14" s="175">
        <v>7.5403375337206513E-3</v>
      </c>
      <c r="AO14" s="175">
        <v>7.0056966851133303E-3</v>
      </c>
      <c r="AP14" s="175">
        <v>6.9180819478680501E-3</v>
      </c>
      <c r="AQ14" s="175">
        <v>6.3152746575491749E-3</v>
      </c>
      <c r="AR14" s="175">
        <v>7.5883560758441635E-3</v>
      </c>
      <c r="AS14" s="175">
        <v>7.4951962981118104E-3</v>
      </c>
      <c r="AT14" s="175">
        <v>7.5136271853679937E-3</v>
      </c>
      <c r="AU14" s="175">
        <v>5.0193457158497724E-3</v>
      </c>
      <c r="AV14" s="175">
        <v>5.6557841139793204E-3</v>
      </c>
      <c r="AW14" s="175">
        <v>5.9526655351189728E-3</v>
      </c>
      <c r="AX14" s="175">
        <v>6.3089262204926826E-3</v>
      </c>
      <c r="AY14" s="175">
        <v>6.866585012168371E-3</v>
      </c>
      <c r="AZ14" s="175">
        <v>1.1923031383940305E-2</v>
      </c>
      <c r="BA14" s="175">
        <v>1.0741952389552611E-2</v>
      </c>
    </row>
    <row r="15" spans="1:53" s="26" customFormat="1" ht="16.5" customHeight="1">
      <c r="A15" s="101" t="s">
        <v>36</v>
      </c>
      <c r="B15" s="625"/>
      <c r="C15" s="26" t="s">
        <v>143</v>
      </c>
      <c r="D15" s="27"/>
      <c r="E15" s="267">
        <v>891.96</v>
      </c>
      <c r="F15" s="267">
        <v>1204.51</v>
      </c>
      <c r="G15" s="267">
        <v>1157.46</v>
      </c>
      <c r="H15" s="267">
        <v>1478.7</v>
      </c>
      <c r="I15" s="267">
        <v>1505.03</v>
      </c>
      <c r="J15" s="267">
        <v>1151.0999999999999</v>
      </c>
      <c r="K15" s="267">
        <v>963</v>
      </c>
      <c r="L15" s="267">
        <v>853</v>
      </c>
      <c r="M15" s="267">
        <v>933.09137346</v>
      </c>
      <c r="N15" s="267">
        <v>773.69531618999997</v>
      </c>
      <c r="O15" s="267">
        <v>1178.3992004099998</v>
      </c>
      <c r="P15" s="267"/>
      <c r="Q15" s="267">
        <v>889.35</v>
      </c>
      <c r="R15" s="267">
        <v>1269.46</v>
      </c>
      <c r="S15" s="267">
        <v>1157.46</v>
      </c>
      <c r="T15" s="267">
        <v>1427.45</v>
      </c>
      <c r="U15" s="267">
        <v>1432.9</v>
      </c>
      <c r="V15" s="267">
        <v>1485.54</v>
      </c>
      <c r="W15" s="267">
        <v>1478.7</v>
      </c>
      <c r="X15" s="267">
        <v>1512.44</v>
      </c>
      <c r="Y15" s="267">
        <v>1604.97</v>
      </c>
      <c r="Z15" s="267">
        <v>1292.5800000000002</v>
      </c>
      <c r="AA15" s="267">
        <v>1505.03</v>
      </c>
      <c r="AB15" s="267">
        <v>1364.05</v>
      </c>
      <c r="AC15" s="267">
        <v>1303.83</v>
      </c>
      <c r="AD15" s="267">
        <v>1162.52</v>
      </c>
      <c r="AE15" s="267">
        <v>1151.0999999999999</v>
      </c>
      <c r="AF15" s="267">
        <v>1168.53</v>
      </c>
      <c r="AG15" s="267">
        <v>1226</v>
      </c>
      <c r="AH15" s="267">
        <v>1187</v>
      </c>
      <c r="AI15" s="267">
        <v>963</v>
      </c>
      <c r="AJ15" s="267">
        <v>1018</v>
      </c>
      <c r="AK15" s="267">
        <v>866</v>
      </c>
      <c r="AL15" s="267">
        <v>865</v>
      </c>
      <c r="AM15" s="267">
        <v>853</v>
      </c>
      <c r="AN15" s="267">
        <v>1037</v>
      </c>
      <c r="AO15" s="267">
        <v>994.34817793000013</v>
      </c>
      <c r="AP15" s="267">
        <v>1007.0086796399999</v>
      </c>
      <c r="AQ15" s="267">
        <v>933.09137346</v>
      </c>
      <c r="AR15" s="267">
        <v>1113.4642896</v>
      </c>
      <c r="AS15" s="267">
        <v>1089.4735031600001</v>
      </c>
      <c r="AT15" s="267">
        <v>1115.24499707</v>
      </c>
      <c r="AU15" s="267">
        <v>773.69531618999997</v>
      </c>
      <c r="AV15" s="267">
        <v>885.60666277999985</v>
      </c>
      <c r="AW15" s="267">
        <v>962.58321497999987</v>
      </c>
      <c r="AX15" s="267">
        <v>1065.9238694400001</v>
      </c>
      <c r="AY15" s="267">
        <v>1178.3992004099998</v>
      </c>
      <c r="AZ15" s="267">
        <v>2036.8303415199998</v>
      </c>
      <c r="BA15" s="267">
        <v>1851.2680854800001</v>
      </c>
    </row>
    <row r="16" spans="1:53" s="26" customFormat="1" ht="16.5" customHeight="1">
      <c r="A16" s="101" t="s">
        <v>461</v>
      </c>
      <c r="B16" s="625"/>
      <c r="C16" s="26" t="s">
        <v>144</v>
      </c>
      <c r="D16" s="27"/>
      <c r="E16" s="267">
        <v>77034.86</v>
      </c>
      <c r="F16" s="267">
        <v>87561.279999999999</v>
      </c>
      <c r="G16" s="267">
        <v>101675.09</v>
      </c>
      <c r="H16" s="267">
        <v>109836</v>
      </c>
      <c r="I16" s="267">
        <v>124692.08</v>
      </c>
      <c r="J16" s="267">
        <v>139005.51</v>
      </c>
      <c r="K16" s="267">
        <v>139405</v>
      </c>
      <c r="L16" s="267">
        <v>137878</v>
      </c>
      <c r="M16" s="267">
        <v>147751.51106762997</v>
      </c>
      <c r="N16" s="267">
        <v>154142.66320546</v>
      </c>
      <c r="O16" s="267">
        <v>171613.57477140997</v>
      </c>
      <c r="P16" s="267"/>
      <c r="Q16" s="267">
        <v>96391.8</v>
      </c>
      <c r="R16" s="267">
        <v>99871.89</v>
      </c>
      <c r="S16" s="267">
        <v>101675.09</v>
      </c>
      <c r="T16" s="267">
        <v>103850.11</v>
      </c>
      <c r="U16" s="267">
        <v>104081.94</v>
      </c>
      <c r="V16" s="267">
        <v>107543.56</v>
      </c>
      <c r="W16" s="267">
        <v>109836</v>
      </c>
      <c r="X16" s="267">
        <v>110577.48</v>
      </c>
      <c r="Y16" s="267">
        <v>112711.36</v>
      </c>
      <c r="Z16" s="267">
        <v>118897.64000000001</v>
      </c>
      <c r="AA16" s="267">
        <v>124692.11</v>
      </c>
      <c r="AB16" s="267">
        <v>126394.78</v>
      </c>
      <c r="AC16" s="267">
        <v>130966.88</v>
      </c>
      <c r="AD16" s="267">
        <v>134522.10999999999</v>
      </c>
      <c r="AE16" s="267">
        <v>139005.51</v>
      </c>
      <c r="AF16" s="267">
        <v>140113.16</v>
      </c>
      <c r="AG16" s="267">
        <v>141052</v>
      </c>
      <c r="AH16" s="267">
        <v>141030</v>
      </c>
      <c r="AI16" s="267">
        <v>139405</v>
      </c>
      <c r="AJ16" s="267">
        <v>135078</v>
      </c>
      <c r="AK16" s="267">
        <v>135041</v>
      </c>
      <c r="AL16" s="267">
        <v>135510</v>
      </c>
      <c r="AM16" s="267">
        <v>137878</v>
      </c>
      <c r="AN16" s="267">
        <v>137527</v>
      </c>
      <c r="AO16" s="267">
        <v>141934.23190058002</v>
      </c>
      <c r="AP16" s="267">
        <v>145561.83162160002</v>
      </c>
      <c r="AQ16" s="267">
        <v>147751.51106762997</v>
      </c>
      <c r="AR16" s="267">
        <v>146733.26850653</v>
      </c>
      <c r="AS16" s="267">
        <v>145356.23348977001</v>
      </c>
      <c r="AT16" s="267">
        <v>148429.64250898999</v>
      </c>
      <c r="AU16" s="267">
        <v>154142.66320546</v>
      </c>
      <c r="AV16" s="267">
        <v>156584.24100578</v>
      </c>
      <c r="AW16" s="267">
        <v>161706.24895705</v>
      </c>
      <c r="AX16" s="267">
        <v>168954.87951304001</v>
      </c>
      <c r="AY16" s="267">
        <v>171613.57477140997</v>
      </c>
      <c r="AZ16" s="267">
        <v>170831.58434553002</v>
      </c>
      <c r="BA16" s="267">
        <v>172340.00099279001</v>
      </c>
    </row>
    <row r="17" spans="1:53" s="26" customFormat="1" ht="16.5" customHeight="1">
      <c r="A17" s="99" t="s">
        <v>462</v>
      </c>
      <c r="B17" s="625"/>
      <c r="C17" s="35" t="s">
        <v>906</v>
      </c>
      <c r="D17" s="25"/>
      <c r="E17" s="177">
        <v>0.78958714091569426</v>
      </c>
      <c r="F17" s="378">
        <v>0.54371533749110779</v>
      </c>
      <c r="G17" s="378">
        <v>0.629027642228696</v>
      </c>
      <c r="H17" s="378">
        <v>0.45159201295196977</v>
      </c>
      <c r="I17" s="378">
        <v>0.53628387363297625</v>
      </c>
      <c r="J17" s="378">
        <v>0.44197530864197532</v>
      </c>
      <c r="K17" s="378">
        <v>0.65093332796359327</v>
      </c>
      <c r="L17" s="378">
        <v>0.90439242118125174</v>
      </c>
      <c r="M17" s="378">
        <v>1.2206045602760753</v>
      </c>
      <c r="N17" s="378">
        <v>1.7795054720173258</v>
      </c>
      <c r="O17" s="378">
        <v>1.8224202610478542</v>
      </c>
      <c r="P17" s="379"/>
      <c r="Q17" s="378">
        <v>0.71384257141669105</v>
      </c>
      <c r="R17" s="378">
        <v>0.62254228556709879</v>
      </c>
      <c r="S17" s="378">
        <v>0.629027642228696</v>
      </c>
      <c r="T17" s="378">
        <v>0.6050532806112191</v>
      </c>
      <c r="U17" s="378">
        <v>0.59794961360863219</v>
      </c>
      <c r="V17" s="378">
        <v>0.56098745255478777</v>
      </c>
      <c r="W17" s="378">
        <v>0.45159201295196977</v>
      </c>
      <c r="X17" s="378">
        <v>0.53657229734707679</v>
      </c>
      <c r="Y17" s="378">
        <v>0.51991464130730558</v>
      </c>
      <c r="Z17" s="378">
        <v>0.45178487072727469</v>
      </c>
      <c r="AA17" s="378">
        <v>0.53628387363297625</v>
      </c>
      <c r="AB17" s="378">
        <v>0.45834095400026653</v>
      </c>
      <c r="AC17" s="378">
        <v>0.46404084609773893</v>
      </c>
      <c r="AD17" s="378">
        <v>0.47328881469115192</v>
      </c>
      <c r="AE17" s="378">
        <v>0.44197530864197532</v>
      </c>
      <c r="AF17" s="378">
        <v>0.59831632653061229</v>
      </c>
      <c r="AG17" s="378">
        <v>0.55703303727627507</v>
      </c>
      <c r="AH17" s="378">
        <v>0.56163731561430452</v>
      </c>
      <c r="AI17" s="378">
        <v>0.65093332796359327</v>
      </c>
      <c r="AJ17" s="378">
        <v>0.74111166869487111</v>
      </c>
      <c r="AK17" s="378">
        <v>0.90777506651405637</v>
      </c>
      <c r="AL17" s="378">
        <v>0.97791459509211742</v>
      </c>
      <c r="AM17" s="378">
        <v>0.90439242118125174</v>
      </c>
      <c r="AN17" s="378">
        <v>0.78194077329043266</v>
      </c>
      <c r="AO17" s="378">
        <v>0.93206100978063866</v>
      </c>
      <c r="AP17" s="378">
        <v>0.95959935289290665</v>
      </c>
      <c r="AQ17" s="378">
        <v>1.2206025209896698</v>
      </c>
      <c r="AR17" s="378">
        <v>1.2002368178972698</v>
      </c>
      <c r="AS17" s="378">
        <v>1.2358085319391106</v>
      </c>
      <c r="AT17" s="378">
        <v>1.1528060481307307</v>
      </c>
      <c r="AU17" s="378">
        <v>1.7795054720173258</v>
      </c>
      <c r="AV17" s="378">
        <v>1.9813226677519902</v>
      </c>
      <c r="AW17" s="378">
        <v>1.9374342125158008</v>
      </c>
      <c r="AX17" s="378">
        <v>1.8430849307950847</v>
      </c>
      <c r="AY17" s="378">
        <v>1.8224202610478542</v>
      </c>
      <c r="AZ17" s="378">
        <v>1.4019913677134503</v>
      </c>
      <c r="BA17" s="378">
        <v>1.5295794635961371</v>
      </c>
    </row>
    <row r="18" spans="1:53" s="26" customFormat="1" ht="16.5" customHeight="1">
      <c r="A18" s="101" t="s">
        <v>1077</v>
      </c>
      <c r="B18" s="625"/>
      <c r="C18" s="25" t="s">
        <v>907</v>
      </c>
      <c r="D18" s="25"/>
      <c r="E18" s="175">
        <v>1.2952809410000468</v>
      </c>
      <c r="F18" s="379">
        <v>1.0677261394166686</v>
      </c>
      <c r="G18" s="379">
        <v>1.2428142679982683</v>
      </c>
      <c r="H18" s="379">
        <v>1.1049998412748803</v>
      </c>
      <c r="I18" s="379">
        <v>1.3045487560940174</v>
      </c>
      <c r="J18" s="379">
        <v>1.7251028806584363</v>
      </c>
      <c r="K18" s="379">
        <v>1.9168260808280142</v>
      </c>
      <c r="L18" s="379">
        <v>2.1430459218478806</v>
      </c>
      <c r="M18" s="379">
        <v>2.2210324422267447</v>
      </c>
      <c r="N18" s="379">
        <v>3.0686650549143066</v>
      </c>
      <c r="O18" s="379">
        <v>2.8074139048064706</v>
      </c>
      <c r="P18" s="379"/>
      <c r="Q18" s="379">
        <v>1.3276809846563269</v>
      </c>
      <c r="R18" s="379">
        <v>1.2137603388569302</v>
      </c>
      <c r="S18" s="379">
        <v>1.2428142679982683</v>
      </c>
      <c r="T18" s="379">
        <v>1.1555830403762848</v>
      </c>
      <c r="U18" s="379">
        <v>1.1174067516807427</v>
      </c>
      <c r="V18" s="379">
        <v>1.1207550968444864</v>
      </c>
      <c r="W18" s="379">
        <v>1.1049998412748803</v>
      </c>
      <c r="X18" s="379">
        <v>1.189133798147441</v>
      </c>
      <c r="Y18" s="379">
        <v>1.2958051071996333</v>
      </c>
      <c r="Z18" s="379">
        <v>1.2035466988530477</v>
      </c>
      <c r="AA18" s="379">
        <v>1.3045487560940174</v>
      </c>
      <c r="AB18" s="379">
        <v>1.3841975109015074</v>
      </c>
      <c r="AC18" s="379">
        <v>1.5270167760758571</v>
      </c>
      <c r="AD18" s="379">
        <v>1.7278797996661102</v>
      </c>
      <c r="AE18" s="379">
        <v>1.7251028806584363</v>
      </c>
      <c r="AF18" s="379">
        <v>1.7313690476190478</v>
      </c>
      <c r="AG18" s="379">
        <v>1.7039849952900012</v>
      </c>
      <c r="AH18" s="379">
        <v>1.6981564612153721</v>
      </c>
      <c r="AI18" s="379">
        <v>1.9168260808280142</v>
      </c>
      <c r="AJ18" s="379">
        <v>1.8804466262246136</v>
      </c>
      <c r="AK18" s="379">
        <v>2.2024726124673268</v>
      </c>
      <c r="AL18" s="379">
        <v>2.1531576450738958</v>
      </c>
      <c r="AM18" s="379">
        <v>2.1430459218478806</v>
      </c>
      <c r="AN18" s="379">
        <v>1.9393255261373856</v>
      </c>
      <c r="AO18" s="379">
        <v>2.1577909942820037</v>
      </c>
      <c r="AP18" s="379">
        <v>2.160717894727489</v>
      </c>
      <c r="AQ18" s="379">
        <v>2.2210304029403396</v>
      </c>
      <c r="AR18" s="379">
        <v>2.1428703465277352</v>
      </c>
      <c r="AS18" s="379">
        <v>2.1047548024814926</v>
      </c>
      <c r="AT18" s="379">
        <v>1.970238272194315</v>
      </c>
      <c r="AU18" s="379">
        <v>3.0686650549143066</v>
      </c>
      <c r="AV18" s="379">
        <v>3.5152834642007846</v>
      </c>
      <c r="AW18" s="379">
        <v>3.2610791081356671</v>
      </c>
      <c r="AX18" s="379">
        <v>2.9442127044946118</v>
      </c>
      <c r="AY18" s="379">
        <v>2.8074139048064706</v>
      </c>
      <c r="AZ18" s="379">
        <v>2.1179553422863173</v>
      </c>
      <c r="BA18" s="379">
        <v>2.2078524815371039</v>
      </c>
    </row>
    <row r="19" spans="1:53" s="26" customFormat="1" ht="16.5" customHeight="1">
      <c r="A19" s="99" t="s">
        <v>1116</v>
      </c>
      <c r="B19" s="625"/>
      <c r="C19" s="26" t="s">
        <v>909</v>
      </c>
      <c r="D19" s="27"/>
      <c r="E19" s="267">
        <v>842.45</v>
      </c>
      <c r="F19" s="267">
        <v>787.24</v>
      </c>
      <c r="G19" s="267">
        <v>857.22</v>
      </c>
      <c r="H19" s="267">
        <v>711.28</v>
      </c>
      <c r="I19" s="267">
        <v>887.53</v>
      </c>
      <c r="J19" s="267">
        <v>537</v>
      </c>
      <c r="K19" s="267">
        <v>646.52</v>
      </c>
      <c r="L19" s="267">
        <v>797.3</v>
      </c>
      <c r="M19" s="267">
        <v>1115.9118643744</v>
      </c>
      <c r="N19" s="267">
        <v>1178.4969153124</v>
      </c>
      <c r="O19" s="267">
        <v>1788.2180051092998</v>
      </c>
      <c r="P19" s="267"/>
      <c r="Q19" s="267">
        <v>858.36</v>
      </c>
      <c r="R19" s="267">
        <v>870.09</v>
      </c>
      <c r="S19" s="267">
        <v>857.22</v>
      </c>
      <c r="T19" s="267">
        <v>993.08</v>
      </c>
      <c r="U19" s="267">
        <v>999.7</v>
      </c>
      <c r="V19" s="267">
        <v>947.39</v>
      </c>
      <c r="W19" s="267">
        <v>711.28</v>
      </c>
      <c r="X19" s="267">
        <v>801.14</v>
      </c>
      <c r="Y19" s="267">
        <v>726.04</v>
      </c>
      <c r="Z19" s="267">
        <v>712.79889001000004</v>
      </c>
      <c r="AA19" s="267">
        <v>887.53</v>
      </c>
      <c r="AB19" s="267">
        <v>652.57388679999997</v>
      </c>
      <c r="AC19" s="267">
        <v>636.20000000000005</v>
      </c>
      <c r="AD19" s="267">
        <v>567</v>
      </c>
      <c r="AE19" s="267">
        <v>537</v>
      </c>
      <c r="AF19" s="267">
        <v>703.62</v>
      </c>
      <c r="AG19" s="267">
        <v>662.29</v>
      </c>
      <c r="AH19" s="267">
        <v>654.75116617000003</v>
      </c>
      <c r="AI19" s="267">
        <v>646.52</v>
      </c>
      <c r="AJ19" s="267">
        <v>733.01</v>
      </c>
      <c r="AK19" s="267">
        <v>759.54</v>
      </c>
      <c r="AL19" s="267">
        <v>849.32</v>
      </c>
      <c r="AM19" s="267">
        <v>797.3</v>
      </c>
      <c r="AN19" s="267">
        <v>779.1</v>
      </c>
      <c r="AO19" s="267">
        <v>863.16</v>
      </c>
      <c r="AP19" s="267">
        <v>894.8</v>
      </c>
      <c r="AQ19" s="267">
        <v>1115.9100000000001</v>
      </c>
      <c r="AR19" s="267">
        <v>1120.0029255193999</v>
      </c>
      <c r="AS19" s="267">
        <v>1190.2752445098999</v>
      </c>
      <c r="AT19" s="267">
        <v>1156.3145018733999</v>
      </c>
      <c r="AU19" s="267">
        <v>1178.4969153124</v>
      </c>
      <c r="AV19" s="267">
        <v>1201.8016339577002</v>
      </c>
      <c r="AW19" s="267">
        <v>1364.1748439396001</v>
      </c>
      <c r="AX19" s="267">
        <v>1574.1815506806001</v>
      </c>
      <c r="AY19" s="267">
        <v>1788.2180051092998</v>
      </c>
      <c r="AZ19" s="267">
        <v>2037.6371597885995</v>
      </c>
      <c r="BA19" s="267">
        <v>2325.281421614</v>
      </c>
    </row>
    <row r="20" spans="1:53" s="26" customFormat="1" ht="16.5" customHeight="1">
      <c r="A20" s="97"/>
      <c r="B20" s="625"/>
      <c r="C20" s="26" t="s">
        <v>908</v>
      </c>
      <c r="D20" s="27"/>
      <c r="E20" s="267">
        <v>539.54999999999995</v>
      </c>
      <c r="F20" s="267">
        <v>758.71</v>
      </c>
      <c r="G20" s="267">
        <v>836.45</v>
      </c>
      <c r="H20" s="267">
        <v>1029.1500000000001</v>
      </c>
      <c r="I20" s="267">
        <v>1271.45</v>
      </c>
      <c r="J20" s="267">
        <v>1559</v>
      </c>
      <c r="K20" s="267">
        <v>1257.31</v>
      </c>
      <c r="L20" s="267">
        <v>1091.98</v>
      </c>
      <c r="M20" s="267">
        <v>914.62</v>
      </c>
      <c r="N20" s="267">
        <v>853.76</v>
      </c>
      <c r="O20" s="267">
        <v>966.50778436507017</v>
      </c>
      <c r="P20" s="267"/>
      <c r="Q20" s="267">
        <v>738.11</v>
      </c>
      <c r="R20" s="267">
        <v>826.31</v>
      </c>
      <c r="S20" s="267">
        <v>836.45</v>
      </c>
      <c r="T20" s="267">
        <v>903.59</v>
      </c>
      <c r="U20" s="267">
        <v>868.47</v>
      </c>
      <c r="V20" s="267">
        <v>945.33</v>
      </c>
      <c r="W20" s="267">
        <v>1029.1500000000001</v>
      </c>
      <c r="X20" s="267">
        <v>974.32</v>
      </c>
      <c r="Y20" s="267">
        <v>1083.5</v>
      </c>
      <c r="Z20" s="267">
        <v>1186.0844206166755</v>
      </c>
      <c r="AA20" s="267">
        <v>1271.45</v>
      </c>
      <c r="AB20" s="267">
        <v>1318.2103992303441</v>
      </c>
      <c r="AC20" s="267">
        <v>1457.34</v>
      </c>
      <c r="AD20" s="267">
        <v>1503</v>
      </c>
      <c r="AE20" s="267">
        <v>1559</v>
      </c>
      <c r="AF20" s="267">
        <v>1332.47</v>
      </c>
      <c r="AG20" s="267">
        <v>1363.68</v>
      </c>
      <c r="AH20" s="267">
        <v>1324.9426547502685</v>
      </c>
      <c r="AI20" s="267">
        <v>1257.31</v>
      </c>
      <c r="AJ20" s="267">
        <v>1126.8800000000001</v>
      </c>
      <c r="AK20" s="267">
        <v>1083.28</v>
      </c>
      <c r="AL20" s="267">
        <v>1020.7</v>
      </c>
      <c r="AM20" s="267">
        <v>1091.98</v>
      </c>
      <c r="AN20" s="267">
        <v>1153.18</v>
      </c>
      <c r="AO20" s="267">
        <v>1135.1199999999999</v>
      </c>
      <c r="AP20" s="267">
        <v>1120.01</v>
      </c>
      <c r="AQ20" s="267">
        <v>914.62</v>
      </c>
      <c r="AR20" s="267">
        <v>879.62</v>
      </c>
      <c r="AS20" s="267">
        <v>836.93</v>
      </c>
      <c r="AT20" s="267">
        <v>819.92</v>
      </c>
      <c r="AU20" s="267">
        <v>853.76</v>
      </c>
      <c r="AV20" s="267">
        <v>930.44743372914149</v>
      </c>
      <c r="AW20" s="267">
        <v>931.99710072682205</v>
      </c>
      <c r="AX20" s="267">
        <v>940.47485134178896</v>
      </c>
      <c r="AY20" s="267">
        <v>966.50778436507017</v>
      </c>
      <c r="AZ20" s="267">
        <v>1040.573311117412</v>
      </c>
      <c r="BA20" s="267">
        <v>1031.1171697429506</v>
      </c>
    </row>
    <row r="21" spans="1:53" s="26" customFormat="1" ht="16.5" customHeight="1">
      <c r="A21" s="97"/>
      <c r="B21" s="631"/>
      <c r="C21" s="209" t="s">
        <v>910</v>
      </c>
      <c r="D21" s="27"/>
      <c r="E21" s="272">
        <v>1066.95</v>
      </c>
      <c r="F21" s="272">
        <v>1447.8899999999999</v>
      </c>
      <c r="G21" s="272">
        <v>1362.77</v>
      </c>
      <c r="H21" s="272">
        <v>1575.05</v>
      </c>
      <c r="I21" s="272">
        <v>1654.9630590000002</v>
      </c>
      <c r="J21" s="272">
        <v>1215</v>
      </c>
      <c r="K21" s="272">
        <v>993.2199999999998</v>
      </c>
      <c r="L21" s="272">
        <v>881.58633500999997</v>
      </c>
      <c r="M21" s="272">
        <v>914.22881799000004</v>
      </c>
      <c r="N21" s="272">
        <v>662.26091115999998</v>
      </c>
      <c r="O21" s="272">
        <v>981.23250895000001</v>
      </c>
      <c r="P21" s="267"/>
      <c r="Q21" s="272">
        <v>1202.4499999999998</v>
      </c>
      <c r="R21" s="272">
        <v>1397.64</v>
      </c>
      <c r="S21" s="272">
        <v>1362.77</v>
      </c>
      <c r="T21" s="272">
        <v>1641.31</v>
      </c>
      <c r="U21" s="272">
        <v>1671.88</v>
      </c>
      <c r="V21" s="272">
        <v>1688.79</v>
      </c>
      <c r="W21" s="272">
        <v>1575.05</v>
      </c>
      <c r="X21" s="272">
        <v>1493.0700000000002</v>
      </c>
      <c r="Y21" s="272">
        <v>1396.46</v>
      </c>
      <c r="Z21" s="272">
        <v>1577.7396194400001</v>
      </c>
      <c r="AA21" s="272">
        <v>1654.9630590000002</v>
      </c>
      <c r="AB21" s="272">
        <v>1423.7738982399999</v>
      </c>
      <c r="AC21" s="272">
        <v>1371</v>
      </c>
      <c r="AD21" s="272">
        <v>1198</v>
      </c>
      <c r="AE21" s="272">
        <v>1215</v>
      </c>
      <c r="AF21" s="272">
        <v>1176</v>
      </c>
      <c r="AG21" s="272">
        <v>1188.96</v>
      </c>
      <c r="AH21" s="272">
        <v>1165.79</v>
      </c>
      <c r="AI21" s="272">
        <v>993.2199999999998</v>
      </c>
      <c r="AJ21" s="272">
        <v>989.06822137999995</v>
      </c>
      <c r="AK21" s="272">
        <v>836.70506937000005</v>
      </c>
      <c r="AL21" s="272">
        <v>868.50120068000001</v>
      </c>
      <c r="AM21" s="272">
        <v>881.58633500999997</v>
      </c>
      <c r="AN21" s="272">
        <v>996.36702243000002</v>
      </c>
      <c r="AO21" s="272">
        <v>926.07671702000005</v>
      </c>
      <c r="AP21" s="272">
        <v>932.47249208999995</v>
      </c>
      <c r="AQ21" s="272">
        <v>914.22881799000004</v>
      </c>
      <c r="AR21" s="272">
        <v>933.15161542999999</v>
      </c>
      <c r="AS21" s="272">
        <v>963.15506305999997</v>
      </c>
      <c r="AT21" s="272">
        <v>1003.04340331</v>
      </c>
      <c r="AU21" s="272">
        <v>662.26091115999998</v>
      </c>
      <c r="AV21" s="272">
        <v>606.56532805999996</v>
      </c>
      <c r="AW21" s="272">
        <v>704.11415010999997</v>
      </c>
      <c r="AX21" s="272">
        <v>854.10147105999999</v>
      </c>
      <c r="AY21" s="272">
        <v>981.23250895000001</v>
      </c>
      <c r="AZ21" s="272">
        <v>1453.38780731</v>
      </c>
      <c r="BA21" s="272">
        <v>1520.2096242499999</v>
      </c>
    </row>
    <row r="22" spans="1:53" s="26" customFormat="1" ht="16.5" customHeight="1">
      <c r="A22" s="97"/>
      <c r="B22" s="629" t="s">
        <v>145</v>
      </c>
      <c r="C22" s="25" t="s">
        <v>549</v>
      </c>
      <c r="D22" s="25"/>
      <c r="E22" s="175">
        <v>5.3745974668746466E-3</v>
      </c>
      <c r="F22" s="175">
        <v>3.833688359440189E-3</v>
      </c>
      <c r="G22" s="175">
        <v>2.718968209143499E-3</v>
      </c>
      <c r="H22" s="175">
        <v>3.7522487799449096E-3</v>
      </c>
      <c r="I22" s="175">
        <v>3.5482185158928967E-3</v>
      </c>
      <c r="J22" s="175">
        <v>3.9130095967067798E-3</v>
      </c>
      <c r="K22" s="175">
        <v>5.7450093494284546E-3</v>
      </c>
      <c r="L22" s="175">
        <v>6.4754408581802689E-3</v>
      </c>
      <c r="M22" s="175">
        <v>7.0152197625197102E-3</v>
      </c>
      <c r="N22" s="175">
        <v>8.6204260959731466E-3</v>
      </c>
      <c r="O22" s="175">
        <v>8.575807428839571E-3</v>
      </c>
      <c r="P22" s="175"/>
      <c r="Q22" s="175">
        <v>4.5100068773571683E-3</v>
      </c>
      <c r="R22" s="175">
        <v>4.1108085963810674E-3</v>
      </c>
      <c r="S22" s="175">
        <v>2.718968209143499E-3</v>
      </c>
      <c r="T22" s="175">
        <v>4.2278492896654215E-3</v>
      </c>
      <c r="U22" s="175">
        <v>5.0788320943504633E-3</v>
      </c>
      <c r="V22" s="175">
        <v>4.8461112693867978E-3</v>
      </c>
      <c r="W22" s="175">
        <v>3.7522487799449096E-3</v>
      </c>
      <c r="X22" s="175">
        <v>4.7000000000000002E-3</v>
      </c>
      <c r="Y22" s="175">
        <v>6.0000000000000001E-3</v>
      </c>
      <c r="Z22" s="175">
        <v>5.2692131977484999E-3</v>
      </c>
      <c r="AA22" s="175">
        <v>3.5482185158928967E-3</v>
      </c>
      <c r="AB22" s="175">
        <v>2.3147889499083511E-3</v>
      </c>
      <c r="AC22" s="175">
        <v>4.7186522514053213E-3</v>
      </c>
      <c r="AD22" s="175">
        <v>4.7104387400738312E-3</v>
      </c>
      <c r="AE22" s="175">
        <v>3.9130095967067798E-3</v>
      </c>
      <c r="AF22" s="175">
        <v>5.772929495985595E-3</v>
      </c>
      <c r="AG22" s="175">
        <v>6.4696886249133549E-3</v>
      </c>
      <c r="AH22" s="175">
        <v>6.6540681664101495E-3</v>
      </c>
      <c r="AI22" s="175">
        <v>5.7450093494284546E-3</v>
      </c>
      <c r="AJ22" s="175">
        <v>6.1174683123178183E-3</v>
      </c>
      <c r="AK22" s="175">
        <v>8.3733360678638815E-3</v>
      </c>
      <c r="AL22" s="175">
        <v>7.5572174434253179E-3</v>
      </c>
      <c r="AM22" s="175">
        <v>6.4754408581802689E-3</v>
      </c>
      <c r="AN22" s="175">
        <v>6.9192077824343319E-3</v>
      </c>
      <c r="AO22" s="175">
        <v>6.7938217036806695E-3</v>
      </c>
      <c r="AP22" s="175">
        <v>6.9179982332491802E-3</v>
      </c>
      <c r="AQ22" s="175">
        <v>7.0158979546854593E-3</v>
      </c>
      <c r="AR22" s="175">
        <v>8.3274656847336353E-3</v>
      </c>
      <c r="AS22" s="175">
        <v>8.449980812155802E-3</v>
      </c>
      <c r="AT22" s="175">
        <v>8.6222847669820586E-3</v>
      </c>
      <c r="AU22" s="175">
        <v>8.6204260959731466E-3</v>
      </c>
      <c r="AV22" s="175">
        <v>9.6192682568724455E-3</v>
      </c>
      <c r="AW22" s="175">
        <v>9.225279080603976E-3</v>
      </c>
      <c r="AX22" s="175">
        <v>9.1075081948560465E-3</v>
      </c>
      <c r="AY22" s="175">
        <v>8.575807428839571E-3</v>
      </c>
      <c r="AZ22" s="175">
        <v>8.6898934987664472E-3</v>
      </c>
      <c r="BA22" s="175">
        <v>8.1440340061589723E-3</v>
      </c>
    </row>
    <row r="23" spans="1:53" s="26" customFormat="1" ht="16.5" customHeight="1">
      <c r="A23" s="97"/>
      <c r="B23" s="625"/>
      <c r="C23" s="26" t="s">
        <v>611</v>
      </c>
      <c r="D23" s="27"/>
      <c r="E23" s="267">
        <v>593.26</v>
      </c>
      <c r="F23" s="267">
        <v>452.09</v>
      </c>
      <c r="G23" s="267">
        <v>356.24</v>
      </c>
      <c r="H23" s="267">
        <v>509.82996889000043</v>
      </c>
      <c r="I23" s="267">
        <v>520.25749922</v>
      </c>
      <c r="J23" s="267">
        <v>650.6591487500001</v>
      </c>
      <c r="K23" s="267">
        <v>1004.67</v>
      </c>
      <c r="L23" s="267">
        <v>1095.01</v>
      </c>
      <c r="M23" s="267">
        <v>1241.28</v>
      </c>
      <c r="N23" s="267">
        <v>1612.83</v>
      </c>
      <c r="O23" s="267">
        <v>1770.44</v>
      </c>
      <c r="P23" s="267"/>
      <c r="Q23" s="267">
        <v>288.44</v>
      </c>
      <c r="R23" s="267">
        <v>400.99</v>
      </c>
      <c r="S23" s="267">
        <v>356.24</v>
      </c>
      <c r="T23" s="267">
        <v>138.05993770000009</v>
      </c>
      <c r="U23" s="267">
        <v>336.20936395000001</v>
      </c>
      <c r="V23" s="267">
        <v>487.71601250999964</v>
      </c>
      <c r="W23" s="267">
        <v>509.82996889000043</v>
      </c>
      <c r="X23" s="267">
        <v>164.59</v>
      </c>
      <c r="Y23" s="267">
        <v>419.55</v>
      </c>
      <c r="Z23" s="267">
        <v>562.77226217999998</v>
      </c>
      <c r="AA23" s="267">
        <v>520.25749922</v>
      </c>
      <c r="AB23" s="267">
        <v>91.309148750000006</v>
      </c>
      <c r="AC23" s="267">
        <v>376.37914875000007</v>
      </c>
      <c r="AD23" s="267">
        <v>576.39914875000011</v>
      </c>
      <c r="AE23" s="267">
        <v>650.6591487500001</v>
      </c>
      <c r="AF23" s="267">
        <v>249.34</v>
      </c>
      <c r="AG23" s="267">
        <v>562.34</v>
      </c>
      <c r="AH23" s="267">
        <v>872.83</v>
      </c>
      <c r="AI23" s="267">
        <v>1004.67</v>
      </c>
      <c r="AJ23" s="267">
        <v>259.95</v>
      </c>
      <c r="AK23" s="267">
        <v>706.71</v>
      </c>
      <c r="AL23" s="267">
        <v>956.7</v>
      </c>
      <c r="AM23" s="267">
        <v>1095.01</v>
      </c>
      <c r="AN23" s="267">
        <v>295.95</v>
      </c>
      <c r="AO23" s="267">
        <v>584.39999999999986</v>
      </c>
      <c r="AP23" s="267">
        <v>907.39999999999986</v>
      </c>
      <c r="AQ23" s="267">
        <v>1241.3999999999999</v>
      </c>
      <c r="AR23" s="267">
        <v>381.05</v>
      </c>
      <c r="AS23" s="267">
        <v>774.65</v>
      </c>
      <c r="AT23" s="267">
        <v>1195.07</v>
      </c>
      <c r="AU23" s="267">
        <v>1612.83</v>
      </c>
      <c r="AV23" s="267">
        <v>466.69</v>
      </c>
      <c r="AW23" s="267">
        <v>910.11</v>
      </c>
      <c r="AX23" s="267">
        <v>1378.95</v>
      </c>
      <c r="AY23" s="267">
        <v>1770.44</v>
      </c>
      <c r="AZ23" s="267">
        <v>469.87</v>
      </c>
      <c r="BA23" s="267">
        <v>885.48</v>
      </c>
    </row>
    <row r="24" spans="1:53" s="26" customFormat="1" ht="16.5" customHeight="1">
      <c r="A24" s="97"/>
      <c r="B24" s="625"/>
      <c r="C24" s="26" t="s">
        <v>16</v>
      </c>
      <c r="D24" s="27"/>
      <c r="E24" s="267">
        <v>110382.22</v>
      </c>
      <c r="F24" s="267">
        <v>117925.6</v>
      </c>
      <c r="G24" s="267">
        <v>131020.28879999999</v>
      </c>
      <c r="H24" s="267">
        <v>135873.17866953526</v>
      </c>
      <c r="I24" s="267">
        <v>146624.988537122</v>
      </c>
      <c r="J24" s="267">
        <v>166281</v>
      </c>
      <c r="K24" s="267">
        <v>174877</v>
      </c>
      <c r="L24" s="267">
        <v>169102</v>
      </c>
      <c r="M24" s="267">
        <v>176941</v>
      </c>
      <c r="N24" s="267">
        <v>187094</v>
      </c>
      <c r="O24" s="267">
        <v>206445.86701494601</v>
      </c>
      <c r="P24" s="267"/>
      <c r="Q24" s="267">
        <v>128971.15</v>
      </c>
      <c r="R24" s="267">
        <v>130417.69</v>
      </c>
      <c r="S24" s="267">
        <v>131020.28879999999</v>
      </c>
      <c r="T24" s="267">
        <v>132433.70540845336</v>
      </c>
      <c r="U24" s="267">
        <v>133493.53674211301</v>
      </c>
      <c r="V24" s="267">
        <v>134556.24230907092</v>
      </c>
      <c r="W24" s="267">
        <v>135873.17866953526</v>
      </c>
      <c r="X24" s="267">
        <v>141553.64000000001</v>
      </c>
      <c r="Y24" s="267">
        <v>141328.95999999999</v>
      </c>
      <c r="Z24" s="267">
        <v>142664.99828442899</v>
      </c>
      <c r="AA24" s="267">
        <v>146624.988537122</v>
      </c>
      <c r="AB24" s="267">
        <v>159975.41611764336</v>
      </c>
      <c r="AC24" s="267">
        <v>160850.29908832</v>
      </c>
      <c r="AD24" s="267">
        <v>163603.34844615299</v>
      </c>
      <c r="AE24" s="267">
        <v>166281</v>
      </c>
      <c r="AF24" s="267">
        <v>175164.485020197</v>
      </c>
      <c r="AG24" s="267">
        <v>175279</v>
      </c>
      <c r="AH24" s="267">
        <v>175377</v>
      </c>
      <c r="AI24" s="267">
        <v>174877</v>
      </c>
      <c r="AJ24" s="267">
        <v>172333</v>
      </c>
      <c r="AK24" s="267">
        <v>170199</v>
      </c>
      <c r="AL24" s="267">
        <v>169256</v>
      </c>
      <c r="AM24" s="267">
        <v>169102</v>
      </c>
      <c r="AN24" s="267">
        <v>172029</v>
      </c>
      <c r="AO24" s="267">
        <v>172983.93</v>
      </c>
      <c r="AP24" s="267">
        <v>175205.95</v>
      </c>
      <c r="AQ24" s="267">
        <v>176941</v>
      </c>
      <c r="AR24" s="267">
        <v>185575</v>
      </c>
      <c r="AS24" s="267">
        <v>184869</v>
      </c>
      <c r="AT24" s="267">
        <v>185311</v>
      </c>
      <c r="AU24" s="267">
        <v>187094</v>
      </c>
      <c r="AV24" s="267">
        <v>196760</v>
      </c>
      <c r="AW24" s="267">
        <v>198943</v>
      </c>
      <c r="AX24" s="267">
        <v>202432</v>
      </c>
      <c r="AY24" s="156">
        <v>206445.86701494601</v>
      </c>
      <c r="AZ24" s="267">
        <v>219287.36976573899</v>
      </c>
      <c r="BA24" s="267">
        <v>219257</v>
      </c>
    </row>
    <row r="25" spans="1:53" s="26" customFormat="1" ht="16.5" customHeight="1">
      <c r="A25" s="97"/>
      <c r="B25" s="625"/>
      <c r="C25" s="34" t="s">
        <v>550</v>
      </c>
      <c r="D25" s="25"/>
      <c r="E25" s="158">
        <v>9.0959408179692586E-2</v>
      </c>
      <c r="F25" s="158">
        <v>6.2124339373218741E-2</v>
      </c>
      <c r="G25" s="158">
        <v>4.6382578149514291E-2</v>
      </c>
      <c r="H25" s="158">
        <v>5.8827020520407974E-2</v>
      </c>
      <c r="I25" s="158">
        <v>4.6377183286870516E-2</v>
      </c>
      <c r="J25" s="158">
        <v>5.4132781549089883E-2</v>
      </c>
      <c r="K25" s="158">
        <v>8.0168368975422913E-2</v>
      </c>
      <c r="L25" s="158">
        <v>8.0717234262125903E-2</v>
      </c>
      <c r="M25" s="158">
        <v>8.7630074126367807E-2</v>
      </c>
      <c r="N25" s="158">
        <v>0.10627503953610964</v>
      </c>
      <c r="O25" s="158">
        <v>0.11147016023583485</v>
      </c>
      <c r="P25" s="175"/>
      <c r="Q25" s="158">
        <v>7.898310018109668E-2</v>
      </c>
      <c r="R25" s="158">
        <v>7.1971690583141415E-2</v>
      </c>
      <c r="S25" s="158">
        <v>4.6382578149514291E-2</v>
      </c>
      <c r="T25" s="158">
        <v>6.7636286705102355E-2</v>
      </c>
      <c r="U25" s="158">
        <v>8.0569823946490898E-2</v>
      </c>
      <c r="V25" s="158">
        <v>7.7046168976881726E-2</v>
      </c>
      <c r="W25" s="158">
        <v>5.8827020520407974E-2</v>
      </c>
      <c r="X25" s="158">
        <v>7.0699999999999999E-2</v>
      </c>
      <c r="Y25" s="158">
        <v>8.8900000000000007E-2</v>
      </c>
      <c r="Z25" s="158">
        <v>7.6366838602626649E-2</v>
      </c>
      <c r="AA25" s="158">
        <v>4.6377183286870516E-2</v>
      </c>
      <c r="AB25" s="158">
        <v>3.1425190999334343E-2</v>
      </c>
      <c r="AC25" s="158">
        <v>6.3106533300348919E-2</v>
      </c>
      <c r="AD25" s="158">
        <v>6.337112844055269E-2</v>
      </c>
      <c r="AE25" s="158">
        <v>5.4132781549089883E-2</v>
      </c>
      <c r="AF25" s="158">
        <v>8.6521445322655807E-2</v>
      </c>
      <c r="AG25" s="158">
        <v>9.3103493635976003E-2</v>
      </c>
      <c r="AH25" s="158">
        <v>9.3966544232266108E-2</v>
      </c>
      <c r="AI25" s="158">
        <v>8.0168368975422913E-2</v>
      </c>
      <c r="AJ25" s="158">
        <v>8.1139203160676257E-2</v>
      </c>
      <c r="AK25" s="158">
        <v>0.1067755619550734</v>
      </c>
      <c r="AL25" s="158">
        <v>9.4650317863282207E-2</v>
      </c>
      <c r="AM25" s="158">
        <v>8.0717234262125903E-2</v>
      </c>
      <c r="AN25" s="158">
        <v>8.6870850649861012E-2</v>
      </c>
      <c r="AO25" s="158">
        <v>8.4941089340568057E-2</v>
      </c>
      <c r="AP25" s="158">
        <v>8.6603655604044427E-2</v>
      </c>
      <c r="AQ25" s="158">
        <v>8.7638545711260118E-2</v>
      </c>
      <c r="AR25" s="158">
        <v>0.10547876898808577</v>
      </c>
      <c r="AS25" s="158">
        <v>0.10554996640286694</v>
      </c>
      <c r="AT25" s="158">
        <v>0.10664114078984263</v>
      </c>
      <c r="AU25" s="158">
        <v>0.10627503953610964</v>
      </c>
      <c r="AV25" s="158">
        <v>0.12037697781735179</v>
      </c>
      <c r="AW25" s="158">
        <v>0.11598234935114994</v>
      </c>
      <c r="AX25" s="158">
        <v>0.11698293774753166</v>
      </c>
      <c r="AY25" s="158">
        <v>0.11147016023583485</v>
      </c>
      <c r="AZ25" s="158">
        <v>0.11505685326660636</v>
      </c>
      <c r="BA25" s="158">
        <v>0.10468029452974545</v>
      </c>
    </row>
    <row r="26" spans="1:53" s="26" customFormat="1" ht="16.5" customHeight="1">
      <c r="A26" s="97"/>
      <c r="B26" s="625"/>
      <c r="C26" s="208" t="s">
        <v>17</v>
      </c>
      <c r="D26" s="27"/>
      <c r="E26" s="271">
        <v>6522.25</v>
      </c>
      <c r="F26" s="271">
        <v>7277.18</v>
      </c>
      <c r="G26" s="271">
        <v>7680.47</v>
      </c>
      <c r="H26" s="271">
        <v>8666.595118702855</v>
      </c>
      <c r="I26" s="271">
        <v>11217.96241919</v>
      </c>
      <c r="J26" s="271">
        <v>12019.6880731125</v>
      </c>
      <c r="K26" s="271">
        <v>12532</v>
      </c>
      <c r="L26" s="271">
        <v>13566</v>
      </c>
      <c r="M26" s="271">
        <v>14165</v>
      </c>
      <c r="N26" s="271">
        <v>15176</v>
      </c>
      <c r="O26" s="271">
        <v>15882.63618043</v>
      </c>
      <c r="P26" s="267"/>
      <c r="Q26" s="271">
        <v>7364.37</v>
      </c>
      <c r="R26" s="271">
        <v>7449.07</v>
      </c>
      <c r="S26" s="271">
        <v>7680.47</v>
      </c>
      <c r="T26" s="271">
        <v>8278.2449276099996</v>
      </c>
      <c r="U26" s="271">
        <v>8414.9527153550007</v>
      </c>
      <c r="V26" s="271">
        <v>8463.4256430840705</v>
      </c>
      <c r="W26" s="271">
        <v>8666.595118702855</v>
      </c>
      <c r="X26" s="271">
        <v>9358.57</v>
      </c>
      <c r="Y26" s="271">
        <v>9495.7800000000007</v>
      </c>
      <c r="Z26" s="271">
        <v>9843.7005586771047</v>
      </c>
      <c r="AA26" s="271">
        <v>11217.96241919</v>
      </c>
      <c r="AB26" s="271">
        <v>11783.836906320001</v>
      </c>
      <c r="AC26" s="271">
        <v>12027.22739213</v>
      </c>
      <c r="AD26" s="271">
        <v>12160.79892359</v>
      </c>
      <c r="AE26" s="271">
        <v>12019.6880731125</v>
      </c>
      <c r="AF26" s="271">
        <v>11687.417130530001</v>
      </c>
      <c r="AG26" s="271">
        <v>12180</v>
      </c>
      <c r="AH26" s="271">
        <v>12419</v>
      </c>
      <c r="AI26" s="271">
        <v>12532</v>
      </c>
      <c r="AJ26" s="271">
        <v>12993</v>
      </c>
      <c r="AK26" s="271">
        <v>13347</v>
      </c>
      <c r="AL26" s="271">
        <v>13514</v>
      </c>
      <c r="AM26" s="271">
        <v>13566</v>
      </c>
      <c r="AN26" s="271">
        <v>13702</v>
      </c>
      <c r="AO26" s="271">
        <v>13835.73</v>
      </c>
      <c r="AP26" s="271">
        <v>13995.65</v>
      </c>
      <c r="AQ26" s="271">
        <v>14165</v>
      </c>
      <c r="AR26" s="271">
        <v>14651</v>
      </c>
      <c r="AS26" s="271">
        <v>14800</v>
      </c>
      <c r="AT26" s="271">
        <v>14983</v>
      </c>
      <c r="AU26" s="271">
        <v>15176</v>
      </c>
      <c r="AV26" s="271">
        <v>15723</v>
      </c>
      <c r="AW26" s="271">
        <v>15824</v>
      </c>
      <c r="AX26" s="271">
        <v>15760</v>
      </c>
      <c r="AY26" s="159">
        <v>15882.63618043</v>
      </c>
      <c r="AZ26" s="271">
        <v>16562.106774060001</v>
      </c>
      <c r="BA26" s="271">
        <v>17058</v>
      </c>
    </row>
    <row r="27" spans="1:53" s="26" customFormat="1" ht="16.5" customHeight="1">
      <c r="A27" s="97"/>
      <c r="B27" s="625"/>
      <c r="C27" s="34" t="s">
        <v>552</v>
      </c>
      <c r="D27" s="25"/>
      <c r="E27" s="158">
        <v>0.50843482380027738</v>
      </c>
      <c r="F27" s="382">
        <v>0.5547072057215181</v>
      </c>
      <c r="G27" s="382">
        <v>0.62096201434094311</v>
      </c>
      <c r="H27" s="382">
        <v>0.57732777735686647</v>
      </c>
      <c r="I27" s="382">
        <v>0.55662393492817053</v>
      </c>
      <c r="J27" s="382">
        <v>0.62549086876880011</v>
      </c>
      <c r="K27" s="382">
        <v>0.55308054126087025</v>
      </c>
      <c r="L27" s="382">
        <v>0.55475917505056105</v>
      </c>
      <c r="M27" s="382">
        <v>0.5318756931349985</v>
      </c>
      <c r="N27" s="382">
        <v>0.47793897743599822</v>
      </c>
      <c r="O27" s="382">
        <v>0.4067264652705857</v>
      </c>
      <c r="P27" s="379"/>
      <c r="Q27" s="382">
        <v>0.5483879781420764</v>
      </c>
      <c r="R27" s="382">
        <v>0.56223994923627785</v>
      </c>
      <c r="S27" s="382">
        <v>0.62095930161330415</v>
      </c>
      <c r="T27" s="382">
        <v>0.49585014872502498</v>
      </c>
      <c r="U27" s="382">
        <v>0.51095137998757156</v>
      </c>
      <c r="V27" s="382">
        <v>0.53349824447113092</v>
      </c>
      <c r="W27" s="382">
        <v>0.57732777735686647</v>
      </c>
      <c r="X27" s="382">
        <v>0.52099226737246351</v>
      </c>
      <c r="Y27" s="382">
        <v>0.50523203748911272</v>
      </c>
      <c r="Z27" s="382">
        <v>0.53195464740621845</v>
      </c>
      <c r="AA27" s="382">
        <v>0.55662393492817053</v>
      </c>
      <c r="AB27" s="382">
        <v>0.60840268456375834</v>
      </c>
      <c r="AC27" s="382">
        <v>0.55161849502233029</v>
      </c>
      <c r="AD27" s="382">
        <v>0.57240624144538732</v>
      </c>
      <c r="AE27" s="382">
        <v>0.62549086876880011</v>
      </c>
      <c r="AF27" s="382">
        <v>0.52485512887043761</v>
      </c>
      <c r="AG27" s="382">
        <v>0.48824151461960047</v>
      </c>
      <c r="AH27" s="382">
        <v>0.49356948344221352</v>
      </c>
      <c r="AI27" s="382">
        <v>0.55308054126087025</v>
      </c>
      <c r="AJ27" s="382">
        <v>0.48824309784709236</v>
      </c>
      <c r="AK27" s="382">
        <v>0.47540053877782501</v>
      </c>
      <c r="AL27" s="382">
        <v>0.487335478210003</v>
      </c>
      <c r="AM27" s="382">
        <v>0.55475917505056105</v>
      </c>
      <c r="AN27" s="382">
        <v>0.51768951624996251</v>
      </c>
      <c r="AO27" s="382">
        <v>0.47497049327441743</v>
      </c>
      <c r="AP27" s="382">
        <v>0.47677630330839199</v>
      </c>
      <c r="AQ27" s="382">
        <v>0.5318756931349985</v>
      </c>
      <c r="AR27" s="382">
        <v>0.45256823866313839</v>
      </c>
      <c r="AS27" s="382">
        <v>0.42790796328783343</v>
      </c>
      <c r="AT27" s="382">
        <v>0.42585612934033701</v>
      </c>
      <c r="AU27" s="382">
        <v>0.47793897743599822</v>
      </c>
      <c r="AV27" s="382">
        <v>0.42652778845414713</v>
      </c>
      <c r="AW27" s="382">
        <v>0.39550725019475608</v>
      </c>
      <c r="AX27" s="382">
        <v>0.39136769699566032</v>
      </c>
      <c r="AY27" s="382">
        <v>0.4067264652705857</v>
      </c>
      <c r="AZ27" s="382">
        <v>0.39955886611340097</v>
      </c>
      <c r="BA27" s="382">
        <v>0.38243836456321878</v>
      </c>
    </row>
    <row r="28" spans="1:53" s="26" customFormat="1" ht="16.5" customHeight="1">
      <c r="A28" s="97"/>
      <c r="B28" s="625"/>
      <c r="C28" s="26" t="s">
        <v>607</v>
      </c>
      <c r="D28" s="27"/>
      <c r="E28" s="267">
        <v>1560.18</v>
      </c>
      <c r="F28" s="267">
        <v>1625</v>
      </c>
      <c r="G28" s="267">
        <v>1774</v>
      </c>
      <c r="H28" s="267">
        <v>1779.5839082500001</v>
      </c>
      <c r="I28" s="267">
        <v>1799.76</v>
      </c>
      <c r="J28" s="267">
        <v>2041.99</v>
      </c>
      <c r="K28" s="267">
        <v>2100.08</v>
      </c>
      <c r="L28" s="267">
        <v>2153.27</v>
      </c>
      <c r="M28" s="267">
        <v>2170.0368717199999</v>
      </c>
      <c r="N28" s="267">
        <v>2285.27</v>
      </c>
      <c r="O28" s="267">
        <v>2317.08</v>
      </c>
      <c r="P28" s="267"/>
      <c r="Q28" s="267">
        <v>802.83999999999992</v>
      </c>
      <c r="R28" s="267">
        <v>1240.4699999999998</v>
      </c>
      <c r="S28" s="267">
        <v>1774</v>
      </c>
      <c r="T28" s="267">
        <v>387.64653403999995</v>
      </c>
      <c r="U28" s="267">
        <v>816.50390825000011</v>
      </c>
      <c r="V28" s="267">
        <v>1250.9439082500003</v>
      </c>
      <c r="W28" s="267">
        <v>1779.5839082500001</v>
      </c>
      <c r="X28" s="267">
        <v>401.56</v>
      </c>
      <c r="Y28" s="267">
        <v>823.7</v>
      </c>
      <c r="Z28" s="267">
        <v>1292.57</v>
      </c>
      <c r="AA28" s="267">
        <v>1799.76</v>
      </c>
      <c r="AB28" s="267">
        <v>453.26</v>
      </c>
      <c r="AC28" s="267">
        <v>916.47</v>
      </c>
      <c r="AD28" s="267">
        <v>1400.97</v>
      </c>
      <c r="AE28" s="267">
        <v>2041.99</v>
      </c>
      <c r="AF28" s="267">
        <v>485.47</v>
      </c>
      <c r="AG28" s="267">
        <v>909.55</v>
      </c>
      <c r="AH28" s="267">
        <v>1399.23</v>
      </c>
      <c r="AI28" s="267">
        <v>2100.08</v>
      </c>
      <c r="AJ28" s="267">
        <v>467.4</v>
      </c>
      <c r="AK28" s="267">
        <v>905.31</v>
      </c>
      <c r="AL28" s="267">
        <v>1416.27</v>
      </c>
      <c r="AM28" s="267">
        <v>2153.27</v>
      </c>
      <c r="AN28" s="267">
        <v>517.85</v>
      </c>
      <c r="AO28" s="267">
        <v>973.87</v>
      </c>
      <c r="AP28" s="267">
        <v>1482.76</v>
      </c>
      <c r="AQ28" s="267">
        <v>2170.0368717199999</v>
      </c>
      <c r="AR28" s="267">
        <v>499.4</v>
      </c>
      <c r="AS28" s="267">
        <v>968.36</v>
      </c>
      <c r="AT28" s="267">
        <v>1498.23</v>
      </c>
      <c r="AU28" s="267">
        <v>2285.27</v>
      </c>
      <c r="AV28" s="267">
        <v>554.87</v>
      </c>
      <c r="AW28" s="267">
        <v>1050.93</v>
      </c>
      <c r="AX28" s="267">
        <v>1617.01</v>
      </c>
      <c r="AY28" s="267">
        <v>2317.08</v>
      </c>
      <c r="AZ28" s="267">
        <v>648.52</v>
      </c>
      <c r="BA28" s="267">
        <v>1210.0999999999999</v>
      </c>
    </row>
    <row r="29" spans="1:53" s="26" customFormat="1" ht="16.5" customHeight="1">
      <c r="A29" s="97"/>
      <c r="B29" s="625"/>
      <c r="C29" s="208" t="s">
        <v>610</v>
      </c>
      <c r="D29" s="27"/>
      <c r="E29" s="271">
        <v>3068.5939022400003</v>
      </c>
      <c r="F29" s="271">
        <v>2929.4733928800001</v>
      </c>
      <c r="G29" s="271">
        <v>2856.8575195100002</v>
      </c>
      <c r="H29" s="271">
        <v>3082.4498284100009</v>
      </c>
      <c r="I29" s="271">
        <v>3233.35</v>
      </c>
      <c r="J29" s="271">
        <v>3264.62</v>
      </c>
      <c r="K29" s="271">
        <v>3797.06</v>
      </c>
      <c r="L29" s="271">
        <v>3881.45</v>
      </c>
      <c r="M29" s="271">
        <v>4079.9700000000003</v>
      </c>
      <c r="N29" s="271">
        <v>4781.51</v>
      </c>
      <c r="O29" s="271">
        <v>5696.9000000000005</v>
      </c>
      <c r="P29" s="267"/>
      <c r="Q29" s="271">
        <v>1464</v>
      </c>
      <c r="R29" s="271">
        <v>2206.3000000000002</v>
      </c>
      <c r="S29" s="271">
        <v>2856.87</v>
      </c>
      <c r="T29" s="271">
        <v>781.78162301000009</v>
      </c>
      <c r="U29" s="271">
        <v>1598.0070516100002</v>
      </c>
      <c r="V29" s="271">
        <v>2344.7947977599997</v>
      </c>
      <c r="W29" s="271">
        <v>3082.4498284100009</v>
      </c>
      <c r="X29" s="271">
        <v>770.76</v>
      </c>
      <c r="Y29" s="271">
        <v>1630.34</v>
      </c>
      <c r="Z29" s="271">
        <v>2429.85</v>
      </c>
      <c r="AA29" s="271">
        <v>3233.35</v>
      </c>
      <c r="AB29" s="271">
        <v>745</v>
      </c>
      <c r="AC29" s="271">
        <v>1661.42</v>
      </c>
      <c r="AD29" s="271">
        <v>2447.5100000000002</v>
      </c>
      <c r="AE29" s="271">
        <v>3264.62</v>
      </c>
      <c r="AF29" s="271">
        <v>924.96</v>
      </c>
      <c r="AG29" s="271">
        <v>1862.91</v>
      </c>
      <c r="AH29" s="271">
        <v>2834.92</v>
      </c>
      <c r="AI29" s="271">
        <v>3797.06</v>
      </c>
      <c r="AJ29" s="271">
        <v>957.31</v>
      </c>
      <c r="AK29" s="271">
        <v>1904.31</v>
      </c>
      <c r="AL29" s="271">
        <v>2906.1499999999996</v>
      </c>
      <c r="AM29" s="271">
        <v>3881.45</v>
      </c>
      <c r="AN29" s="271">
        <v>1000.31</v>
      </c>
      <c r="AO29" s="271">
        <v>2050.38</v>
      </c>
      <c r="AP29" s="271">
        <v>3109.9700000000003</v>
      </c>
      <c r="AQ29" s="271">
        <v>4079.9700000000003</v>
      </c>
      <c r="AR29" s="271">
        <v>1103.48</v>
      </c>
      <c r="AS29" s="271">
        <v>2263.0100000000002</v>
      </c>
      <c r="AT29" s="271">
        <v>3518.16</v>
      </c>
      <c r="AU29" s="271">
        <v>4781.51</v>
      </c>
      <c r="AV29" s="271">
        <v>1300.9000000000001</v>
      </c>
      <c r="AW29" s="271">
        <v>2657.17</v>
      </c>
      <c r="AX29" s="271">
        <v>4131.6900000000005</v>
      </c>
      <c r="AY29" s="271">
        <v>5696.9000000000005</v>
      </c>
      <c r="AZ29" s="271">
        <v>1623.09</v>
      </c>
      <c r="BA29" s="271">
        <v>3164.17</v>
      </c>
    </row>
    <row r="30" spans="1:53" s="26" customFormat="1" ht="16.5" customHeight="1">
      <c r="A30" s="97"/>
      <c r="B30" s="625"/>
      <c r="C30" s="34" t="s">
        <v>553</v>
      </c>
      <c r="D30" s="27"/>
      <c r="E30" s="158">
        <v>2.8101590971647942E-2</v>
      </c>
      <c r="F30" s="158">
        <v>2.5008524895343647E-2</v>
      </c>
      <c r="G30" s="158">
        <v>2.468389036078111E-2</v>
      </c>
      <c r="H30" s="158">
        <v>2.4011343071136986E-2</v>
      </c>
      <c r="I30" s="158">
        <v>2.2939048266007542E-2</v>
      </c>
      <c r="J30" s="158">
        <v>2.2392550367380894E-2</v>
      </c>
      <c r="K30" s="158">
        <v>2.3472700564134849E-2</v>
      </c>
      <c r="L30" s="158">
        <v>2.4508536640132608E-2</v>
      </c>
      <c r="M30" s="158">
        <v>2.4220706488163105E-2</v>
      </c>
      <c r="N30" s="158">
        <v>2.6487988005439392E-2</v>
      </c>
      <c r="O30" s="158">
        <v>2.8837390985207705E-2</v>
      </c>
      <c r="P30" s="175"/>
      <c r="Q30" s="158">
        <v>2.4746201099164838E-2</v>
      </c>
      <c r="R30" s="158">
        <v>2.4601724404999484E-2</v>
      </c>
      <c r="S30" s="158">
        <v>2.5021567474529282E-2</v>
      </c>
      <c r="T30" s="158">
        <v>2.448605030728887E-2</v>
      </c>
      <c r="U30" s="158">
        <v>2.4210058513109204E-2</v>
      </c>
      <c r="V30" s="158">
        <v>2.37388380825405E-2</v>
      </c>
      <c r="W30" s="158">
        <v>2.3620074549906916E-2</v>
      </c>
      <c r="X30" s="158">
        <v>2.3453049472495758E-2</v>
      </c>
      <c r="Y30" s="158">
        <v>2.3398171161350165E-2</v>
      </c>
      <c r="Z30" s="158">
        <v>2.3066633216041153E-2</v>
      </c>
      <c r="AA30" s="158">
        <v>2.1933649957800786E-2</v>
      </c>
      <c r="AB30" s="158">
        <v>2.1429216619673366E-2</v>
      </c>
      <c r="AC30" s="158">
        <v>2.2590039685766068E-2</v>
      </c>
      <c r="AD30" s="158">
        <v>2.2684872219189633E-2</v>
      </c>
      <c r="AE30" s="158">
        <v>2.252713812794881E-2</v>
      </c>
      <c r="AF30" s="158">
        <v>2.2756514779947154E-2</v>
      </c>
      <c r="AG30" s="158">
        <v>2.3234575760045919E-2</v>
      </c>
      <c r="AH30" s="158">
        <v>2.3562305321269704E-2</v>
      </c>
      <c r="AI30" s="158">
        <v>2.4324062559793809E-2</v>
      </c>
      <c r="AJ30" s="158">
        <v>2.3549140784494403E-2</v>
      </c>
      <c r="AK30" s="158">
        <v>2.4899939532825412E-2</v>
      </c>
      <c r="AL30" s="158">
        <v>2.495517585416808E-2</v>
      </c>
      <c r="AM30" s="158">
        <v>2.459993399291233E-2</v>
      </c>
      <c r="AN30" s="158">
        <v>2.4698313566371647E-2</v>
      </c>
      <c r="AO30" s="158">
        <v>2.4681401568247822E-2</v>
      </c>
      <c r="AP30" s="158">
        <v>2.3859337553341652E-2</v>
      </c>
      <c r="AQ30" s="158">
        <v>2.3705333533479447E-2</v>
      </c>
      <c r="AR30" s="158">
        <v>2.5122040761910016E-2</v>
      </c>
      <c r="AS30" s="158">
        <v>2.6110462393997377E-2</v>
      </c>
      <c r="AT30" s="158">
        <v>2.6438853089796484E-2</v>
      </c>
      <c r="AU30" s="158">
        <v>2.8146007958528479E-2</v>
      </c>
      <c r="AV30" s="158">
        <v>2.7449810498004646E-2</v>
      </c>
      <c r="AW30" s="158">
        <v>2.7896439600253529E-2</v>
      </c>
      <c r="AX30" s="158">
        <v>2.9384270469218602E-2</v>
      </c>
      <c r="AY30" s="158">
        <v>3.0384092578842996E-2</v>
      </c>
      <c r="AZ30" s="158">
        <v>2.9302411468419134E-2</v>
      </c>
      <c r="BA30" s="158">
        <v>2.756525530596976E-2</v>
      </c>
    </row>
    <row r="31" spans="1:53" s="26" customFormat="1" ht="16.5" customHeight="1">
      <c r="A31" s="97"/>
      <c r="B31" s="625"/>
      <c r="C31" s="26" t="s">
        <v>685</v>
      </c>
      <c r="D31" s="27"/>
      <c r="E31" s="267">
        <v>2871.02426977</v>
      </c>
      <c r="F31" s="267">
        <v>2731.5098135500007</v>
      </c>
      <c r="G31" s="267">
        <v>3042.5459597999998</v>
      </c>
      <c r="H31" s="267">
        <v>3068.2663679699999</v>
      </c>
      <c r="I31" s="267">
        <v>3134.0974918199995</v>
      </c>
      <c r="J31" s="267">
        <v>3445.60890268</v>
      </c>
      <c r="K31" s="267">
        <v>3803</v>
      </c>
      <c r="L31" s="267">
        <v>3814.7292195000005</v>
      </c>
      <c r="M31" s="267">
        <v>3950.2799999999997</v>
      </c>
      <c r="N31" s="267">
        <v>4558</v>
      </c>
      <c r="O31" s="267">
        <v>5497.0099999999993</v>
      </c>
      <c r="P31" s="267"/>
      <c r="Q31" s="267">
        <v>770.22369314999992</v>
      </c>
      <c r="R31" s="267">
        <v>773.23282305000021</v>
      </c>
      <c r="S31" s="267">
        <v>789.06814119000001</v>
      </c>
      <c r="T31" s="267">
        <v>751.78195789000017</v>
      </c>
      <c r="U31" s="267">
        <v>764.02837481000029</v>
      </c>
      <c r="V31" s="267">
        <v>768.47384745999898</v>
      </c>
      <c r="W31" s="267">
        <v>783.03540857999997</v>
      </c>
      <c r="X31" s="267">
        <v>775.47261076999996</v>
      </c>
      <c r="Y31" s="267">
        <v>771.81497548999994</v>
      </c>
      <c r="Z31" s="267">
        <v>790.28457536000064</v>
      </c>
      <c r="AA31" s="267">
        <v>796.52533019999919</v>
      </c>
      <c r="AB31" s="267">
        <v>787.87694623000004</v>
      </c>
      <c r="AC31" s="267">
        <v>848.73195644999998</v>
      </c>
      <c r="AD31" s="267">
        <v>894</v>
      </c>
      <c r="AE31" s="267">
        <v>915</v>
      </c>
      <c r="AF31" s="267">
        <v>907</v>
      </c>
      <c r="AG31" s="267">
        <v>941</v>
      </c>
      <c r="AH31" s="267">
        <v>969</v>
      </c>
      <c r="AI31" s="267">
        <v>986</v>
      </c>
      <c r="AJ31" s="267">
        <v>913.57</v>
      </c>
      <c r="AK31" s="267">
        <v>961</v>
      </c>
      <c r="AL31" s="267">
        <v>970.79921949999994</v>
      </c>
      <c r="AM31" s="267">
        <v>969.36</v>
      </c>
      <c r="AN31" s="267">
        <v>963</v>
      </c>
      <c r="AO31" s="267">
        <v>984.6</v>
      </c>
      <c r="AP31" s="267">
        <v>991.87</v>
      </c>
      <c r="AQ31" s="267">
        <v>1010.81</v>
      </c>
      <c r="AR31" s="267">
        <v>1048</v>
      </c>
      <c r="AS31" s="267">
        <v>1089</v>
      </c>
      <c r="AT31" s="267">
        <v>1150</v>
      </c>
      <c r="AU31" s="267">
        <v>1271</v>
      </c>
      <c r="AV31" s="267">
        <v>1235.5922806000001</v>
      </c>
      <c r="AW31" s="267">
        <v>1290</v>
      </c>
      <c r="AX31" s="267">
        <v>1427</v>
      </c>
      <c r="AY31" s="267">
        <v>1543.58</v>
      </c>
      <c r="AZ31" s="267">
        <v>1459.82</v>
      </c>
      <c r="BA31" s="267">
        <v>1379.03</v>
      </c>
    </row>
    <row r="32" spans="1:53" s="26" customFormat="1" ht="16.5" customHeight="1">
      <c r="A32" s="97"/>
      <c r="B32" s="625"/>
      <c r="C32" s="208" t="s">
        <v>18</v>
      </c>
      <c r="D32" s="27"/>
      <c r="E32" s="271">
        <v>102165.89774816</v>
      </c>
      <c r="F32" s="271">
        <v>109223.14790580001</v>
      </c>
      <c r="G32" s="271">
        <v>123260.39029221</v>
      </c>
      <c r="H32" s="271">
        <v>127784.03768918</v>
      </c>
      <c r="I32" s="271">
        <v>136627.18066923</v>
      </c>
      <c r="J32" s="271">
        <v>153873</v>
      </c>
      <c r="K32" s="271">
        <v>162018</v>
      </c>
      <c r="L32" s="271">
        <v>155649</v>
      </c>
      <c r="M32" s="271">
        <v>163095.16</v>
      </c>
      <c r="N32" s="159">
        <v>172078</v>
      </c>
      <c r="O32" s="159">
        <v>190620.92</v>
      </c>
      <c r="P32" s="267"/>
      <c r="Q32" s="271">
        <v>124841.73861063</v>
      </c>
      <c r="R32" s="271">
        <v>124695.20948627</v>
      </c>
      <c r="S32" s="271">
        <v>125113.74777307</v>
      </c>
      <c r="T32" s="271">
        <v>124515.52854073999</v>
      </c>
      <c r="U32" s="271">
        <v>126580.00862688296</v>
      </c>
      <c r="V32" s="271">
        <v>128432.42156295299</v>
      </c>
      <c r="W32" s="271">
        <v>131524.05020707191</v>
      </c>
      <c r="X32" s="271">
        <v>132986.27970834001</v>
      </c>
      <c r="Y32" s="271">
        <v>132669.46579064001</v>
      </c>
      <c r="Z32" s="271">
        <v>136298.9636384933</v>
      </c>
      <c r="AA32" s="271">
        <v>144471.41988901762</v>
      </c>
      <c r="AB32" s="271">
        <v>149108.51773478999</v>
      </c>
      <c r="AC32" s="271">
        <v>150697.147855883</v>
      </c>
      <c r="AD32" s="271">
        <v>156353</v>
      </c>
      <c r="AE32" s="271">
        <v>161146.21497234999</v>
      </c>
      <c r="AF32" s="271">
        <v>161641.13549278001</v>
      </c>
      <c r="AG32" s="271">
        <v>162445</v>
      </c>
      <c r="AH32" s="271">
        <v>163159</v>
      </c>
      <c r="AI32" s="271">
        <v>160822.14130434784</v>
      </c>
      <c r="AJ32" s="271">
        <v>157332.01999999999</v>
      </c>
      <c r="AK32" s="271">
        <v>154802</v>
      </c>
      <c r="AL32" s="271">
        <v>154338.33863641805</v>
      </c>
      <c r="AM32" s="271">
        <v>156334.99</v>
      </c>
      <c r="AN32" s="271">
        <v>156819</v>
      </c>
      <c r="AO32" s="271">
        <v>160446.29999999999</v>
      </c>
      <c r="AP32" s="271">
        <v>165382.53</v>
      </c>
      <c r="AQ32" s="271">
        <v>169635.49</v>
      </c>
      <c r="AR32" s="271">
        <v>169183</v>
      </c>
      <c r="AS32" s="271">
        <v>167288</v>
      </c>
      <c r="AT32" s="159">
        <v>172568</v>
      </c>
      <c r="AU32" s="159">
        <v>179157</v>
      </c>
      <c r="AV32" s="159">
        <v>182551.82994262001</v>
      </c>
      <c r="AW32" s="159">
        <v>185478</v>
      </c>
      <c r="AX32" s="159">
        <v>192670</v>
      </c>
      <c r="AY32" s="159">
        <v>201552.37</v>
      </c>
      <c r="AZ32" s="159">
        <v>202044.16</v>
      </c>
      <c r="BA32" s="159">
        <v>200661.09</v>
      </c>
    </row>
    <row r="33" spans="1:53" s="26" customFormat="1" ht="16.5" customHeight="1">
      <c r="A33" s="97"/>
      <c r="B33" s="625"/>
      <c r="C33" s="25" t="s">
        <v>513</v>
      </c>
      <c r="D33" s="27"/>
      <c r="E33" s="158">
        <v>9.1210808513685245E-3</v>
      </c>
      <c r="F33" s="158">
        <v>8.695927587309589E-3</v>
      </c>
      <c r="G33" s="158">
        <v>6.8567115868987958E-3</v>
      </c>
      <c r="H33" s="158">
        <v>6.6759497790667074E-3</v>
      </c>
      <c r="I33" s="158">
        <v>7.2811685682329956E-3</v>
      </c>
      <c r="J33" s="158">
        <v>3.349590628584676E-3</v>
      </c>
      <c r="K33" s="158">
        <v>3.575646982791416E-3</v>
      </c>
      <c r="L33" s="158">
        <v>2.0776878409290867E-3</v>
      </c>
      <c r="M33" s="158">
        <v>5.2253458947176777E-3</v>
      </c>
      <c r="N33" s="158">
        <v>2.3302513821641894E-3</v>
      </c>
      <c r="O33" s="158">
        <v>6.1867214783760732E-3</v>
      </c>
      <c r="P33" s="175"/>
      <c r="Q33" s="158">
        <v>6.9024233431247885E-3</v>
      </c>
      <c r="R33" s="158">
        <v>6.6145655763972019E-3</v>
      </c>
      <c r="S33" s="158">
        <v>6.8566942290638512E-3</v>
      </c>
      <c r="T33" s="158">
        <v>8.4371822475254564E-3</v>
      </c>
      <c r="U33" s="158">
        <v>7.7715375074928301E-3</v>
      </c>
      <c r="V33" s="158">
        <v>6.7692031024121661E-3</v>
      </c>
      <c r="W33" s="158">
        <v>6.6759497790667074E-3</v>
      </c>
      <c r="X33" s="158">
        <v>5.5370492929045856E-3</v>
      </c>
      <c r="Y33" s="158">
        <v>5.1754060319356941E-3</v>
      </c>
      <c r="Z33" s="158">
        <v>5.2563743533597827E-3</v>
      </c>
      <c r="AA33" s="158">
        <v>7.2811685682329956E-3</v>
      </c>
      <c r="AB33" s="158">
        <v>5.9135492024609809E-3</v>
      </c>
      <c r="AC33" s="158">
        <v>4.3962519431945861E-3</v>
      </c>
      <c r="AD33" s="158">
        <v>3.5595646140984104E-3</v>
      </c>
      <c r="AE33" s="158">
        <v>3.349590628584676E-3</v>
      </c>
      <c r="AF33" s="158">
        <v>3.7403477049518302E-3</v>
      </c>
      <c r="AG33" s="158">
        <v>3.7370163702420208E-3</v>
      </c>
      <c r="AH33" s="158">
        <v>3.6383964180933905E-3</v>
      </c>
      <c r="AI33" s="158">
        <v>3.575646982791416E-3</v>
      </c>
      <c r="AJ33" s="158">
        <v>4.6547762081015961E-3</v>
      </c>
      <c r="AK33" s="158">
        <v>1.4055161391507945E-3</v>
      </c>
      <c r="AL33" s="158">
        <v>2.5133946886796979E-3</v>
      </c>
      <c r="AM33" s="158">
        <v>2.0776878409290867E-3</v>
      </c>
      <c r="AN33" s="158">
        <v>2.6721739024413464E-3</v>
      </c>
      <c r="AO33" s="158">
        <v>4.3068325491760918E-3</v>
      </c>
      <c r="AP33" s="158">
        <v>4.0760575354717322E-3</v>
      </c>
      <c r="AQ33" s="158">
        <v>5.2253458947176777E-3</v>
      </c>
      <c r="AR33" s="158">
        <v>2.8269733545957408E-3</v>
      </c>
      <c r="AS33" s="158">
        <v>3.7716208360501734E-3</v>
      </c>
      <c r="AT33" s="158">
        <v>4.0085331363649617E-3</v>
      </c>
      <c r="AU33" s="158">
        <v>2.3302513821641894E-3</v>
      </c>
      <c r="AV33" s="158">
        <v>3.2151244214445522E-3</v>
      </c>
      <c r="AW33" s="158">
        <v>4.5461998589621851E-3</v>
      </c>
      <c r="AX33" s="158">
        <v>5.3191593654417163E-3</v>
      </c>
      <c r="AY33" s="158">
        <v>6.1867214783760732E-3</v>
      </c>
      <c r="AZ33" s="158">
        <v>8.3290749287987902E-3</v>
      </c>
      <c r="BA33" s="158">
        <v>9.2047635803072896E-3</v>
      </c>
    </row>
    <row r="34" spans="1:53" s="26" customFormat="1" ht="16.5" customHeight="1">
      <c r="A34" s="97"/>
      <c r="B34" s="625"/>
      <c r="C34" s="26" t="s">
        <v>608</v>
      </c>
      <c r="D34" s="27"/>
      <c r="E34" s="267">
        <v>677.18222484</v>
      </c>
      <c r="F34" s="267">
        <v>714.13339287999997</v>
      </c>
      <c r="G34" s="267">
        <v>658.39751951000005</v>
      </c>
      <c r="H34" s="267">
        <v>707.26</v>
      </c>
      <c r="I34" s="267">
        <v>838.17</v>
      </c>
      <c r="J34" s="267">
        <v>441.40999999999997</v>
      </c>
      <c r="K34" s="267">
        <v>504.59</v>
      </c>
      <c r="L34" s="267">
        <v>283.38</v>
      </c>
      <c r="M34" s="267">
        <v>744.55</v>
      </c>
      <c r="N34" s="267">
        <v>346.03999999999996</v>
      </c>
      <c r="O34" s="267">
        <v>1012.13</v>
      </c>
      <c r="P34" s="267"/>
      <c r="Q34" s="267">
        <v>314.08376457999998</v>
      </c>
      <c r="R34" s="267">
        <v>465.42090888999996</v>
      </c>
      <c r="S34" s="267">
        <v>658.39585276999992</v>
      </c>
      <c r="T34" s="267">
        <v>214.38632562000001</v>
      </c>
      <c r="U34" s="267">
        <v>400.07890035999998</v>
      </c>
      <c r="V34" s="267">
        <v>529.38730809000003</v>
      </c>
      <c r="W34" s="267">
        <v>707.26</v>
      </c>
      <c r="X34" s="267">
        <v>152.9</v>
      </c>
      <c r="Y34" s="267">
        <v>286.27</v>
      </c>
      <c r="Z34" s="267">
        <v>443.25</v>
      </c>
      <c r="AA34" s="267">
        <v>838.17</v>
      </c>
      <c r="AB34" s="267">
        <v>184.9</v>
      </c>
      <c r="AC34" s="267">
        <v>278.76</v>
      </c>
      <c r="AD34" s="267">
        <v>345.57</v>
      </c>
      <c r="AE34" s="267">
        <v>441.40999999999997</v>
      </c>
      <c r="AF34" s="267">
        <v>128.96</v>
      </c>
      <c r="AG34" s="267">
        <v>260.54000000000002</v>
      </c>
      <c r="AH34" s="267">
        <v>384.28</v>
      </c>
      <c r="AI34" s="267">
        <v>504.59</v>
      </c>
      <c r="AJ34" s="267">
        <v>157.94</v>
      </c>
      <c r="AK34" s="267">
        <v>95.25</v>
      </c>
      <c r="AL34" s="267">
        <v>256.25</v>
      </c>
      <c r="AM34" s="267">
        <v>283.38</v>
      </c>
      <c r="AN34" s="267">
        <v>92</v>
      </c>
      <c r="AO34" s="267">
        <v>297.55</v>
      </c>
      <c r="AP34" s="267">
        <v>429.55</v>
      </c>
      <c r="AQ34" s="267">
        <v>744.55</v>
      </c>
      <c r="AR34" s="267">
        <v>102.7</v>
      </c>
      <c r="AS34" s="267">
        <v>274.7</v>
      </c>
      <c r="AT34" s="267">
        <v>440.7</v>
      </c>
      <c r="AU34" s="267">
        <v>346.03999999999996</v>
      </c>
      <c r="AV34" s="267">
        <v>123.78</v>
      </c>
      <c r="AW34" s="267">
        <v>355.88</v>
      </c>
      <c r="AX34" s="267">
        <v>639.20000000000005</v>
      </c>
      <c r="AY34" s="267">
        <v>1012.13</v>
      </c>
      <c r="AZ34" s="267">
        <v>352.88</v>
      </c>
      <c r="BA34" s="267">
        <v>785.54</v>
      </c>
    </row>
    <row r="35" spans="1:53" s="26" customFormat="1" ht="16.5" customHeight="1">
      <c r="A35" s="97"/>
      <c r="B35" s="631"/>
      <c r="C35" s="214" t="s">
        <v>19</v>
      </c>
      <c r="D35" s="27"/>
      <c r="E35" s="272">
        <v>74243.637993669996</v>
      </c>
      <c r="F35" s="272">
        <v>82122.73914541</v>
      </c>
      <c r="G35" s="272">
        <v>96022.34411726</v>
      </c>
      <c r="H35" s="272">
        <v>105941.48</v>
      </c>
      <c r="I35" s="272">
        <v>115114.76381097001</v>
      </c>
      <c r="J35" s="272">
        <v>131780.2827107</v>
      </c>
      <c r="K35" s="272">
        <v>141118.51713227</v>
      </c>
      <c r="L35" s="272">
        <v>136392</v>
      </c>
      <c r="M35" s="272">
        <v>142488.17494602001</v>
      </c>
      <c r="N35" s="272">
        <v>148499</v>
      </c>
      <c r="O35" s="272">
        <v>163597.14972423</v>
      </c>
      <c r="P35" s="267"/>
      <c r="Q35" s="272">
        <v>91761.01</v>
      </c>
      <c r="R35" s="272">
        <v>94075.12</v>
      </c>
      <c r="S35" s="272">
        <v>96022.34411726</v>
      </c>
      <c r="T35" s="272">
        <v>103050.47685301999</v>
      </c>
      <c r="U35" s="272">
        <v>103813.29845440001</v>
      </c>
      <c r="V35" s="272">
        <v>104560.15</v>
      </c>
      <c r="W35" s="272">
        <v>105941.48</v>
      </c>
      <c r="X35" s="272">
        <v>111058.5</v>
      </c>
      <c r="Y35" s="272">
        <v>111234.91</v>
      </c>
      <c r="Z35" s="272">
        <v>112640.08751104999</v>
      </c>
      <c r="AA35" s="272">
        <v>115114.76381097001</v>
      </c>
      <c r="AB35" s="272">
        <v>126805.78051336</v>
      </c>
      <c r="AC35" s="272">
        <v>127868.08826139</v>
      </c>
      <c r="AD35" s="272">
        <v>129798.40914978</v>
      </c>
      <c r="AE35" s="272">
        <v>131780.2827107</v>
      </c>
      <c r="AF35" s="272">
        <v>139827.7608662</v>
      </c>
      <c r="AG35" s="272">
        <v>140593</v>
      </c>
      <c r="AH35" s="272">
        <v>141210.82294001</v>
      </c>
      <c r="AI35" s="272">
        <v>141118.51713227</v>
      </c>
      <c r="AJ35" s="272">
        <v>137608</v>
      </c>
      <c r="AK35" s="272">
        <v>136660.63585567998</v>
      </c>
      <c r="AL35" s="272">
        <v>136311.78298354888</v>
      </c>
      <c r="AM35" s="272">
        <v>136392</v>
      </c>
      <c r="AN35" s="272">
        <v>138472.26697481002</v>
      </c>
      <c r="AO35" s="272">
        <v>138935</v>
      </c>
      <c r="AP35" s="272">
        <v>140768</v>
      </c>
      <c r="AQ35" s="272">
        <v>142488.17494602001</v>
      </c>
      <c r="AR35" s="272">
        <v>147332.67820811001</v>
      </c>
      <c r="AS35" s="272">
        <v>146874</v>
      </c>
      <c r="AT35" s="178">
        <v>146990</v>
      </c>
      <c r="AU35" s="178">
        <v>148499</v>
      </c>
      <c r="AV35" s="178">
        <v>156136</v>
      </c>
      <c r="AW35" s="178">
        <v>157859</v>
      </c>
      <c r="AX35" s="178">
        <v>160666</v>
      </c>
      <c r="AY35" s="178">
        <v>163597.14972423</v>
      </c>
      <c r="AZ35" s="178">
        <v>171822.73621961998</v>
      </c>
      <c r="BA35" s="178">
        <v>172095.67482960998</v>
      </c>
    </row>
    <row r="36" spans="1:53" s="26" customFormat="1" ht="16.5" customHeight="1">
      <c r="A36" s="97"/>
      <c r="B36" s="629" t="s">
        <v>148</v>
      </c>
      <c r="C36" s="60" t="s">
        <v>965</v>
      </c>
      <c r="D36" s="25"/>
      <c r="E36" s="155">
        <v>1.526328931651157</v>
      </c>
      <c r="F36" s="155">
        <v>1.5892773618471341</v>
      </c>
      <c r="G36" s="155">
        <v>1.4821835397151195</v>
      </c>
      <c r="H36" s="155">
        <v>1.1237999999999999</v>
      </c>
      <c r="I36" s="155">
        <v>1.3359433319489347</v>
      </c>
      <c r="J36" s="155">
        <v>1.0383931059114357</v>
      </c>
      <c r="K36" s="155">
        <v>1.1076860729528839</v>
      </c>
      <c r="L36" s="155">
        <v>1.4545192237190738</v>
      </c>
      <c r="M36" s="155">
        <v>1.0240425436832461</v>
      </c>
      <c r="N36" s="155">
        <v>1.1144085141219813</v>
      </c>
      <c r="O36" s="155">
        <v>1.0901835072454287</v>
      </c>
      <c r="P36" s="175"/>
      <c r="Q36" s="155">
        <v>2.0440778897482579</v>
      </c>
      <c r="R36" s="155">
        <v>2.069777321074429</v>
      </c>
      <c r="S36" s="155">
        <v>1.0742</v>
      </c>
      <c r="T36" s="155">
        <v>1.7895000000000001</v>
      </c>
      <c r="U36" s="155">
        <v>1.8015000000000001</v>
      </c>
      <c r="V36" s="155">
        <v>1.6961418367110352</v>
      </c>
      <c r="W36" s="155">
        <v>1.1237999999999999</v>
      </c>
      <c r="X36" s="155">
        <v>1.3553999999999999</v>
      </c>
      <c r="Y36" s="155">
        <v>1.5510935471888521</v>
      </c>
      <c r="Z36" s="155">
        <v>1.2720264376346422</v>
      </c>
      <c r="AA36" s="155">
        <v>1.3359433319489347</v>
      </c>
      <c r="AB36" s="155">
        <v>1.5707103825136612</v>
      </c>
      <c r="AC36" s="155">
        <v>1.0693319021093084</v>
      </c>
      <c r="AD36" s="155">
        <v>1.4382406908935477</v>
      </c>
      <c r="AE36" s="155">
        <v>1.0383931059114357</v>
      </c>
      <c r="AF36" s="155">
        <v>1.2624</v>
      </c>
      <c r="AG36" s="155">
        <v>0.99950621717466448</v>
      </c>
      <c r="AH36" s="155">
        <v>1.1600716186747526</v>
      </c>
      <c r="AI36" s="155">
        <v>1.1076860729528839</v>
      </c>
      <c r="AJ36" s="155">
        <v>1.2656859226037394</v>
      </c>
      <c r="AK36" s="155">
        <v>1.0810023152688029</v>
      </c>
      <c r="AL36" s="155">
        <v>1.1571652135032418</v>
      </c>
      <c r="AM36" s="155">
        <v>1.4545192237190738</v>
      </c>
      <c r="AN36" s="155">
        <v>1.167333013248494</v>
      </c>
      <c r="AO36" s="155">
        <v>1.0427910149822361</v>
      </c>
      <c r="AP36" s="155">
        <v>1.0549707396401351</v>
      </c>
      <c r="AQ36" s="155">
        <v>1.0240425436832461</v>
      </c>
      <c r="AR36" s="155">
        <v>1.0909134615384615</v>
      </c>
      <c r="AS36" s="155">
        <v>1.0560615140294747</v>
      </c>
      <c r="AT36" s="155">
        <v>1.0603255041291961</v>
      </c>
      <c r="AU36" s="155">
        <v>1.1144085141219813</v>
      </c>
      <c r="AV36" s="155">
        <v>1.1338570607396052</v>
      </c>
      <c r="AW36" s="155">
        <v>1.2368519352922891</v>
      </c>
      <c r="AX36" s="155">
        <v>1.1746277530115499</v>
      </c>
      <c r="AY36" s="155">
        <v>1.0901835072454287</v>
      </c>
      <c r="AZ36" s="155">
        <v>1.3318898385565052</v>
      </c>
      <c r="BA36" s="155">
        <v>1.1872713972201903</v>
      </c>
    </row>
    <row r="37" spans="1:53" s="26" customFormat="1" ht="16.5" customHeight="1">
      <c r="A37" s="97"/>
      <c r="B37" s="625"/>
      <c r="C37" s="26" t="s">
        <v>966</v>
      </c>
      <c r="D37" s="27"/>
      <c r="E37" s="267">
        <v>24950.501352852996</v>
      </c>
      <c r="F37" s="267">
        <v>32143.23</v>
      </c>
      <c r="G37" s="267">
        <v>28946.346502641998</v>
      </c>
      <c r="H37" s="267">
        <v>15628.9095</v>
      </c>
      <c r="I37" s="267">
        <v>19685.98</v>
      </c>
      <c r="J37" s="267">
        <v>22212.35</v>
      </c>
      <c r="K37" s="267">
        <v>20663.64</v>
      </c>
      <c r="L37" s="267">
        <v>27574.15</v>
      </c>
      <c r="M37" s="267">
        <v>22915</v>
      </c>
      <c r="N37" s="267">
        <v>27225</v>
      </c>
      <c r="O37" s="267">
        <v>33328</v>
      </c>
      <c r="P37" s="267"/>
      <c r="Q37" s="267">
        <v>35907.718188256003</v>
      </c>
      <c r="R37" s="267">
        <v>34867.936784391</v>
      </c>
      <c r="S37" s="267">
        <v>28945.8</v>
      </c>
      <c r="T37" s="267">
        <v>16516.150000000001</v>
      </c>
      <c r="U37" s="267">
        <v>19732.810000000001</v>
      </c>
      <c r="V37" s="267">
        <v>20798.175500000001</v>
      </c>
      <c r="W37" s="267">
        <v>15628.9095</v>
      </c>
      <c r="X37" s="267">
        <v>19493.900000000001</v>
      </c>
      <c r="Y37" s="267">
        <v>19791.6315</v>
      </c>
      <c r="Z37" s="267">
        <v>16574.39</v>
      </c>
      <c r="AA37" s="267">
        <v>19685.98</v>
      </c>
      <c r="AB37" s="267">
        <v>21558</v>
      </c>
      <c r="AC37" s="267">
        <v>25502.55</v>
      </c>
      <c r="AD37" s="267">
        <v>29307.16</v>
      </c>
      <c r="AE37" s="267">
        <v>22212.35</v>
      </c>
      <c r="AF37" s="267">
        <v>21421.75</v>
      </c>
      <c r="AG37" s="267">
        <v>22266</v>
      </c>
      <c r="AH37" s="267">
        <v>21523.759999999998</v>
      </c>
      <c r="AI37" s="267">
        <v>20663.64</v>
      </c>
      <c r="AJ37" s="267">
        <v>20522.11</v>
      </c>
      <c r="AK37" s="267">
        <v>21220.67</v>
      </c>
      <c r="AL37" s="267">
        <v>20704</v>
      </c>
      <c r="AM37" s="267">
        <v>27574.15</v>
      </c>
      <c r="AN37" s="267">
        <v>20884.86</v>
      </c>
      <c r="AO37" s="267">
        <v>21705.33</v>
      </c>
      <c r="AP37" s="267">
        <v>23366.99</v>
      </c>
      <c r="AQ37" s="267">
        <v>22915</v>
      </c>
      <c r="AR37" s="267">
        <v>22691</v>
      </c>
      <c r="AS37" s="267">
        <v>22662.89</v>
      </c>
      <c r="AT37" s="267">
        <v>24886.55</v>
      </c>
      <c r="AU37" s="156">
        <v>27225</v>
      </c>
      <c r="AV37" s="156">
        <v>29588</v>
      </c>
      <c r="AW37" s="156">
        <v>27615.02</v>
      </c>
      <c r="AX37" s="156">
        <v>30525.58</v>
      </c>
      <c r="AY37" s="156">
        <v>33328</v>
      </c>
      <c r="AZ37" s="156">
        <v>35062</v>
      </c>
      <c r="BA37" s="156">
        <v>34083</v>
      </c>
    </row>
    <row r="38" spans="1:53" s="26" customFormat="1" ht="16.5" customHeight="1">
      <c r="A38" s="97"/>
      <c r="B38" s="625"/>
      <c r="C38" s="26" t="s">
        <v>967</v>
      </c>
      <c r="D38" s="27"/>
      <c r="E38" s="267">
        <v>16346.739444860003</v>
      </c>
      <c r="F38" s="267">
        <v>20225.060000000001</v>
      </c>
      <c r="G38" s="267">
        <v>19529.529054279999</v>
      </c>
      <c r="H38" s="267">
        <v>13907.1479</v>
      </c>
      <c r="I38" s="267">
        <v>14735.64</v>
      </c>
      <c r="J38" s="267">
        <v>21391.08</v>
      </c>
      <c r="K38" s="267">
        <v>18654.78</v>
      </c>
      <c r="L38" s="267">
        <v>18957.57</v>
      </c>
      <c r="M38" s="267">
        <v>22377</v>
      </c>
      <c r="N38" s="267">
        <v>24430</v>
      </c>
      <c r="O38" s="267">
        <v>30571</v>
      </c>
      <c r="P38" s="267"/>
      <c r="Q38" s="267">
        <v>17566.707398160001</v>
      </c>
      <c r="R38" s="267">
        <v>16846.226127499998</v>
      </c>
      <c r="S38" s="267">
        <v>19530.03</v>
      </c>
      <c r="T38" s="267">
        <v>9229.64</v>
      </c>
      <c r="U38" s="267">
        <v>10953.69</v>
      </c>
      <c r="V38" s="267">
        <v>12262.049700000001</v>
      </c>
      <c r="W38" s="267">
        <v>13907.1479</v>
      </c>
      <c r="X38" s="267">
        <v>14382.69</v>
      </c>
      <c r="Y38" s="267">
        <v>12759.792299999999</v>
      </c>
      <c r="Z38" s="267">
        <v>13029.91</v>
      </c>
      <c r="AA38" s="267">
        <v>14735.64</v>
      </c>
      <c r="AB38" s="267">
        <v>13725</v>
      </c>
      <c r="AC38" s="267">
        <v>23849.05</v>
      </c>
      <c r="AD38" s="267">
        <v>20377.09</v>
      </c>
      <c r="AE38" s="267">
        <v>21391.08</v>
      </c>
      <c r="AF38" s="267">
        <v>16968.669999999998</v>
      </c>
      <c r="AG38" s="267">
        <v>22277</v>
      </c>
      <c r="AH38" s="267">
        <v>18553.82</v>
      </c>
      <c r="AI38" s="267">
        <v>18654.78</v>
      </c>
      <c r="AJ38" s="267">
        <v>16214.22</v>
      </c>
      <c r="AK38" s="267">
        <v>19630.55</v>
      </c>
      <c r="AL38" s="267">
        <v>17892</v>
      </c>
      <c r="AM38" s="267">
        <v>18957.57</v>
      </c>
      <c r="AN38" s="267">
        <v>17891.09</v>
      </c>
      <c r="AO38" s="267">
        <v>20814.650000000001</v>
      </c>
      <c r="AP38" s="267">
        <v>22149.42</v>
      </c>
      <c r="AQ38" s="267">
        <v>22377</v>
      </c>
      <c r="AR38" s="267">
        <v>20800</v>
      </c>
      <c r="AS38" s="267">
        <v>21459.82</v>
      </c>
      <c r="AT38" s="267">
        <v>23470.67</v>
      </c>
      <c r="AU38" s="156">
        <v>24430</v>
      </c>
      <c r="AV38" s="156">
        <v>26095</v>
      </c>
      <c r="AW38" s="156">
        <v>22326.86</v>
      </c>
      <c r="AX38" s="156">
        <v>25987.45</v>
      </c>
      <c r="AY38" s="156">
        <v>30571</v>
      </c>
      <c r="AZ38" s="156">
        <v>26325</v>
      </c>
      <c r="BA38" s="156">
        <v>28707</v>
      </c>
    </row>
    <row r="39" spans="1:53" s="26" customFormat="1" ht="16.5" customHeight="1">
      <c r="A39" s="97"/>
      <c r="B39" s="625"/>
      <c r="C39" s="35" t="s">
        <v>974</v>
      </c>
      <c r="D39" s="25"/>
      <c r="E39" s="177">
        <v>0.90320287068713545</v>
      </c>
      <c r="F39" s="177">
        <v>1.0152490184543865</v>
      </c>
      <c r="G39" s="177">
        <v>1.0307171909985</v>
      </c>
      <c r="H39" s="177">
        <v>1.003219098933126</v>
      </c>
      <c r="I39" s="177">
        <v>0.97003223428880359</v>
      </c>
      <c r="J39" s="177">
        <v>0.97239821676534399</v>
      </c>
      <c r="K39" s="177">
        <v>0.97395008170050656</v>
      </c>
      <c r="L39" s="177">
        <v>0.98290637273059567</v>
      </c>
      <c r="M39" s="177">
        <v>0.97822823811342119</v>
      </c>
      <c r="N39" s="177">
        <v>0.98971719113629464</v>
      </c>
      <c r="O39" s="177">
        <v>0.96525211957350576</v>
      </c>
      <c r="P39" s="175"/>
      <c r="Q39" s="177">
        <v>0.93166553457172196</v>
      </c>
      <c r="R39" s="177">
        <v>0.93658099139323769</v>
      </c>
      <c r="S39" s="177">
        <v>0.97925325330725099</v>
      </c>
      <c r="T39" s="177">
        <v>0.95392502718994221</v>
      </c>
      <c r="U39" s="177">
        <v>0.93785109402324951</v>
      </c>
      <c r="V39" s="177">
        <v>0.95172222881178425</v>
      </c>
      <c r="W39" s="177">
        <v>0.97576774151710299</v>
      </c>
      <c r="X39" s="177">
        <v>0.98215360523672401</v>
      </c>
      <c r="Y39" s="177">
        <v>0.97604565295115597</v>
      </c>
      <c r="Z39" s="177">
        <v>0.97395893506405251</v>
      </c>
      <c r="AA39" s="177">
        <v>0.95725091910806193</v>
      </c>
      <c r="AB39" s="177">
        <v>0.95595265777844973</v>
      </c>
      <c r="AC39" s="177">
        <v>0.97464412155549474</v>
      </c>
      <c r="AD39" s="177">
        <v>0.97740388707618087</v>
      </c>
      <c r="AE39" s="177">
        <v>0.9752392902233612</v>
      </c>
      <c r="AF39" s="177">
        <v>0.96658248594332807</v>
      </c>
      <c r="AG39" s="177">
        <v>0.97389757755350215</v>
      </c>
      <c r="AH39" s="177">
        <v>0.9750623070414256</v>
      </c>
      <c r="AI39" s="177">
        <v>0.97395002676908171</v>
      </c>
      <c r="AJ39" s="177">
        <v>0.95498035657596536</v>
      </c>
      <c r="AK39" s="177">
        <v>0.9842502791604677</v>
      </c>
      <c r="AL39" s="177">
        <v>0.98814071870634324</v>
      </c>
      <c r="AM39" s="177">
        <v>0.98290637273059567</v>
      </c>
      <c r="AN39" s="177">
        <v>0.97281483759239651</v>
      </c>
      <c r="AO39" s="177">
        <v>0.98681338596085499</v>
      </c>
      <c r="AP39" s="177">
        <v>0.98815361236085841</v>
      </c>
      <c r="AQ39" s="177">
        <v>0.97822823811342119</v>
      </c>
      <c r="AR39" s="177">
        <v>0.98379297695668122</v>
      </c>
      <c r="AS39" s="177">
        <v>0.9742890638084073</v>
      </c>
      <c r="AT39" s="177">
        <v>0.97699400706452</v>
      </c>
      <c r="AU39" s="177">
        <v>0.98971719113629464</v>
      </c>
      <c r="AV39" s="177">
        <v>0.98103506300871279</v>
      </c>
      <c r="AW39" s="177">
        <v>0.9911821941133544</v>
      </c>
      <c r="AX39" s="177">
        <v>0.99319723922264169</v>
      </c>
      <c r="AY39" s="177">
        <v>0.96525211957350576</v>
      </c>
      <c r="AZ39" s="177">
        <v>0.97344809061668813</v>
      </c>
      <c r="BA39" s="177">
        <v>0.98965909443514111</v>
      </c>
    </row>
    <row r="40" spans="1:53" s="26" customFormat="1" ht="16.5" customHeight="1">
      <c r="A40" s="97"/>
      <c r="B40" s="625"/>
      <c r="C40" s="26" t="s">
        <v>972</v>
      </c>
      <c r="D40" s="27"/>
      <c r="E40" s="267">
        <v>75367.61</v>
      </c>
      <c r="F40" s="267">
        <v>87086.01</v>
      </c>
      <c r="G40" s="267">
        <v>100390.7</v>
      </c>
      <c r="H40" s="267">
        <v>107885.59</v>
      </c>
      <c r="I40" s="267">
        <v>122082.01</v>
      </c>
      <c r="J40" s="267">
        <v>137017.03409999999</v>
      </c>
      <c r="K40" s="267">
        <v>138093.17348244</v>
      </c>
      <c r="L40" s="267">
        <v>136630.07</v>
      </c>
      <c r="M40" s="267">
        <v>148587</v>
      </c>
      <c r="N40" s="267">
        <v>156502</v>
      </c>
      <c r="O40" s="267">
        <v>174548.0483615</v>
      </c>
      <c r="P40" s="267"/>
      <c r="Q40" s="267">
        <v>93937.563827680002</v>
      </c>
      <c r="R40" s="267">
        <v>97409.419124520005</v>
      </c>
      <c r="S40" s="267">
        <v>100390.70460267</v>
      </c>
      <c r="T40" s="267">
        <v>101098.67065425</v>
      </c>
      <c r="U40" s="267">
        <v>102241.25044638</v>
      </c>
      <c r="V40" s="267">
        <v>104550.37</v>
      </c>
      <c r="W40" s="267">
        <v>107885.59</v>
      </c>
      <c r="X40" s="267">
        <v>107889.4</v>
      </c>
      <c r="Y40" s="267">
        <v>109321.5</v>
      </c>
      <c r="Z40" s="267">
        <v>114650.55</v>
      </c>
      <c r="AA40" s="267">
        <v>122082.01</v>
      </c>
      <c r="AB40" s="267">
        <v>125180.71</v>
      </c>
      <c r="AC40" s="267">
        <v>128249.19</v>
      </c>
      <c r="AD40" s="267">
        <v>132627.10999999999</v>
      </c>
      <c r="AE40" s="267">
        <v>137417.35999999999</v>
      </c>
      <c r="AF40" s="267">
        <v>137932.21</v>
      </c>
      <c r="AG40" s="267">
        <v>139553.66</v>
      </c>
      <c r="AH40" s="267">
        <v>140264.78</v>
      </c>
      <c r="AI40" s="267">
        <v>138093.17000000001</v>
      </c>
      <c r="AJ40" s="267">
        <v>133503.79</v>
      </c>
      <c r="AK40" s="267">
        <v>133829.51971299999</v>
      </c>
      <c r="AL40" s="267">
        <v>134037.82999999999</v>
      </c>
      <c r="AM40" s="267">
        <v>136630.07</v>
      </c>
      <c r="AN40" s="267">
        <v>136385.07</v>
      </c>
      <c r="AO40" s="267">
        <v>139834.21</v>
      </c>
      <c r="AP40" s="267">
        <v>144576.34</v>
      </c>
      <c r="AQ40" s="267">
        <v>148587</v>
      </c>
      <c r="AR40" s="267">
        <v>147505</v>
      </c>
      <c r="AS40" s="267">
        <v>145437</v>
      </c>
      <c r="AT40" s="527">
        <v>147700</v>
      </c>
      <c r="AU40" s="527">
        <v>156502</v>
      </c>
      <c r="AV40" s="527">
        <v>157411</v>
      </c>
      <c r="AW40" s="527">
        <v>162990</v>
      </c>
      <c r="AX40" s="527">
        <v>170235</v>
      </c>
      <c r="AY40" s="527">
        <v>174548.0483615</v>
      </c>
      <c r="AZ40" s="527">
        <v>173904.411785</v>
      </c>
      <c r="BA40" s="527">
        <v>175827.463155</v>
      </c>
    </row>
    <row r="41" spans="1:53" s="26" customFormat="1" ht="16.5" customHeight="1" thickBot="1">
      <c r="A41" s="97"/>
      <c r="B41" s="632"/>
      <c r="C41" s="219" t="s">
        <v>973</v>
      </c>
      <c r="D41" s="61"/>
      <c r="E41" s="268">
        <v>83444.83</v>
      </c>
      <c r="F41" s="268">
        <v>85777.98</v>
      </c>
      <c r="G41" s="268">
        <v>97398.88</v>
      </c>
      <c r="H41" s="268">
        <v>107539.41</v>
      </c>
      <c r="I41" s="268">
        <v>125853.56</v>
      </c>
      <c r="J41" s="268">
        <v>140906.29922767999</v>
      </c>
      <c r="K41" s="268">
        <v>141786.70557871999</v>
      </c>
      <c r="L41" s="268">
        <v>139006.19</v>
      </c>
      <c r="M41" s="268">
        <v>151894</v>
      </c>
      <c r="N41" s="268">
        <v>158128</v>
      </c>
      <c r="O41" s="268">
        <v>180831.56185</v>
      </c>
      <c r="P41" s="268"/>
      <c r="Q41" s="268">
        <v>100827.56133172</v>
      </c>
      <c r="R41" s="268">
        <v>104005.3343167</v>
      </c>
      <c r="S41" s="268">
        <v>102517.61152043</v>
      </c>
      <c r="T41" s="268">
        <v>105981.77820333</v>
      </c>
      <c r="U41" s="268">
        <v>109016.50709579</v>
      </c>
      <c r="V41" s="268">
        <v>109853.87</v>
      </c>
      <c r="W41" s="268">
        <v>110564.82</v>
      </c>
      <c r="X41" s="268">
        <v>109849.83</v>
      </c>
      <c r="Y41" s="268">
        <v>112004.5</v>
      </c>
      <c r="Z41" s="268">
        <v>115925.81</v>
      </c>
      <c r="AA41" s="268">
        <v>125853.56</v>
      </c>
      <c r="AB41" s="268">
        <v>129163.71</v>
      </c>
      <c r="AC41" s="268">
        <v>131585.67000000001</v>
      </c>
      <c r="AD41" s="268">
        <v>135693.25</v>
      </c>
      <c r="AE41" s="268">
        <v>140906.29999999999</v>
      </c>
      <c r="AF41" s="268">
        <v>142700.92000000001</v>
      </c>
      <c r="AG41" s="268">
        <v>143293.98000000001</v>
      </c>
      <c r="AH41" s="268">
        <v>143852.12</v>
      </c>
      <c r="AI41" s="268">
        <v>141786.71</v>
      </c>
      <c r="AJ41" s="268">
        <v>139797.42000000001</v>
      </c>
      <c r="AK41" s="268">
        <v>135971.0254054</v>
      </c>
      <c r="AL41" s="268">
        <v>135646.5</v>
      </c>
      <c r="AM41" s="268">
        <v>139006.19</v>
      </c>
      <c r="AN41" s="268">
        <v>140196.32999999999</v>
      </c>
      <c r="AO41" s="268">
        <v>141702.79</v>
      </c>
      <c r="AP41" s="268">
        <v>146309.57999999999</v>
      </c>
      <c r="AQ41" s="268">
        <v>151894</v>
      </c>
      <c r="AR41" s="268">
        <v>149935</v>
      </c>
      <c r="AS41" s="268">
        <v>149275</v>
      </c>
      <c r="AT41" s="528">
        <v>151178</v>
      </c>
      <c r="AU41" s="528">
        <v>158128</v>
      </c>
      <c r="AV41" s="528">
        <v>160454</v>
      </c>
      <c r="AW41" s="528">
        <v>164440</v>
      </c>
      <c r="AX41" s="528">
        <v>171401</v>
      </c>
      <c r="AY41" s="528">
        <v>180831.56185</v>
      </c>
      <c r="AZ41" s="528">
        <v>178647.85339999999</v>
      </c>
      <c r="BA41" s="528">
        <v>177664.67679999999</v>
      </c>
    </row>
    <row r="42" spans="1:53" s="26" customFormat="1" ht="16.5" customHeight="1">
      <c r="A42" s="97"/>
      <c r="B42" s="20"/>
      <c r="C42" s="20"/>
      <c r="D42" s="21"/>
      <c r="E42" s="62"/>
      <c r="F42" s="62"/>
      <c r="G42" s="62"/>
      <c r="H42" s="471"/>
      <c r="I42" s="471"/>
      <c r="J42" s="471"/>
      <c r="K42" s="471"/>
      <c r="L42" s="471"/>
      <c r="M42" s="471"/>
      <c r="N42" s="471"/>
      <c r="O42" s="471"/>
      <c r="P42" s="471"/>
      <c r="Q42" s="471"/>
      <c r="R42" s="471"/>
      <c r="S42" s="471"/>
      <c r="T42" s="471"/>
      <c r="U42" s="471"/>
      <c r="V42" s="471"/>
      <c r="W42" s="471"/>
      <c r="X42" s="471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</row>
    <row r="43" spans="1:53" s="26" customFormat="1" ht="16.5" customHeight="1">
      <c r="A43" s="97"/>
      <c r="B43" s="20"/>
      <c r="C43" s="57" t="s">
        <v>489</v>
      </c>
      <c r="D43" s="21"/>
      <c r="E43" s="21"/>
      <c r="F43" s="21"/>
      <c r="G43" s="21"/>
      <c r="P43" s="472"/>
      <c r="Q43" s="473"/>
      <c r="R43" s="473"/>
      <c r="S43" s="473"/>
      <c r="T43" s="473"/>
      <c r="U43" s="473"/>
      <c r="V43" s="472"/>
      <c r="W43" s="472"/>
      <c r="X43" s="472"/>
      <c r="Y43" s="472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72"/>
      <c r="AM43" s="472"/>
      <c r="AN43" s="472"/>
      <c r="AO43" s="472"/>
      <c r="AP43" s="472"/>
      <c r="AQ43" s="472"/>
      <c r="AR43" s="472"/>
      <c r="AS43" s="472"/>
      <c r="AT43" s="472"/>
      <c r="AU43" s="472"/>
      <c r="AV43" s="472"/>
      <c r="AW43" s="472"/>
      <c r="AX43" s="472"/>
      <c r="AY43" s="472"/>
      <c r="AZ43" s="472"/>
      <c r="BA43" s="472"/>
    </row>
    <row r="44" spans="1:53" s="26" customFormat="1" ht="16.5" customHeight="1">
      <c r="A44" s="97"/>
      <c r="B44" s="20"/>
      <c r="C44" s="57" t="s">
        <v>490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0"/>
      <c r="Q44" s="21"/>
      <c r="R44" s="21"/>
      <c r="S44" s="21"/>
      <c r="T44" s="21"/>
      <c r="U44" s="21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 s="26" customFormat="1" ht="16.5" customHeight="1">
      <c r="A45" s="97"/>
      <c r="B45" s="20"/>
      <c r="C45" s="57" t="s">
        <v>985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0"/>
      <c r="Q45" s="21"/>
      <c r="R45" s="21"/>
      <c r="S45" s="21"/>
      <c r="T45" s="21"/>
      <c r="U45" s="21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 s="26" customFormat="1" ht="16.5" customHeight="1">
      <c r="A46" s="97"/>
      <c r="B46" s="20"/>
      <c r="C46" s="57" t="s">
        <v>1120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0"/>
      <c r="Q46" s="21"/>
      <c r="R46" s="21"/>
      <c r="S46" s="21"/>
      <c r="T46" s="21"/>
      <c r="U46" s="21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 s="26" customFormat="1" ht="16.5" customHeight="1">
      <c r="A47" s="97"/>
      <c r="B47" s="20"/>
      <c r="C47" s="57" t="s">
        <v>1129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0"/>
      <c r="Q47" s="21"/>
      <c r="R47" s="21"/>
      <c r="S47" s="21"/>
      <c r="T47" s="21"/>
      <c r="U47" s="21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</row>
    <row r="48" spans="1:53" s="26" customFormat="1" ht="16.5" customHeight="1">
      <c r="A48" s="97"/>
      <c r="B48" s="20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0"/>
      <c r="Q48" s="21"/>
      <c r="R48" s="21"/>
      <c r="S48" s="21"/>
      <c r="T48" s="21"/>
      <c r="U48" s="21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 s="26" customFormat="1" ht="16.5" customHeight="1">
      <c r="A49" s="97"/>
      <c r="B49" s="20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0"/>
      <c r="Q49" s="21"/>
      <c r="R49" s="21"/>
      <c r="S49" s="21"/>
      <c r="T49" s="21"/>
      <c r="U49" s="21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s="26" customFormat="1" ht="16.5" customHeight="1">
      <c r="A50" s="97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0"/>
      <c r="Q50" s="21"/>
      <c r="R50" s="21"/>
      <c r="S50" s="21"/>
      <c r="T50" s="21"/>
      <c r="U50" s="21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 ht="16.5" customHeight="1"/>
    <row r="52" spans="1:53" ht="16.5" customHeight="1"/>
    <row r="53" spans="1:53" ht="16.5" customHeight="1"/>
    <row r="54" spans="1:53" ht="16.5" customHeight="1"/>
    <row r="55" spans="1:53" ht="16.5" customHeight="1"/>
    <row r="56" spans="1:53" ht="16.5" customHeight="1"/>
    <row r="57" spans="1:53" ht="16.5" customHeight="1"/>
    <row r="58" spans="1:53" ht="16.5" customHeight="1"/>
    <row r="59" spans="1:53" ht="16.5" customHeight="1"/>
    <row r="60" spans="1:53" ht="16.5" customHeight="1"/>
    <row r="61" spans="1:53" ht="16.5" customHeight="1"/>
    <row r="62" spans="1:53" ht="16.5" customHeight="1"/>
    <row r="63" spans="1:53" ht="16.5" customHeight="1"/>
    <row r="64" spans="1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</sheetData>
  <mergeCells count="4">
    <mergeCell ref="B4:B10"/>
    <mergeCell ref="B11:B21"/>
    <mergeCell ref="B36:B41"/>
    <mergeCell ref="B22:B35"/>
  </mergeCells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71" firstPageNumber="6" orientation="landscape" useFirstPageNumber="1" r:id="rId1"/>
  <headerFooter alignWithMargins="0">
    <oddFooter>&amp;C- 5 -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4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8"/>
      <c r="B1" s="17" t="s">
        <v>560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334" t="s">
        <v>563</v>
      </c>
      <c r="C3" s="335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483"/>
      <c r="AB3" s="483"/>
      <c r="AC3" s="483"/>
      <c r="AD3" s="483"/>
      <c r="AE3" s="483"/>
      <c r="AF3" s="483"/>
      <c r="AG3" s="483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507"/>
      <c r="AZ3" s="507"/>
      <c r="BA3" s="507"/>
    </row>
    <row r="4" spans="1:53" ht="16.5" customHeight="1">
      <c r="A4" s="99" t="s">
        <v>987</v>
      </c>
      <c r="B4" s="200" t="s">
        <v>484</v>
      </c>
      <c r="C4" s="200"/>
      <c r="D4" s="25"/>
      <c r="E4" s="28" t="s">
        <v>897</v>
      </c>
      <c r="F4" s="28" t="s">
        <v>893</v>
      </c>
      <c r="G4" s="28" t="s">
        <v>894</v>
      </c>
      <c r="H4" s="28" t="s">
        <v>895</v>
      </c>
      <c r="I4" s="28" t="s">
        <v>896</v>
      </c>
      <c r="J4" s="28" t="s">
        <v>968</v>
      </c>
      <c r="K4" s="28" t="s">
        <v>1011</v>
      </c>
      <c r="L4" s="28" t="s">
        <v>1068</v>
      </c>
      <c r="M4" s="28" t="s">
        <v>1087</v>
      </c>
      <c r="N4" s="28" t="s">
        <v>1099</v>
      </c>
      <c r="O4" s="28" t="s">
        <v>1125</v>
      </c>
      <c r="Q4" s="28" t="s">
        <v>20</v>
      </c>
      <c r="R4" s="28" t="s">
        <v>21</v>
      </c>
      <c r="S4" s="28" t="s">
        <v>22</v>
      </c>
      <c r="T4" s="28" t="s">
        <v>23</v>
      </c>
      <c r="U4" s="28" t="s">
        <v>24</v>
      </c>
      <c r="V4" s="28" t="s">
        <v>34</v>
      </c>
      <c r="W4" s="28" t="s">
        <v>571</v>
      </c>
      <c r="X4" s="28" t="s">
        <v>683</v>
      </c>
      <c r="Y4" s="28" t="s">
        <v>684</v>
      </c>
      <c r="Z4" s="28" t="s">
        <v>689</v>
      </c>
      <c r="AA4" s="28" t="s">
        <v>775</v>
      </c>
      <c r="AB4" s="28" t="s">
        <v>904</v>
      </c>
      <c r="AC4" s="28" t="s">
        <v>934</v>
      </c>
      <c r="AD4" s="28" t="s">
        <v>959</v>
      </c>
      <c r="AE4" s="28" t="s">
        <v>969</v>
      </c>
      <c r="AF4" s="28" t="s">
        <v>995</v>
      </c>
      <c r="AG4" s="28" t="s">
        <v>997</v>
      </c>
      <c r="AH4" s="28" t="s">
        <v>1007</v>
      </c>
      <c r="AI4" s="28" t="s">
        <v>1013</v>
      </c>
      <c r="AJ4" s="28" t="s">
        <v>1017</v>
      </c>
      <c r="AK4" s="28" t="s">
        <v>1020</v>
      </c>
      <c r="AL4" s="28" t="s">
        <v>1056</v>
      </c>
      <c r="AM4" s="28" t="s">
        <v>1071</v>
      </c>
      <c r="AN4" s="28" t="s">
        <v>1072</v>
      </c>
      <c r="AO4" s="28" t="s">
        <v>1083</v>
      </c>
      <c r="AP4" s="28" t="s">
        <v>1086</v>
      </c>
      <c r="AQ4" s="28" t="s">
        <v>1089</v>
      </c>
      <c r="AR4" s="28" t="s">
        <v>1092</v>
      </c>
      <c r="AS4" s="28" t="s">
        <v>1095</v>
      </c>
      <c r="AT4" s="28" t="s">
        <v>1096</v>
      </c>
      <c r="AU4" s="28" t="s">
        <v>1098</v>
      </c>
      <c r="AV4" s="28" t="s">
        <v>1100</v>
      </c>
      <c r="AW4" s="28" t="s">
        <v>1104</v>
      </c>
      <c r="AX4" s="28" t="s">
        <v>1122</v>
      </c>
      <c r="AY4" s="28" t="s">
        <v>1124</v>
      </c>
      <c r="AZ4" s="28" t="s">
        <v>1127</v>
      </c>
      <c r="BA4" s="28" t="s">
        <v>1132</v>
      </c>
    </row>
    <row r="5" spans="1:53" ht="16.5" customHeight="1">
      <c r="A5" s="309" t="s">
        <v>534</v>
      </c>
      <c r="B5" s="64" t="s">
        <v>149</v>
      </c>
      <c r="C5" s="65"/>
      <c r="D5" s="14"/>
      <c r="E5" s="338">
        <v>102165.89774816</v>
      </c>
      <c r="F5" s="338">
        <v>109223.14790580001</v>
      </c>
      <c r="G5" s="338">
        <v>123260.39029221</v>
      </c>
      <c r="H5" s="338">
        <v>127784.03768918</v>
      </c>
      <c r="I5" s="338">
        <v>136627.18066923</v>
      </c>
      <c r="J5" s="338">
        <v>153873.19571308</v>
      </c>
      <c r="K5" s="338">
        <v>162018.47351698999</v>
      </c>
      <c r="L5" s="338">
        <v>155648.85765744001</v>
      </c>
      <c r="M5" s="338">
        <v>163095.16075953</v>
      </c>
      <c r="N5" s="338">
        <v>172077.65300949998</v>
      </c>
      <c r="O5" s="338">
        <v>190620.92006997002</v>
      </c>
      <c r="P5" s="191"/>
      <c r="Q5" s="338">
        <v>124841.73861063</v>
      </c>
      <c r="R5" s="338">
        <v>124695.20948627</v>
      </c>
      <c r="S5" s="338">
        <v>125113.74777307</v>
      </c>
      <c r="T5" s="338">
        <v>124515.52854073999</v>
      </c>
      <c r="U5" s="338">
        <v>126580.00862688296</v>
      </c>
      <c r="V5" s="338">
        <v>128432.42156295264</v>
      </c>
      <c r="W5" s="338">
        <v>131524.05020696999</v>
      </c>
      <c r="X5" s="338">
        <v>132986.27970834001</v>
      </c>
      <c r="Y5" s="338">
        <v>132669.46579064001</v>
      </c>
      <c r="Z5" s="338">
        <v>136298.9636384933</v>
      </c>
      <c r="AA5" s="338">
        <v>144471.41988905999</v>
      </c>
      <c r="AB5" s="338">
        <v>149108.51773478999</v>
      </c>
      <c r="AC5" s="338">
        <v>150697.14785588277</v>
      </c>
      <c r="AD5" s="338">
        <v>156352.73137383998</v>
      </c>
      <c r="AE5" s="338">
        <v>161146.21497234999</v>
      </c>
      <c r="AF5" s="338">
        <v>161641.13549278001</v>
      </c>
      <c r="AG5" s="338">
        <v>162444.96938892</v>
      </c>
      <c r="AH5" s="338">
        <v>163158.88014691</v>
      </c>
      <c r="AI5" s="338">
        <v>160822.3418635015</v>
      </c>
      <c r="AJ5" s="338">
        <v>157332.01562304</v>
      </c>
      <c r="AK5" s="338">
        <v>154614.99553765275</v>
      </c>
      <c r="AL5" s="338">
        <v>153191.86858259194</v>
      </c>
      <c r="AM5" s="338">
        <v>154183.21846333958</v>
      </c>
      <c r="AN5" s="338">
        <v>156819</v>
      </c>
      <c r="AO5" s="338">
        <v>160446.29602882999</v>
      </c>
      <c r="AP5" s="338">
        <v>165382.52738386</v>
      </c>
      <c r="AQ5" s="338">
        <v>169635.49381204002</v>
      </c>
      <c r="AR5" s="338">
        <v>169183</v>
      </c>
      <c r="AS5" s="338">
        <v>167287.85774065999</v>
      </c>
      <c r="AT5" s="338">
        <v>172567.53250573002</v>
      </c>
      <c r="AU5" s="338">
        <v>179157.00029862003</v>
      </c>
      <c r="AV5" s="338">
        <v>182551.82994261998</v>
      </c>
      <c r="AW5" s="338">
        <v>185478.38114254002</v>
      </c>
      <c r="AX5" s="338">
        <v>192669.78964141</v>
      </c>
      <c r="AY5" s="338">
        <v>201552.36738829</v>
      </c>
      <c r="AZ5" s="338">
        <v>202044.16468793002</v>
      </c>
      <c r="BA5" s="338">
        <v>200661.09133046999</v>
      </c>
    </row>
    <row r="6" spans="1:53" ht="16.5" customHeight="1">
      <c r="A6" s="103" t="s">
        <v>463</v>
      </c>
      <c r="B6" s="66" t="s">
        <v>150</v>
      </c>
      <c r="C6" s="66"/>
      <c r="D6" s="14"/>
      <c r="E6" s="193">
        <v>98598.373592310003</v>
      </c>
      <c r="F6" s="193">
        <v>106819.40002864999</v>
      </c>
      <c r="G6" s="193">
        <v>121523.48504699999</v>
      </c>
      <c r="H6" s="193">
        <v>126236.41988741999</v>
      </c>
      <c r="I6" s="193">
        <v>135007.55232772001</v>
      </c>
      <c r="J6" s="193">
        <v>152519.71224655001</v>
      </c>
      <c r="K6" s="193">
        <v>160859.74493450002</v>
      </c>
      <c r="L6" s="193">
        <v>154439.34471794</v>
      </c>
      <c r="M6" s="193">
        <v>161986.73099300999</v>
      </c>
      <c r="N6" s="193">
        <v>171015.16960786999</v>
      </c>
      <c r="O6" s="193">
        <v>189052.70521879999</v>
      </c>
      <c r="P6" s="192"/>
      <c r="Q6" s="193">
        <v>123026.75123568</v>
      </c>
      <c r="R6" s="193">
        <v>122947.82677471</v>
      </c>
      <c r="S6" s="193">
        <v>123622.66223274</v>
      </c>
      <c r="T6" s="193">
        <v>123008.84069001001</v>
      </c>
      <c r="U6" s="193">
        <v>125038.22904130122</v>
      </c>
      <c r="V6" s="193">
        <v>126891.5370020485</v>
      </c>
      <c r="W6" s="193">
        <v>129923.88423760001</v>
      </c>
      <c r="X6" s="193">
        <v>131403.35986363</v>
      </c>
      <c r="Y6" s="193">
        <v>130738.89747033002</v>
      </c>
      <c r="Z6" s="193">
        <v>134821.47475923543</v>
      </c>
      <c r="AA6" s="193">
        <v>142980.90279023998</v>
      </c>
      <c r="AB6" s="193">
        <v>147704.16327984</v>
      </c>
      <c r="AC6" s="193">
        <v>149302.31560377727</v>
      </c>
      <c r="AD6" s="193">
        <v>154995.89602314998</v>
      </c>
      <c r="AE6" s="193">
        <v>159886.74782965</v>
      </c>
      <c r="AF6" s="193">
        <v>160446.20701675001</v>
      </c>
      <c r="AG6" s="193">
        <v>161291.35546558001</v>
      </c>
      <c r="AH6" s="193">
        <v>162048.21754638999</v>
      </c>
      <c r="AI6" s="193">
        <v>159648.9011733869</v>
      </c>
      <c r="AJ6" s="193">
        <v>156086.83033678</v>
      </c>
      <c r="AK6" s="193">
        <v>153388.0798867011</v>
      </c>
      <c r="AL6" s="193">
        <v>151990.69153337565</v>
      </c>
      <c r="AM6" s="193">
        <v>153002.1286577037</v>
      </c>
      <c r="AN6" s="193">
        <v>155706</v>
      </c>
      <c r="AO6" s="193">
        <v>159299.15762452999</v>
      </c>
      <c r="AP6" s="193">
        <v>164296.04247324</v>
      </c>
      <c r="AQ6" s="193">
        <v>168547.84403859</v>
      </c>
      <c r="AR6" s="193">
        <v>168298</v>
      </c>
      <c r="AS6" s="193">
        <v>166361.90831359001</v>
      </c>
      <c r="AT6" s="193">
        <v>171448.41928006001</v>
      </c>
      <c r="AU6" s="193">
        <v>177842.66843261998</v>
      </c>
      <c r="AV6" s="193">
        <v>181059.50235674001</v>
      </c>
      <c r="AW6" s="193">
        <v>183954.67289471001</v>
      </c>
      <c r="AX6" s="193">
        <v>191111.07578839999</v>
      </c>
      <c r="AY6" s="193">
        <v>199856.39116089002</v>
      </c>
      <c r="AZ6" s="193">
        <v>200809.53434675999</v>
      </c>
      <c r="BA6" s="193">
        <v>199544.37252136</v>
      </c>
    </row>
    <row r="7" spans="1:53" ht="16.5" customHeight="1">
      <c r="A7" s="103" t="s">
        <v>464</v>
      </c>
      <c r="B7" s="66" t="s">
        <v>151</v>
      </c>
      <c r="C7" s="66"/>
      <c r="D7" s="14"/>
      <c r="E7" s="193">
        <v>4123.2831969400004</v>
      </c>
      <c r="F7" s="193">
        <v>3582.0974243999999</v>
      </c>
      <c r="G7" s="193">
        <v>2238.0231936200003</v>
      </c>
      <c r="H7" s="193">
        <v>378.25378221</v>
      </c>
      <c r="I7" s="193">
        <v>1000.7104199300001</v>
      </c>
      <c r="J7" s="193">
        <v>955.32734842000002</v>
      </c>
      <c r="K7" s="193">
        <v>925.41967963000002</v>
      </c>
      <c r="L7" s="193">
        <v>721.31497371</v>
      </c>
      <c r="M7" s="193">
        <v>526.77021526999999</v>
      </c>
      <c r="N7" s="193">
        <v>1499.7267040699999</v>
      </c>
      <c r="O7" s="193">
        <v>1366.7186468100001</v>
      </c>
      <c r="P7" s="192"/>
      <c r="Q7" s="193">
        <v>4520.2361657900001</v>
      </c>
      <c r="R7" s="193">
        <v>1055.8716738000001</v>
      </c>
      <c r="S7" s="193">
        <v>633.93198614000005</v>
      </c>
      <c r="T7" s="193">
        <v>5.9236750600000008</v>
      </c>
      <c r="U7" s="193">
        <v>120.8203618153846</v>
      </c>
      <c r="V7" s="193">
        <v>856.31563970021739</v>
      </c>
      <c r="W7" s="193">
        <v>519.06313016000001</v>
      </c>
      <c r="X7" s="193">
        <v>370.66280569000003</v>
      </c>
      <c r="Y7" s="193">
        <v>583.15128304999996</v>
      </c>
      <c r="Z7" s="193">
        <v>1331.1560458982606</v>
      </c>
      <c r="AA7" s="193">
        <v>1706.4845151700001</v>
      </c>
      <c r="AB7" s="193">
        <v>785.63941618000001</v>
      </c>
      <c r="AC7" s="193">
        <v>926.49437737450546</v>
      </c>
      <c r="AD7" s="193">
        <v>965.69542188000003</v>
      </c>
      <c r="AE7" s="193">
        <v>1139.4779083200001</v>
      </c>
      <c r="AF7" s="193">
        <v>909.42997719999994</v>
      </c>
      <c r="AG7" s="193">
        <v>1071.3876229300001</v>
      </c>
      <c r="AH7" s="193">
        <v>873.67691281000009</v>
      </c>
      <c r="AI7" s="193">
        <v>848.42321144499999</v>
      </c>
      <c r="AJ7" s="193">
        <v>678.08180541000002</v>
      </c>
      <c r="AK7" s="193">
        <v>701.78722541868126</v>
      </c>
      <c r="AL7" s="193">
        <v>689.56476843065241</v>
      </c>
      <c r="AM7" s="193">
        <v>740.59593869249989</v>
      </c>
      <c r="AN7" s="193">
        <v>350</v>
      </c>
      <c r="AO7" s="193">
        <v>926.16375457999993</v>
      </c>
      <c r="AP7" s="193">
        <v>431.95581351999999</v>
      </c>
      <c r="AQ7" s="193">
        <v>401.55567298</v>
      </c>
      <c r="AR7" s="193">
        <v>748</v>
      </c>
      <c r="AS7" s="193">
        <v>503.06126968999996</v>
      </c>
      <c r="AT7" s="193">
        <v>2715.5886535899999</v>
      </c>
      <c r="AU7" s="193">
        <v>2004.8797457600001</v>
      </c>
      <c r="AV7" s="193">
        <v>1437.8725998299999</v>
      </c>
      <c r="AW7" s="193">
        <v>1299.045222</v>
      </c>
      <c r="AX7" s="193">
        <v>1891.7578350200001</v>
      </c>
      <c r="AY7" s="193">
        <v>839.01017473000002</v>
      </c>
      <c r="AZ7" s="193">
        <v>1728.42210591</v>
      </c>
      <c r="BA7" s="193">
        <v>883.55576771999995</v>
      </c>
    </row>
    <row r="8" spans="1:53" s="5" customFormat="1" ht="16.5" customHeight="1">
      <c r="A8" s="103" t="s">
        <v>465</v>
      </c>
      <c r="B8" s="66" t="s">
        <v>152</v>
      </c>
      <c r="C8" s="66"/>
      <c r="D8" s="14"/>
      <c r="E8" s="193">
        <v>20548.118216220002</v>
      </c>
      <c r="F8" s="193">
        <v>21230.589964809998</v>
      </c>
      <c r="G8" s="193">
        <v>22642.494443720003</v>
      </c>
      <c r="H8" s="193">
        <v>20751.185057440001</v>
      </c>
      <c r="I8" s="193">
        <v>19418.67120837</v>
      </c>
      <c r="J8" s="193">
        <v>20169.19160446</v>
      </c>
      <c r="K8" s="193">
        <v>19385.43471532</v>
      </c>
      <c r="L8" s="193">
        <v>17746.208150840001</v>
      </c>
      <c r="M8" s="193">
        <v>18973.57392527</v>
      </c>
      <c r="N8" s="193">
        <v>20159.354889489998</v>
      </c>
      <c r="O8" s="193">
        <v>23158.00911639</v>
      </c>
      <c r="P8" s="192"/>
      <c r="Q8" s="193">
        <v>23314.061896910003</v>
      </c>
      <c r="R8" s="193">
        <v>23309.830231070002</v>
      </c>
      <c r="S8" s="193">
        <v>21506.819188370002</v>
      </c>
      <c r="T8" s="193">
        <v>20940.630598569998</v>
      </c>
      <c r="U8" s="193">
        <v>21275.55030421594</v>
      </c>
      <c r="V8" s="193">
        <v>20421.522025161736</v>
      </c>
      <c r="W8" s="193">
        <v>20376.855305369998</v>
      </c>
      <c r="X8" s="193">
        <v>20537.97295155</v>
      </c>
      <c r="Y8" s="193">
        <v>18943.023464669997</v>
      </c>
      <c r="Z8" s="193">
        <v>19094.649014311955</v>
      </c>
      <c r="AA8" s="193">
        <v>19106.035642020001</v>
      </c>
      <c r="AB8" s="193">
        <v>20909.559931969998</v>
      </c>
      <c r="AC8" s="193">
        <v>19948.371335969779</v>
      </c>
      <c r="AD8" s="193">
        <v>20722.963982699999</v>
      </c>
      <c r="AE8" s="193">
        <v>21059.497210439997</v>
      </c>
      <c r="AF8" s="193">
        <v>20344.64744216</v>
      </c>
      <c r="AG8" s="193">
        <v>19617.4298476</v>
      </c>
      <c r="AH8" s="193">
        <v>19086.64968463</v>
      </c>
      <c r="AI8" s="193">
        <v>18516.386023662599</v>
      </c>
      <c r="AJ8" s="193">
        <v>18470.552330850001</v>
      </c>
      <c r="AK8" s="193">
        <v>17644.014178280217</v>
      </c>
      <c r="AL8" s="193">
        <v>17437.268641628041</v>
      </c>
      <c r="AM8" s="193">
        <v>17460.811967150439</v>
      </c>
      <c r="AN8" s="193">
        <v>17126</v>
      </c>
      <c r="AO8" s="193">
        <v>18954.73988401</v>
      </c>
      <c r="AP8" s="193">
        <v>19476.519274269998</v>
      </c>
      <c r="AQ8" s="193">
        <v>20317.206771360001</v>
      </c>
      <c r="AR8" s="193">
        <v>19547</v>
      </c>
      <c r="AS8" s="193">
        <v>19565.992841080002</v>
      </c>
      <c r="AT8" s="193">
        <v>19783.057865340001</v>
      </c>
      <c r="AU8" s="193">
        <v>21721.264140750001</v>
      </c>
      <c r="AV8" s="193">
        <v>22655.328443490002</v>
      </c>
      <c r="AW8" s="193">
        <v>22638.174072500002</v>
      </c>
      <c r="AX8" s="193">
        <v>23115.724743120001</v>
      </c>
      <c r="AY8" s="193">
        <v>24206.230984850001</v>
      </c>
      <c r="AZ8" s="193">
        <v>25063.039668609999</v>
      </c>
      <c r="BA8" s="193">
        <v>25399.134333999998</v>
      </c>
    </row>
    <row r="9" spans="1:53" s="5" customFormat="1" ht="16.5" customHeight="1">
      <c r="A9" s="103" t="s">
        <v>491</v>
      </c>
      <c r="B9" s="66" t="s">
        <v>153</v>
      </c>
      <c r="C9" s="66"/>
      <c r="D9" s="13"/>
      <c r="E9" s="193">
        <v>73926.972179150005</v>
      </c>
      <c r="F9" s="193">
        <v>82006.712639439997</v>
      </c>
      <c r="G9" s="193">
        <v>96642.967409659992</v>
      </c>
      <c r="H9" s="193">
        <v>105106.98104777001</v>
      </c>
      <c r="I9" s="193">
        <v>114588.17069941999</v>
      </c>
      <c r="J9" s="193">
        <v>131395.19329367002</v>
      </c>
      <c r="K9" s="193">
        <v>140548.89053954999</v>
      </c>
      <c r="L9" s="193">
        <v>135971.82159338999</v>
      </c>
      <c r="M9" s="193">
        <v>142486.38685246999</v>
      </c>
      <c r="N9" s="193">
        <v>149356.08801430999</v>
      </c>
      <c r="O9" s="193">
        <v>164527.97745559999</v>
      </c>
      <c r="P9" s="192"/>
      <c r="Q9" s="193">
        <v>95192.45317297001</v>
      </c>
      <c r="R9" s="193">
        <v>98582.124869840001</v>
      </c>
      <c r="S9" s="193">
        <v>101481.91105822001</v>
      </c>
      <c r="T9" s="193">
        <v>102062.28641638</v>
      </c>
      <c r="U9" s="193">
        <v>103641.85837526991</v>
      </c>
      <c r="V9" s="193">
        <v>105613.6993371865</v>
      </c>
      <c r="W9" s="193">
        <v>109027.96580207</v>
      </c>
      <c r="X9" s="193">
        <v>110494.72410638999</v>
      </c>
      <c r="Y9" s="193">
        <v>111212.72272260999</v>
      </c>
      <c r="Z9" s="193">
        <v>114395.66969902521</v>
      </c>
      <c r="AA9" s="193">
        <v>122168.38263304999</v>
      </c>
      <c r="AB9" s="193">
        <v>126008.96393169001</v>
      </c>
      <c r="AC9" s="193">
        <v>128427.449890433</v>
      </c>
      <c r="AD9" s="193">
        <v>133307.23661856999</v>
      </c>
      <c r="AE9" s="193">
        <v>137687.77271089001</v>
      </c>
      <c r="AF9" s="193">
        <v>139192.12959738998</v>
      </c>
      <c r="AG9" s="193">
        <v>140602.53799504999</v>
      </c>
      <c r="AH9" s="193">
        <v>142087.89094894999</v>
      </c>
      <c r="AI9" s="193">
        <v>140284.09193827916</v>
      </c>
      <c r="AJ9" s="193">
        <v>136938.19620052</v>
      </c>
      <c r="AK9" s="193">
        <v>135044.26749399121</v>
      </c>
      <c r="AL9" s="193">
        <v>133862.87986244739</v>
      </c>
      <c r="AM9" s="193">
        <v>134800.72075186073</v>
      </c>
      <c r="AN9" s="193">
        <v>138231</v>
      </c>
      <c r="AO9" s="193">
        <v>139418.25398593998</v>
      </c>
      <c r="AP9" s="193">
        <v>144387.56738545001</v>
      </c>
      <c r="AQ9" s="193">
        <v>147829.08159424999</v>
      </c>
      <c r="AR9" s="193">
        <v>148002</v>
      </c>
      <c r="AS9" s="193">
        <v>146292.85420282002</v>
      </c>
      <c r="AT9" s="193">
        <v>148949.77276113001</v>
      </c>
      <c r="AU9" s="193">
        <v>154116.52454610998</v>
      </c>
      <c r="AV9" s="193">
        <v>156966.30131342</v>
      </c>
      <c r="AW9" s="193">
        <v>160017.45360021002</v>
      </c>
      <c r="AX9" s="193">
        <v>166103.59321026001</v>
      </c>
      <c r="AY9" s="193">
        <v>174811.15000130999</v>
      </c>
      <c r="AZ9" s="193">
        <v>174018.07257224002</v>
      </c>
      <c r="BA9" s="193">
        <v>173261.68241964001</v>
      </c>
    </row>
    <row r="10" spans="1:53" s="5" customFormat="1" ht="16.5" customHeight="1">
      <c r="A10" s="103" t="s">
        <v>466</v>
      </c>
      <c r="B10" s="66" t="s">
        <v>154</v>
      </c>
      <c r="C10" s="66"/>
      <c r="D10" s="13"/>
      <c r="E10" s="193">
        <v>71784.782848200004</v>
      </c>
      <c r="F10" s="193">
        <v>79820.669454690011</v>
      </c>
      <c r="G10" s="193">
        <v>93964.024720460002</v>
      </c>
      <c r="H10" s="193">
        <v>103663.13659626</v>
      </c>
      <c r="I10" s="193">
        <v>112345.11537883</v>
      </c>
      <c r="J10" s="193">
        <v>129760.06725739001</v>
      </c>
      <c r="K10" s="193">
        <v>139195.54703873</v>
      </c>
      <c r="L10" s="193">
        <v>134730.54124046001</v>
      </c>
      <c r="M10" s="193">
        <v>141395.92811248</v>
      </c>
      <c r="N10" s="193">
        <v>148859.04108878999</v>
      </c>
      <c r="O10" s="193">
        <v>163784.61358855999</v>
      </c>
      <c r="P10" s="192"/>
      <c r="Q10" s="193">
        <v>92050.690931630001</v>
      </c>
      <c r="R10" s="193">
        <v>96443.074534140003</v>
      </c>
      <c r="S10" s="193">
        <v>99995.346606570005</v>
      </c>
      <c r="T10" s="193">
        <v>101042.93685232001</v>
      </c>
      <c r="U10" s="193">
        <v>102796.51355053902</v>
      </c>
      <c r="V10" s="193">
        <v>103735.34331910053</v>
      </c>
      <c r="W10" s="193">
        <v>107011.37198337</v>
      </c>
      <c r="X10" s="193">
        <v>108056.17212308</v>
      </c>
      <c r="Y10" s="193">
        <v>108653.68033298</v>
      </c>
      <c r="Z10" s="193">
        <v>112613.16540942955</v>
      </c>
      <c r="AA10" s="193">
        <v>119970.70040745</v>
      </c>
      <c r="AB10" s="193">
        <v>124538.21527712001</v>
      </c>
      <c r="AC10" s="193">
        <v>126921.24952835031</v>
      </c>
      <c r="AD10" s="193">
        <v>131694.26412845001</v>
      </c>
      <c r="AE10" s="193">
        <v>135742.16485987999</v>
      </c>
      <c r="AF10" s="193">
        <v>137849.85916045</v>
      </c>
      <c r="AG10" s="193">
        <v>139335.63981237001</v>
      </c>
      <c r="AH10" s="193">
        <v>140613.87614253</v>
      </c>
      <c r="AI10" s="193">
        <v>138955.08170280897</v>
      </c>
      <c r="AJ10" s="193">
        <v>135494.40671064</v>
      </c>
      <c r="AK10" s="193">
        <v>133850.67468178461</v>
      </c>
      <c r="AL10" s="193">
        <v>132693.30386848064</v>
      </c>
      <c r="AM10" s="193">
        <v>133581.30588203759</v>
      </c>
      <c r="AN10" s="193">
        <v>137185</v>
      </c>
      <c r="AO10" s="193">
        <v>137957.53891898002</v>
      </c>
      <c r="AP10" s="193">
        <v>143487.58977228001</v>
      </c>
      <c r="AQ10" s="193">
        <v>146870.07966809999</v>
      </c>
      <c r="AR10" s="193">
        <v>147587</v>
      </c>
      <c r="AS10" s="193">
        <v>145976.04002566001</v>
      </c>
      <c r="AT10" s="193">
        <v>148348.75887141001</v>
      </c>
      <c r="AU10" s="193">
        <v>153465.45362685001</v>
      </c>
      <c r="AV10" s="193">
        <v>156625.52009767</v>
      </c>
      <c r="AW10" s="193">
        <v>159747.29311078999</v>
      </c>
      <c r="AX10" s="193">
        <v>166074.97886556</v>
      </c>
      <c r="AY10" s="193">
        <v>172491.14589476</v>
      </c>
      <c r="AZ10" s="193">
        <v>172636.61736757</v>
      </c>
      <c r="BA10" s="193">
        <v>172923.44995985003</v>
      </c>
    </row>
    <row r="11" spans="1:53" s="5" customFormat="1" ht="16.5" customHeight="1">
      <c r="A11" s="308" t="s">
        <v>559</v>
      </c>
      <c r="B11" s="66"/>
      <c r="C11" s="506" t="s">
        <v>1002</v>
      </c>
      <c r="D11" s="13"/>
      <c r="E11" s="193">
        <v>46803.178162349999</v>
      </c>
      <c r="F11" s="193">
        <v>49152.12100544</v>
      </c>
      <c r="G11" s="193">
        <v>58219.50959206</v>
      </c>
      <c r="H11" s="193">
        <v>64645.989925130001</v>
      </c>
      <c r="I11" s="193">
        <v>68674.756514809997</v>
      </c>
      <c r="J11" s="193">
        <v>69750.90958213</v>
      </c>
      <c r="K11" s="193">
        <v>70091.573071609993</v>
      </c>
      <c r="L11" s="193">
        <v>70895.320342300009</v>
      </c>
      <c r="M11" s="193">
        <v>75978.639135689999</v>
      </c>
      <c r="N11" s="193">
        <v>81761.660744869994</v>
      </c>
      <c r="O11" s="193">
        <v>87591.404478109995</v>
      </c>
      <c r="P11" s="192"/>
      <c r="Q11" s="193">
        <v>57311.043136230001</v>
      </c>
      <c r="R11" s="193">
        <v>60263.117249480005</v>
      </c>
      <c r="S11" s="193">
        <v>62318.881498140006</v>
      </c>
      <c r="T11" s="193">
        <v>62726.384249639996</v>
      </c>
      <c r="U11" s="193">
        <v>63848.116545092955</v>
      </c>
      <c r="V11" s="193">
        <v>64965.6924520924</v>
      </c>
      <c r="W11" s="193">
        <v>66993.363358820003</v>
      </c>
      <c r="X11" s="193">
        <v>67910.218116720003</v>
      </c>
      <c r="Y11" s="193">
        <v>67259.780193719998</v>
      </c>
      <c r="Z11" s="193">
        <v>68887.946261440884</v>
      </c>
      <c r="AA11" s="193">
        <v>70617.391109959994</v>
      </c>
      <c r="AB11" s="193">
        <v>70456.140713390007</v>
      </c>
      <c r="AC11" s="193">
        <v>69211.041947257909</v>
      </c>
      <c r="AD11" s="193">
        <v>69835.948308129999</v>
      </c>
      <c r="AE11" s="193">
        <v>69509.970344850008</v>
      </c>
      <c r="AF11" s="193">
        <v>69515.486351219995</v>
      </c>
      <c r="AG11" s="193">
        <v>70346.971651739994</v>
      </c>
      <c r="AH11" s="193">
        <v>70183.545505849994</v>
      </c>
      <c r="AI11" s="193">
        <v>70310.541224788423</v>
      </c>
      <c r="AJ11" s="193">
        <v>70010.220307519994</v>
      </c>
      <c r="AK11" s="193">
        <v>70771.573322232973</v>
      </c>
      <c r="AL11" s="193">
        <v>70046.043336058356</v>
      </c>
      <c r="AM11" s="193">
        <v>70408.182255076099</v>
      </c>
      <c r="AN11" s="193">
        <v>71737</v>
      </c>
      <c r="AO11" s="193">
        <v>73894.487902669993</v>
      </c>
      <c r="AP11" s="193">
        <v>77889.835978859992</v>
      </c>
      <c r="AQ11" s="193">
        <v>80324.601493130001</v>
      </c>
      <c r="AR11" s="193">
        <v>81151</v>
      </c>
      <c r="AS11" s="193">
        <v>79950.847911959994</v>
      </c>
      <c r="AT11" s="193">
        <v>81649.192238349991</v>
      </c>
      <c r="AU11" s="193">
        <v>84262.670465329997</v>
      </c>
      <c r="AV11" s="193">
        <v>84419.214132020003</v>
      </c>
      <c r="AW11" s="193">
        <v>86706.747678810003</v>
      </c>
      <c r="AX11" s="193">
        <v>88839.025247990008</v>
      </c>
      <c r="AY11" s="193">
        <v>90322.054359140006</v>
      </c>
      <c r="AZ11" s="193">
        <v>89817.730524540006</v>
      </c>
      <c r="BA11" s="193">
        <v>90981.998795930005</v>
      </c>
    </row>
    <row r="12" spans="1:53" s="5" customFormat="1" ht="16.5" customHeight="1">
      <c r="A12" s="103" t="s">
        <v>467</v>
      </c>
      <c r="B12" s="66"/>
      <c r="C12" s="506" t="s">
        <v>1001</v>
      </c>
      <c r="D12" s="13"/>
      <c r="E12" s="193">
        <v>19975.983254350002</v>
      </c>
      <c r="F12" s="193">
        <v>25654.999673629998</v>
      </c>
      <c r="G12" s="193">
        <v>30517.575818599998</v>
      </c>
      <c r="H12" s="193">
        <v>33986.967836199998</v>
      </c>
      <c r="I12" s="193">
        <v>39221.548535189999</v>
      </c>
      <c r="J12" s="193">
        <v>55509.136104320001</v>
      </c>
      <c r="K12" s="193">
        <v>64661.177452880002</v>
      </c>
      <c r="L12" s="193">
        <v>59100.490353829999</v>
      </c>
      <c r="M12" s="193">
        <v>59539.212657169999</v>
      </c>
      <c r="N12" s="193">
        <v>60107.49897457</v>
      </c>
      <c r="O12" s="193">
        <v>69067.766942419999</v>
      </c>
      <c r="P12" s="192"/>
      <c r="Q12" s="193">
        <v>29681.271400629998</v>
      </c>
      <c r="R12" s="193">
        <v>30976.731974209997</v>
      </c>
      <c r="S12" s="193">
        <v>32368.290841049999</v>
      </c>
      <c r="T12" s="193">
        <v>33073.715656929999</v>
      </c>
      <c r="U12" s="193">
        <v>33582.287734366932</v>
      </c>
      <c r="V12" s="193">
        <v>33798.914690889666</v>
      </c>
      <c r="W12" s="193">
        <v>35468.701257590001</v>
      </c>
      <c r="X12" s="193">
        <v>35629.434078979997</v>
      </c>
      <c r="Y12" s="193">
        <v>36838.157022239997</v>
      </c>
      <c r="Z12" s="193">
        <v>39415.568932971088</v>
      </c>
      <c r="AA12" s="193">
        <v>44938.082954709993</v>
      </c>
      <c r="AB12" s="193">
        <v>49634.72023467</v>
      </c>
      <c r="AC12" s="193">
        <v>53153.707302667244</v>
      </c>
      <c r="AD12" s="193">
        <v>57315.009872019997</v>
      </c>
      <c r="AE12" s="193">
        <v>61779.799828129995</v>
      </c>
      <c r="AF12" s="193">
        <v>63892.999156389997</v>
      </c>
      <c r="AG12" s="193">
        <v>64648.540855179999</v>
      </c>
      <c r="AH12" s="193">
        <v>65912.375070930007</v>
      </c>
      <c r="AI12" s="193">
        <v>64173.957846508485</v>
      </c>
      <c r="AJ12" s="193">
        <v>61170.01417468</v>
      </c>
      <c r="AK12" s="193">
        <v>58622.062904162638</v>
      </c>
      <c r="AL12" s="193">
        <v>57963.733646745532</v>
      </c>
      <c r="AM12" s="193">
        <v>58320.354905523149</v>
      </c>
      <c r="AN12" s="193">
        <v>59894</v>
      </c>
      <c r="AO12" s="193">
        <v>58077.733755040004</v>
      </c>
      <c r="AP12" s="193">
        <v>59593.07389888</v>
      </c>
      <c r="AQ12" s="193">
        <v>60580.494259569998</v>
      </c>
      <c r="AR12" s="193">
        <v>60364</v>
      </c>
      <c r="AS12" s="193">
        <v>59612.888174419997</v>
      </c>
      <c r="AT12" s="193">
        <v>58705.290015439998</v>
      </c>
      <c r="AU12" s="193">
        <v>61747.823796739998</v>
      </c>
      <c r="AV12" s="193">
        <v>64762.525623970003</v>
      </c>
      <c r="AW12" s="193">
        <v>65984.266136870006</v>
      </c>
      <c r="AX12" s="193">
        <v>70320.550436379999</v>
      </c>
      <c r="AY12" s="193">
        <v>75076.617056799994</v>
      </c>
      <c r="AZ12" s="193">
        <v>75261.121498790002</v>
      </c>
      <c r="BA12" s="193">
        <v>74310.675763919993</v>
      </c>
    </row>
    <row r="13" spans="1:53" s="5" customFormat="1" ht="16.5" customHeight="1">
      <c r="A13" s="103" t="s">
        <v>468</v>
      </c>
      <c r="B13" s="66" t="s">
        <v>155</v>
      </c>
      <c r="C13" s="66"/>
      <c r="D13" s="13"/>
      <c r="E13" s="193">
        <v>581.85599615000001</v>
      </c>
      <c r="F13" s="193">
        <v>510.52092185000004</v>
      </c>
      <c r="G13" s="193">
        <v>421.13419428000003</v>
      </c>
      <c r="H13" s="193">
        <v>369.22163064</v>
      </c>
      <c r="I13" s="193">
        <v>510.01717275000004</v>
      </c>
      <c r="J13" s="193">
        <v>207.99408396999999</v>
      </c>
      <c r="K13" s="193">
        <v>176.89123499000002</v>
      </c>
      <c r="L13" s="193">
        <v>125.93544878</v>
      </c>
      <c r="M13" s="193">
        <v>220.89565069</v>
      </c>
      <c r="N13" s="193">
        <v>64.33038123</v>
      </c>
      <c r="O13" s="193">
        <v>70.396073729999998</v>
      </c>
      <c r="P13" s="192"/>
      <c r="Q13" s="193">
        <v>446.61905012000005</v>
      </c>
      <c r="R13" s="193">
        <v>424.87280801000003</v>
      </c>
      <c r="S13" s="193">
        <v>354.43925901</v>
      </c>
      <c r="T13" s="193">
        <v>289.76208363000001</v>
      </c>
      <c r="U13" s="193">
        <v>277.34093257395602</v>
      </c>
      <c r="V13" s="193">
        <v>323.88996082847825</v>
      </c>
      <c r="W13" s="193">
        <v>583.16746081999997</v>
      </c>
      <c r="X13" s="193">
        <v>670.23666200000002</v>
      </c>
      <c r="Y13" s="193">
        <v>578.09333861999994</v>
      </c>
      <c r="Z13" s="193">
        <v>449.46054137869555</v>
      </c>
      <c r="AA13" s="193">
        <v>344.75962349000002</v>
      </c>
      <c r="AB13" s="193">
        <v>230.77086283</v>
      </c>
      <c r="AC13" s="193">
        <v>211.09836611714286</v>
      </c>
      <c r="AD13" s="193">
        <v>197.48826001</v>
      </c>
      <c r="AE13" s="193">
        <v>193.14773647000001</v>
      </c>
      <c r="AF13" s="193">
        <v>181.79739205000001</v>
      </c>
      <c r="AG13" s="193">
        <v>179.93236661999998</v>
      </c>
      <c r="AH13" s="193">
        <v>187.68672371</v>
      </c>
      <c r="AI13" s="193">
        <v>158.28816895706524</v>
      </c>
      <c r="AJ13" s="193">
        <v>159.26077910000001</v>
      </c>
      <c r="AK13" s="193">
        <v>126.91791078021977</v>
      </c>
      <c r="AL13" s="193">
        <v>118.25176781641304</v>
      </c>
      <c r="AM13" s="193">
        <v>119.40587316608696</v>
      </c>
      <c r="AN13" s="193">
        <v>114</v>
      </c>
      <c r="AO13" s="193">
        <v>578.45540174000007</v>
      </c>
      <c r="AP13" s="193">
        <v>106.46713622999999</v>
      </c>
      <c r="AQ13" s="193">
        <v>87.819115909999994</v>
      </c>
      <c r="AR13" s="193">
        <v>66</v>
      </c>
      <c r="AS13" s="193">
        <v>69.25196794</v>
      </c>
      <c r="AT13" s="193">
        <v>51.373883259999999</v>
      </c>
      <c r="AU13" s="193">
        <v>70.494885339999996</v>
      </c>
      <c r="AV13" s="193">
        <v>62.002621490000003</v>
      </c>
      <c r="AW13" s="193">
        <v>57.283142740000002</v>
      </c>
      <c r="AX13" s="193">
        <v>61.642588070000002</v>
      </c>
      <c r="AY13" s="193">
        <v>100.33094441999999</v>
      </c>
      <c r="AZ13" s="193">
        <v>100.65149127000001</v>
      </c>
      <c r="BA13" s="193">
        <v>109.02058271</v>
      </c>
    </row>
    <row r="14" spans="1:53" s="5" customFormat="1" ht="16.5" customHeight="1">
      <c r="A14" s="103" t="s">
        <v>469</v>
      </c>
      <c r="B14" s="66" t="s">
        <v>156</v>
      </c>
      <c r="C14" s="66"/>
      <c r="D14" s="13"/>
      <c r="E14" s="193">
        <v>0.89494355999999997</v>
      </c>
      <c r="F14" s="193">
        <v>0.52956864999999997</v>
      </c>
      <c r="G14" s="193">
        <v>2.5292732400000002</v>
      </c>
      <c r="H14" s="193">
        <v>3.19392802</v>
      </c>
      <c r="I14" s="193">
        <v>1.4692733999999998</v>
      </c>
      <c r="J14" s="193">
        <v>0.29589040999999999</v>
      </c>
      <c r="K14" s="193">
        <v>2</v>
      </c>
      <c r="L14" s="193">
        <v>0.92648776999999993</v>
      </c>
      <c r="M14" s="193">
        <v>0.88177121999999997</v>
      </c>
      <c r="N14" s="193">
        <v>2.5771264200000004</v>
      </c>
      <c r="O14" s="193">
        <v>2.9390842300000002</v>
      </c>
      <c r="P14" s="192"/>
      <c r="Q14" s="193">
        <v>0.35256622999999998</v>
      </c>
      <c r="R14" s="193">
        <v>1.14437962</v>
      </c>
      <c r="S14" s="193">
        <v>4.5580553799999999</v>
      </c>
      <c r="T14" s="193">
        <v>1.9819134199999999</v>
      </c>
      <c r="U14" s="193">
        <v>8.4595263830769234</v>
      </c>
      <c r="V14" s="193">
        <v>0.86295080934782475</v>
      </c>
      <c r="W14" s="193">
        <v>1.5022081</v>
      </c>
      <c r="X14" s="193">
        <v>0.87394644999999993</v>
      </c>
      <c r="Y14" s="193">
        <v>1.8934914700000001</v>
      </c>
      <c r="Z14" s="193">
        <v>1.8934914926086954</v>
      </c>
      <c r="AA14" s="193">
        <v>1.2143043099999999</v>
      </c>
      <c r="AB14" s="193">
        <v>0</v>
      </c>
      <c r="AC14" s="193">
        <v>0</v>
      </c>
      <c r="AD14" s="193">
        <v>0</v>
      </c>
      <c r="AE14" s="193">
        <v>1.17391304</v>
      </c>
      <c r="AF14" s="193">
        <v>2</v>
      </c>
      <c r="AG14" s="193">
        <v>2</v>
      </c>
      <c r="AH14" s="193">
        <v>2</v>
      </c>
      <c r="AI14" s="193">
        <v>2</v>
      </c>
      <c r="AJ14" s="193">
        <v>1.0773141500000001</v>
      </c>
      <c r="AK14" s="193">
        <v>0.92353545604395604</v>
      </c>
      <c r="AL14" s="193">
        <v>0.87722988010869574</v>
      </c>
      <c r="AM14" s="193">
        <v>0.90014427249999995</v>
      </c>
      <c r="AN14" s="193">
        <v>1</v>
      </c>
      <c r="AO14" s="193">
        <v>0.87712642000000007</v>
      </c>
      <c r="AP14" s="193">
        <v>0.87712642000000007</v>
      </c>
      <c r="AQ14" s="193">
        <v>0.89560468000000004</v>
      </c>
      <c r="AR14" s="193">
        <v>3</v>
      </c>
      <c r="AS14" s="193">
        <v>2.5771264200000004</v>
      </c>
      <c r="AT14" s="193">
        <v>2.5771264200000004</v>
      </c>
      <c r="AU14" s="193">
        <v>2.5771264200000004</v>
      </c>
      <c r="AV14" s="193">
        <v>3.28823753</v>
      </c>
      <c r="AW14" s="193">
        <v>4.8057622599999998</v>
      </c>
      <c r="AX14" s="193">
        <v>2</v>
      </c>
      <c r="AY14" s="193">
        <v>1.6902173899999999</v>
      </c>
      <c r="AZ14" s="193">
        <v>0.56777776999999996</v>
      </c>
      <c r="BA14" s="193">
        <v>0</v>
      </c>
    </row>
    <row r="15" spans="1:53" s="5" customFormat="1" ht="16.5" customHeight="1">
      <c r="A15" s="101" t="s">
        <v>36</v>
      </c>
      <c r="B15" s="66" t="s">
        <v>157</v>
      </c>
      <c r="C15" s="66"/>
      <c r="D15" s="13"/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2"/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  <c r="X15" s="193">
        <v>0</v>
      </c>
      <c r="Y15" s="193">
        <v>0</v>
      </c>
      <c r="Z15" s="193">
        <v>0</v>
      </c>
      <c r="AA15" s="193">
        <v>0</v>
      </c>
      <c r="AB15" s="193">
        <v>0</v>
      </c>
      <c r="AC15" s="193">
        <v>0</v>
      </c>
      <c r="AD15" s="193">
        <v>0</v>
      </c>
      <c r="AE15" s="193">
        <v>0</v>
      </c>
      <c r="AF15" s="193">
        <v>0</v>
      </c>
      <c r="AG15" s="193">
        <v>0</v>
      </c>
      <c r="AH15" s="193">
        <v>0</v>
      </c>
      <c r="AI15" s="193">
        <v>0</v>
      </c>
      <c r="AJ15" s="193">
        <v>0</v>
      </c>
      <c r="AK15" s="193">
        <v>0</v>
      </c>
      <c r="AL15" s="193">
        <v>0</v>
      </c>
      <c r="AM15" s="193">
        <v>0</v>
      </c>
      <c r="AN15" s="193">
        <v>0</v>
      </c>
      <c r="AO15" s="193">
        <v>0</v>
      </c>
      <c r="AP15" s="193">
        <v>0</v>
      </c>
      <c r="AQ15" s="193">
        <v>0</v>
      </c>
      <c r="AR15" s="193">
        <v>0</v>
      </c>
      <c r="AS15" s="193">
        <v>0</v>
      </c>
      <c r="AT15" s="193">
        <v>0</v>
      </c>
      <c r="AU15" s="193">
        <v>0</v>
      </c>
      <c r="AV15" s="193">
        <v>0</v>
      </c>
      <c r="AW15" s="193">
        <v>0</v>
      </c>
      <c r="AX15" s="193">
        <v>0</v>
      </c>
      <c r="AY15" s="193">
        <v>0</v>
      </c>
      <c r="AZ15" s="193">
        <v>0</v>
      </c>
      <c r="BA15" s="193">
        <v>0</v>
      </c>
    </row>
    <row r="16" spans="1:53" s="5" customFormat="1" ht="16.5" customHeight="1">
      <c r="A16" s="101" t="s">
        <v>461</v>
      </c>
      <c r="B16" s="66" t="s">
        <v>158</v>
      </c>
      <c r="C16" s="66"/>
      <c r="D16" s="13"/>
      <c r="E16" s="193">
        <v>1629.5425367899998</v>
      </c>
      <c r="F16" s="193">
        <v>1495.01757279</v>
      </c>
      <c r="G16" s="193">
        <v>1504.74716502</v>
      </c>
      <c r="H16" s="193">
        <v>1632.5056941800001</v>
      </c>
      <c r="I16" s="193">
        <v>1673.50410328</v>
      </c>
      <c r="J16" s="193">
        <v>1644.9209591599999</v>
      </c>
      <c r="K16" s="193">
        <v>1734.5208505099999</v>
      </c>
      <c r="L16" s="193">
        <v>1712.3193334099999</v>
      </c>
      <c r="M16" s="193">
        <v>1550.8876511099998</v>
      </c>
      <c r="N16" s="193">
        <v>1445.6238912800002</v>
      </c>
      <c r="O16" s="193">
        <v>1446.8963399300001</v>
      </c>
      <c r="P16" s="192"/>
      <c r="Q16" s="193">
        <v>1481.5651398700002</v>
      </c>
      <c r="R16" s="193">
        <v>1565.38597172</v>
      </c>
      <c r="S16" s="193">
        <v>1516.39061464</v>
      </c>
      <c r="T16" s="193">
        <v>1606.6906095499999</v>
      </c>
      <c r="U16" s="193">
        <v>1558.4576811274724</v>
      </c>
      <c r="V16" s="193">
        <v>1642.8846793417395</v>
      </c>
      <c r="W16" s="193">
        <v>1720.62373948</v>
      </c>
      <c r="X16" s="193">
        <v>1697.9907665100002</v>
      </c>
      <c r="Y16" s="193">
        <v>1664.16521947</v>
      </c>
      <c r="Z16" s="193">
        <v>1671.9030950082604</v>
      </c>
      <c r="AA16" s="193">
        <v>1660.1219819299999</v>
      </c>
      <c r="AB16" s="193">
        <v>1608.48759518</v>
      </c>
      <c r="AC16" s="193">
        <v>1600.7298283502196</v>
      </c>
      <c r="AD16" s="193">
        <v>1626.9051565</v>
      </c>
      <c r="AE16" s="193">
        <v>1742.2888885899999</v>
      </c>
      <c r="AF16" s="193">
        <v>1699.31955782</v>
      </c>
      <c r="AG16" s="193">
        <v>1697.03884292</v>
      </c>
      <c r="AH16" s="193">
        <v>1750.6156016800001</v>
      </c>
      <c r="AI16" s="193">
        <v>1789.9367410103264</v>
      </c>
      <c r="AJ16" s="193">
        <v>1771.5935125599999</v>
      </c>
      <c r="AK16" s="193">
        <v>1712.7316908747252</v>
      </c>
      <c r="AL16" s="193">
        <v>1683.3115126351083</v>
      </c>
      <c r="AM16" s="193">
        <v>1684.4387675490216</v>
      </c>
      <c r="AN16" s="193">
        <v>1615</v>
      </c>
      <c r="AO16" s="193">
        <v>1529.4227063600001</v>
      </c>
      <c r="AP16" s="193">
        <v>1514.4562016499999</v>
      </c>
      <c r="AQ16" s="193">
        <v>1544.92009162</v>
      </c>
      <c r="AR16" s="193">
        <v>1436</v>
      </c>
      <c r="AS16" s="193">
        <v>1443.2688146</v>
      </c>
      <c r="AT16" s="193">
        <v>1444.2658964</v>
      </c>
      <c r="AU16" s="193">
        <v>1459.0395906299998</v>
      </c>
      <c r="AV16" s="193">
        <v>1386.07717493</v>
      </c>
      <c r="AW16" s="193">
        <v>1451.1195649599999</v>
      </c>
      <c r="AX16" s="193">
        <v>1472.3107381199998</v>
      </c>
      <c r="AY16" s="193">
        <v>1476.8016305800002</v>
      </c>
      <c r="AZ16" s="193">
        <v>1422.90960047</v>
      </c>
      <c r="BA16" s="193">
        <v>1457.91342515</v>
      </c>
    </row>
    <row r="17" spans="1:53" s="5" customFormat="1" ht="16.5" customHeight="1">
      <c r="A17" s="99" t="s">
        <v>462</v>
      </c>
      <c r="B17" s="66" t="s">
        <v>159</v>
      </c>
      <c r="C17" s="66"/>
      <c r="D17" s="13"/>
      <c r="E17" s="193">
        <v>958.03278689000001</v>
      </c>
      <c r="F17" s="193">
        <v>1219.0986301299999</v>
      </c>
      <c r="G17" s="193">
        <v>1688.4273972599999</v>
      </c>
      <c r="H17" s="193">
        <v>463.78904109000001</v>
      </c>
      <c r="I17" s="193">
        <v>880.58196721000002</v>
      </c>
      <c r="J17" s="193">
        <v>482.46301369000003</v>
      </c>
      <c r="K17" s="193">
        <v>117.00547945</v>
      </c>
      <c r="L17" s="193">
        <v>193.72054793999999</v>
      </c>
      <c r="M17" s="193">
        <v>230.72113114000001</v>
      </c>
      <c r="N17" s="193">
        <v>169.11506849</v>
      </c>
      <c r="O17" s="193">
        <v>687.30658903999995</v>
      </c>
      <c r="P17" s="192"/>
      <c r="Q17" s="193">
        <v>2114</v>
      </c>
      <c r="R17" s="193">
        <v>1099.1086956500001</v>
      </c>
      <c r="S17" s="193">
        <v>590.86956521000002</v>
      </c>
      <c r="T17" s="193">
        <v>96.333333330000002</v>
      </c>
      <c r="U17" s="193">
        <v>69.406593408901088</v>
      </c>
      <c r="V17" s="193">
        <v>977.35869565293467</v>
      </c>
      <c r="W17" s="193">
        <v>699.78260869000007</v>
      </c>
      <c r="X17" s="193">
        <v>871.42857141999991</v>
      </c>
      <c r="Y17" s="193">
        <v>1186.8021978000004</v>
      </c>
      <c r="Z17" s="193">
        <v>450.82608695391281</v>
      </c>
      <c r="AA17" s="193">
        <v>1016.5</v>
      </c>
      <c r="AB17" s="193">
        <v>555.20000000000005</v>
      </c>
      <c r="AC17" s="193">
        <v>360.25274724505493</v>
      </c>
      <c r="AD17" s="193">
        <v>425.85869565000002</v>
      </c>
      <c r="AE17" s="193">
        <v>588.79347826000003</v>
      </c>
      <c r="AF17" s="193">
        <v>120</v>
      </c>
      <c r="AG17" s="193">
        <v>103.06593406</v>
      </c>
      <c r="AH17" s="193">
        <v>199.20652172999999</v>
      </c>
      <c r="AI17" s="193">
        <v>45.663043492717406</v>
      </c>
      <c r="AJ17" s="193">
        <v>234.92222222000001</v>
      </c>
      <c r="AK17" s="193">
        <v>111.75824176043953</v>
      </c>
      <c r="AL17" s="193">
        <v>145.1759436153261</v>
      </c>
      <c r="AM17" s="193">
        <v>224.78513439391304</v>
      </c>
      <c r="AN17" s="193">
        <v>150</v>
      </c>
      <c r="AO17" s="193">
        <v>228.59781318</v>
      </c>
      <c r="AP17" s="193">
        <v>195.73606521000002</v>
      </c>
      <c r="AQ17" s="193">
        <v>347.26972825999997</v>
      </c>
      <c r="AR17" s="193">
        <v>74</v>
      </c>
      <c r="AS17" s="193">
        <v>14.285714280000001</v>
      </c>
      <c r="AT17" s="193">
        <v>347.07608695000005</v>
      </c>
      <c r="AU17" s="193">
        <v>237.39130433999998</v>
      </c>
      <c r="AV17" s="193">
        <v>115.18888887999999</v>
      </c>
      <c r="AW17" s="193">
        <v>87.658296699999994</v>
      </c>
      <c r="AX17" s="193">
        <v>27.130434780000002</v>
      </c>
      <c r="AY17" s="193">
        <v>2500.29347826</v>
      </c>
      <c r="AZ17" s="193">
        <v>1871.02222222</v>
      </c>
      <c r="BA17" s="193">
        <v>1064.6043956000001</v>
      </c>
    </row>
    <row r="18" spans="1:53" s="5" customFormat="1" ht="16.5" customHeight="1">
      <c r="A18" s="101" t="s">
        <v>1077</v>
      </c>
      <c r="B18" s="66" t="s">
        <v>160</v>
      </c>
      <c r="C18" s="66"/>
      <c r="D18" s="13"/>
      <c r="E18" s="193">
        <v>-1028.13693244</v>
      </c>
      <c r="F18" s="193">
        <v>-1039.12350868</v>
      </c>
      <c r="G18" s="193">
        <v>-937.89534060999995</v>
      </c>
      <c r="H18" s="193">
        <v>-1024.86584242</v>
      </c>
      <c r="I18" s="193">
        <v>-822.51719605000005</v>
      </c>
      <c r="J18" s="193">
        <v>-700.54791094999996</v>
      </c>
      <c r="K18" s="193">
        <v>-677.07406413000001</v>
      </c>
      <c r="L18" s="193">
        <v>-791.62146496999992</v>
      </c>
      <c r="M18" s="193">
        <v>-912.92746417000001</v>
      </c>
      <c r="N18" s="193">
        <v>-1184.5995419000001</v>
      </c>
      <c r="O18" s="193">
        <v>-1464.1742198899999</v>
      </c>
      <c r="P18" s="192"/>
      <c r="Q18" s="193">
        <v>-900.77451488999998</v>
      </c>
      <c r="R18" s="193">
        <v>-951.46151930000008</v>
      </c>
      <c r="S18" s="193">
        <v>-979.69304260000001</v>
      </c>
      <c r="T18" s="192">
        <v>-975.41837587999999</v>
      </c>
      <c r="U18" s="193">
        <v>-1068.3199087625273</v>
      </c>
      <c r="V18" s="193">
        <v>-1066.6402685465218</v>
      </c>
      <c r="W18" s="193">
        <v>-988.48219839000001</v>
      </c>
      <c r="X18" s="193">
        <v>-801.97796306999999</v>
      </c>
      <c r="Y18" s="193">
        <v>-871.91185773000007</v>
      </c>
      <c r="Z18" s="193">
        <v>-791.57892523782607</v>
      </c>
      <c r="AA18" s="193">
        <v>-824.91368413000009</v>
      </c>
      <c r="AB18" s="193">
        <v>-923.70980343999997</v>
      </c>
      <c r="AC18" s="193">
        <v>-665.8805796297803</v>
      </c>
      <c r="AD18" s="193">
        <v>-637.27962204000005</v>
      </c>
      <c r="AE18" s="193">
        <v>-579.79616535000002</v>
      </c>
      <c r="AF18" s="193">
        <v>-660.84651293000002</v>
      </c>
      <c r="AG18" s="193">
        <v>-715.13896091999993</v>
      </c>
      <c r="AH18" s="193">
        <v>-665.49404070000003</v>
      </c>
      <c r="AI18" s="193">
        <v>-666.87771798978258</v>
      </c>
      <c r="AJ18" s="193">
        <v>-723.06433815000003</v>
      </c>
      <c r="AK18" s="193">
        <v>-758.73856666483505</v>
      </c>
      <c r="AL18" s="193">
        <v>-778.04045998021729</v>
      </c>
      <c r="AM18" s="193">
        <v>-810.11504955836915</v>
      </c>
      <c r="AN18" s="193">
        <v>-834</v>
      </c>
      <c r="AO18" s="193">
        <v>-876.6379807400001</v>
      </c>
      <c r="AP18" s="193">
        <v>-917.55891634</v>
      </c>
      <c r="AQ18" s="193">
        <v>-1021.90261432</v>
      </c>
      <c r="AR18" s="193">
        <v>-1163</v>
      </c>
      <c r="AS18" s="193">
        <v>-1212.56944608</v>
      </c>
      <c r="AT18" s="193">
        <v>-1244.27910331</v>
      </c>
      <c r="AU18" s="193">
        <v>-1118.43198747</v>
      </c>
      <c r="AV18" s="193">
        <v>-1225.7757070800001</v>
      </c>
      <c r="AW18" s="193">
        <v>-1330.70627724</v>
      </c>
      <c r="AX18" s="193">
        <v>-1534.46941627</v>
      </c>
      <c r="AY18" s="193">
        <v>-1759.1121641</v>
      </c>
      <c r="AZ18" s="193">
        <v>-2013.6958870600001</v>
      </c>
      <c r="BA18" s="193">
        <v>-2293.30594367</v>
      </c>
    </row>
    <row r="19" spans="1:53" s="5" customFormat="1" ht="16.5" customHeight="1">
      <c r="A19" s="99" t="s">
        <v>1116</v>
      </c>
      <c r="B19" s="65" t="s">
        <v>161</v>
      </c>
      <c r="C19" s="65"/>
      <c r="D19" s="13"/>
      <c r="E19" s="259">
        <v>0</v>
      </c>
      <c r="F19" s="259">
        <v>0</v>
      </c>
      <c r="G19" s="259">
        <v>0</v>
      </c>
      <c r="H19" s="259">
        <v>0</v>
      </c>
      <c r="I19" s="259">
        <v>0</v>
      </c>
      <c r="J19" s="259">
        <v>0</v>
      </c>
      <c r="K19" s="259">
        <v>0</v>
      </c>
      <c r="L19" s="259">
        <v>0</v>
      </c>
      <c r="M19" s="259">
        <v>0</v>
      </c>
      <c r="N19" s="259">
        <v>0</v>
      </c>
      <c r="O19" s="259">
        <v>0</v>
      </c>
      <c r="P19" s="192"/>
      <c r="Q19" s="259">
        <v>0</v>
      </c>
      <c r="R19" s="259">
        <v>0</v>
      </c>
      <c r="S19" s="259">
        <v>0</v>
      </c>
      <c r="T19" s="477">
        <v>0</v>
      </c>
      <c r="U19" s="259">
        <v>0</v>
      </c>
      <c r="V19" s="259">
        <v>0</v>
      </c>
      <c r="W19" s="259">
        <v>0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0</v>
      </c>
      <c r="AH19" s="259">
        <v>0</v>
      </c>
      <c r="AI19" s="259">
        <v>0</v>
      </c>
      <c r="AJ19" s="259">
        <v>0</v>
      </c>
      <c r="AK19" s="259">
        <v>0</v>
      </c>
      <c r="AL19" s="259">
        <v>0</v>
      </c>
      <c r="AM19" s="259">
        <v>0</v>
      </c>
      <c r="AN19" s="259">
        <v>0</v>
      </c>
      <c r="AO19" s="259">
        <v>0</v>
      </c>
      <c r="AP19" s="259">
        <v>0</v>
      </c>
      <c r="AQ19" s="259">
        <v>0</v>
      </c>
      <c r="AR19" s="259">
        <v>0</v>
      </c>
      <c r="AS19" s="259">
        <v>0</v>
      </c>
      <c r="AT19" s="259">
        <v>0</v>
      </c>
      <c r="AU19" s="259">
        <v>0</v>
      </c>
      <c r="AV19" s="259">
        <v>0</v>
      </c>
      <c r="AW19" s="259">
        <v>0</v>
      </c>
      <c r="AX19" s="259">
        <v>0</v>
      </c>
      <c r="AY19" s="259">
        <v>0</v>
      </c>
      <c r="AZ19" s="259">
        <v>0</v>
      </c>
      <c r="BA19" s="259">
        <v>0</v>
      </c>
    </row>
    <row r="20" spans="1:53" s="5" customFormat="1" ht="16.5" customHeight="1">
      <c r="A20" s="97"/>
      <c r="B20" s="66" t="s">
        <v>162</v>
      </c>
      <c r="C20" s="66"/>
      <c r="D20" s="13"/>
      <c r="E20" s="193">
        <v>3567.5241558500002</v>
      </c>
      <c r="F20" s="193">
        <v>2403.7478771400001</v>
      </c>
      <c r="G20" s="193">
        <v>1736.9052452199999</v>
      </c>
      <c r="H20" s="193">
        <v>1547.61780176</v>
      </c>
      <c r="I20" s="193">
        <v>1619.6283415099999</v>
      </c>
      <c r="J20" s="193">
        <v>1353.4834665299998</v>
      </c>
      <c r="K20" s="193">
        <v>1158.72858249</v>
      </c>
      <c r="L20" s="193">
        <v>1209.5129395000001</v>
      </c>
      <c r="M20" s="193">
        <v>1108.4297665199999</v>
      </c>
      <c r="N20" s="193">
        <v>1062.4834016300001</v>
      </c>
      <c r="O20" s="193">
        <v>1568.21485117</v>
      </c>
      <c r="P20" s="192"/>
      <c r="Q20" s="193">
        <v>1814.98737495</v>
      </c>
      <c r="R20" s="193">
        <v>1747.38271156</v>
      </c>
      <c r="S20" s="193">
        <v>1491.0855403400001</v>
      </c>
      <c r="T20" s="192">
        <v>1506.68785073</v>
      </c>
      <c r="U20" s="193">
        <v>1541.7795855817581</v>
      </c>
      <c r="V20" s="193">
        <v>1540.8845609041302</v>
      </c>
      <c r="W20" s="193">
        <v>1600.1659693699999</v>
      </c>
      <c r="X20" s="193">
        <v>1582.91984471</v>
      </c>
      <c r="Y20" s="193">
        <v>1930.56832031</v>
      </c>
      <c r="Z20" s="193">
        <v>1477.4888792578265</v>
      </c>
      <c r="AA20" s="193">
        <v>1490.51709882</v>
      </c>
      <c r="AB20" s="193">
        <v>1404.35445495</v>
      </c>
      <c r="AC20" s="193">
        <v>1394.8322521054945</v>
      </c>
      <c r="AD20" s="193">
        <v>1356.83535069</v>
      </c>
      <c r="AE20" s="193">
        <v>1259.4671427000001</v>
      </c>
      <c r="AF20" s="193">
        <v>1194.92847603</v>
      </c>
      <c r="AG20" s="193">
        <v>1153.6139233399999</v>
      </c>
      <c r="AH20" s="193">
        <v>1110.6626005200001</v>
      </c>
      <c r="AI20" s="193">
        <v>1176.440690114674</v>
      </c>
      <c r="AJ20" s="193">
        <v>1245.1852862600001</v>
      </c>
      <c r="AK20" s="193">
        <v>1226.9156509516483</v>
      </c>
      <c r="AL20" s="193">
        <v>1201.1770492163043</v>
      </c>
      <c r="AM20" s="193">
        <v>1181.0898056358699</v>
      </c>
      <c r="AN20" s="193">
        <v>1113</v>
      </c>
      <c r="AO20" s="193">
        <v>1147.1384043</v>
      </c>
      <c r="AP20" s="193">
        <v>1086.4849106199999</v>
      </c>
      <c r="AQ20" s="193">
        <v>1087.6497734500001</v>
      </c>
      <c r="AR20" s="193">
        <v>885</v>
      </c>
      <c r="AS20" s="193">
        <v>925.94942706999996</v>
      </c>
      <c r="AT20" s="193">
        <v>1119.11322567</v>
      </c>
      <c r="AU20" s="193">
        <v>1314.3318659999998</v>
      </c>
      <c r="AV20" s="193">
        <v>1492.32758588</v>
      </c>
      <c r="AW20" s="193">
        <v>1523.7082478299999</v>
      </c>
      <c r="AX20" s="193">
        <v>1558.7138530100001</v>
      </c>
      <c r="AY20" s="193">
        <v>1695.9762274</v>
      </c>
      <c r="AZ20" s="193">
        <v>1234.6303411700001</v>
      </c>
      <c r="BA20" s="193">
        <v>1116.7188091099999</v>
      </c>
    </row>
    <row r="21" spans="1:53" s="5" customFormat="1" ht="16.5" customHeight="1">
      <c r="A21" s="97"/>
      <c r="B21" s="66" t="s">
        <v>163</v>
      </c>
      <c r="C21" s="66"/>
      <c r="D21" s="13"/>
      <c r="E21" s="193">
        <v>267.07249514</v>
      </c>
      <c r="F21" s="193">
        <v>405.67942038000001</v>
      </c>
      <c r="G21" s="193">
        <v>170.64288248</v>
      </c>
      <c r="H21" s="193">
        <v>211.62566542000002</v>
      </c>
      <c r="I21" s="193">
        <v>199.99892577</v>
      </c>
      <c r="J21" s="193">
        <v>197.28493122</v>
      </c>
      <c r="K21" s="193">
        <v>151.80470636999999</v>
      </c>
      <c r="L21" s="193">
        <v>121.52765719999999</v>
      </c>
      <c r="M21" s="193">
        <v>178.43126147999999</v>
      </c>
      <c r="N21" s="193">
        <v>413.60733591999997</v>
      </c>
      <c r="O21" s="193">
        <v>687.72817660999999</v>
      </c>
      <c r="P21" s="192"/>
      <c r="Q21" s="193">
        <v>165.25520134999999</v>
      </c>
      <c r="R21" s="193">
        <v>204.05300496999999</v>
      </c>
      <c r="S21" s="193">
        <v>136.40660747999999</v>
      </c>
      <c r="T21" s="192">
        <v>183.49838276</v>
      </c>
      <c r="U21" s="193">
        <v>257.76400643681325</v>
      </c>
      <c r="V21" s="193">
        <v>178.62108004619552</v>
      </c>
      <c r="W21" s="193">
        <v>226.50923349000001</v>
      </c>
      <c r="X21" s="193">
        <v>226.56436550999999</v>
      </c>
      <c r="Y21" s="193">
        <v>323.90066741000004</v>
      </c>
      <c r="Z21" s="193">
        <v>127.44957764260866</v>
      </c>
      <c r="AA21" s="193">
        <v>123.71660535999999</v>
      </c>
      <c r="AB21" s="193">
        <v>197.81787093</v>
      </c>
      <c r="AC21" s="193">
        <v>168.00818361505497</v>
      </c>
      <c r="AD21" s="193">
        <v>187.93111465000001</v>
      </c>
      <c r="AE21" s="193">
        <v>235.07591579999999</v>
      </c>
      <c r="AF21" s="193">
        <v>176.36963538000001</v>
      </c>
      <c r="AG21" s="193">
        <v>145.86278100999999</v>
      </c>
      <c r="AH21" s="193">
        <v>141.69073349999999</v>
      </c>
      <c r="AI21" s="193">
        <v>143.76510963684782</v>
      </c>
      <c r="AJ21" s="193">
        <v>128.45149534999999</v>
      </c>
      <c r="AK21" s="193">
        <v>83.795224379120896</v>
      </c>
      <c r="AL21" s="193">
        <v>97.857065900326077</v>
      </c>
      <c r="AM21" s="193">
        <v>138.87287244021735</v>
      </c>
      <c r="AN21" s="193">
        <v>115</v>
      </c>
      <c r="AO21" s="193">
        <v>112.53954198</v>
      </c>
      <c r="AP21" s="193">
        <v>127.91887844000001</v>
      </c>
      <c r="AQ21" s="193">
        <v>356.62890866000004</v>
      </c>
      <c r="AR21" s="193">
        <v>243</v>
      </c>
      <c r="AS21" s="193">
        <v>352.53258289999997</v>
      </c>
      <c r="AT21" s="193">
        <v>475.56528472999997</v>
      </c>
      <c r="AU21" s="193">
        <v>579.37825633</v>
      </c>
      <c r="AV21" s="193">
        <v>806.32009172000005</v>
      </c>
      <c r="AW21" s="193">
        <v>744.20648233999998</v>
      </c>
      <c r="AX21" s="193">
        <v>524.63918733000003</v>
      </c>
      <c r="AY21" s="193">
        <v>678.9389248</v>
      </c>
      <c r="AZ21" s="193">
        <v>359.70316093000002</v>
      </c>
      <c r="BA21" s="193">
        <v>310.74334146000001</v>
      </c>
    </row>
    <row r="22" spans="1:53" s="5" customFormat="1" ht="16.5" customHeight="1">
      <c r="A22" s="97"/>
      <c r="B22" s="66" t="s">
        <v>164</v>
      </c>
      <c r="C22" s="66"/>
      <c r="D22" s="13"/>
      <c r="E22" s="193">
        <v>0</v>
      </c>
      <c r="F22" s="193">
        <v>0</v>
      </c>
      <c r="G22" s="193">
        <v>0</v>
      </c>
      <c r="H22" s="193">
        <v>0</v>
      </c>
      <c r="I22" s="193">
        <v>5.5948556399999996</v>
      </c>
      <c r="J22" s="193">
        <v>150.28264708999998</v>
      </c>
      <c r="K22" s="193">
        <v>199.12367864999999</v>
      </c>
      <c r="L22" s="193">
        <v>188.04845238999999</v>
      </c>
      <c r="M22" s="193">
        <v>130.55559561000001</v>
      </c>
      <c r="N22" s="193">
        <v>0</v>
      </c>
      <c r="O22" s="193">
        <v>2.6799476800000002</v>
      </c>
      <c r="P22" s="192"/>
      <c r="Q22" s="193">
        <v>0</v>
      </c>
      <c r="R22" s="193">
        <v>0</v>
      </c>
      <c r="S22" s="193">
        <v>0</v>
      </c>
      <c r="T22" s="192">
        <v>0</v>
      </c>
      <c r="U22" s="193">
        <v>0</v>
      </c>
      <c r="V22" s="193">
        <v>0</v>
      </c>
      <c r="W22" s="193">
        <v>0</v>
      </c>
      <c r="X22" s="193">
        <v>0</v>
      </c>
      <c r="Y22" s="193">
        <v>0</v>
      </c>
      <c r="Z22" s="193">
        <v>0</v>
      </c>
      <c r="AA22" s="193">
        <v>22.25779528</v>
      </c>
      <c r="AB22" s="193">
        <v>151.96078245999999</v>
      </c>
      <c r="AC22" s="193">
        <v>148.14672086351646</v>
      </c>
      <c r="AD22" s="193">
        <v>148.60397575000002</v>
      </c>
      <c r="AE22" s="193">
        <v>152.43237389000001</v>
      </c>
      <c r="AF22" s="193">
        <v>193.89097785999999</v>
      </c>
      <c r="AG22" s="193">
        <v>195.15250663999998</v>
      </c>
      <c r="AH22" s="193">
        <v>203.16757731000001</v>
      </c>
      <c r="AI22" s="193">
        <v>204.12673350521737</v>
      </c>
      <c r="AJ22" s="193">
        <v>203.69878599</v>
      </c>
      <c r="AK22" s="193">
        <v>212.25394792197804</v>
      </c>
      <c r="AL22" s="193">
        <v>188.87656971152177</v>
      </c>
      <c r="AM22" s="193">
        <v>174.87132786076089</v>
      </c>
      <c r="AN22" s="193">
        <v>156</v>
      </c>
      <c r="AO22" s="193">
        <v>159.09186529999999</v>
      </c>
      <c r="AP22" s="193">
        <v>166.81367429999997</v>
      </c>
      <c r="AQ22" s="193">
        <v>41.204950889999999</v>
      </c>
      <c r="AR22" s="193">
        <v>0</v>
      </c>
      <c r="AS22" s="193">
        <v>0</v>
      </c>
      <c r="AT22" s="193">
        <v>0</v>
      </c>
      <c r="AU22" s="193">
        <v>0</v>
      </c>
      <c r="AV22" s="193">
        <v>0</v>
      </c>
      <c r="AW22" s="193">
        <v>0</v>
      </c>
      <c r="AX22" s="193">
        <v>3.66610982</v>
      </c>
      <c r="AY22" s="193">
        <v>6.9662913199999998</v>
      </c>
      <c r="AZ22" s="193">
        <v>0</v>
      </c>
      <c r="BA22" s="193">
        <v>0</v>
      </c>
    </row>
    <row r="23" spans="1:53" s="5" customFormat="1" ht="16.5" customHeight="1">
      <c r="A23" s="97"/>
      <c r="B23" s="66" t="s">
        <v>165</v>
      </c>
      <c r="C23" s="66"/>
      <c r="D23" s="13"/>
      <c r="E23" s="193">
        <v>3300.45166066</v>
      </c>
      <c r="F23" s="193">
        <v>1998.06845677</v>
      </c>
      <c r="G23" s="193">
        <v>1566.2623627299999</v>
      </c>
      <c r="H23" s="193">
        <v>1335.9921363400001</v>
      </c>
      <c r="I23" s="193">
        <v>1414.0345600999999</v>
      </c>
      <c r="J23" s="193">
        <v>1005.9158882200001</v>
      </c>
      <c r="K23" s="193">
        <v>807.80019746999994</v>
      </c>
      <c r="L23" s="193">
        <v>899.93682990999991</v>
      </c>
      <c r="M23" s="193">
        <v>799.44290942999999</v>
      </c>
      <c r="N23" s="193">
        <v>648.87606570999992</v>
      </c>
      <c r="O23" s="193">
        <v>877.80672688000004</v>
      </c>
      <c r="P23" s="192"/>
      <c r="Q23" s="193">
        <v>1649.7321736000001</v>
      </c>
      <c r="R23" s="193">
        <v>1543.3297065900001</v>
      </c>
      <c r="S23" s="193">
        <v>1354.67893286</v>
      </c>
      <c r="T23" s="192">
        <v>1323.1894679700001</v>
      </c>
      <c r="U23" s="193">
        <v>1284.0155791449447</v>
      </c>
      <c r="V23" s="193">
        <v>1362.2634808579346</v>
      </c>
      <c r="W23" s="193">
        <v>1373.65673588</v>
      </c>
      <c r="X23" s="193">
        <v>1356.3554792000002</v>
      </c>
      <c r="Y23" s="193">
        <v>1606.6676528999999</v>
      </c>
      <c r="Z23" s="193">
        <v>1350.0393016152168</v>
      </c>
      <c r="AA23" s="193">
        <v>1344.5426981800001</v>
      </c>
      <c r="AB23" s="193">
        <v>1054.5758015599999</v>
      </c>
      <c r="AC23" s="193">
        <v>1078.6773476269232</v>
      </c>
      <c r="AD23" s="193">
        <v>1020.30026029</v>
      </c>
      <c r="AE23" s="193">
        <v>871.95885300999998</v>
      </c>
      <c r="AF23" s="193">
        <v>824.66786279000007</v>
      </c>
      <c r="AG23" s="193">
        <v>812.59863568999992</v>
      </c>
      <c r="AH23" s="193">
        <v>765.80428971000003</v>
      </c>
      <c r="AI23" s="193">
        <v>828.54884697260866</v>
      </c>
      <c r="AJ23" s="193">
        <v>913.03500492000001</v>
      </c>
      <c r="AK23" s="193">
        <v>932.85548963956035</v>
      </c>
      <c r="AL23" s="193">
        <v>913.46515273489126</v>
      </c>
      <c r="AM23" s="193">
        <v>867.34560533489105</v>
      </c>
      <c r="AN23" s="193">
        <v>842</v>
      </c>
      <c r="AO23" s="193">
        <v>875.50699701999997</v>
      </c>
      <c r="AP23" s="193">
        <v>791.75235788000009</v>
      </c>
      <c r="AQ23" s="193">
        <v>689.81591390000006</v>
      </c>
      <c r="AR23" s="193">
        <v>643</v>
      </c>
      <c r="AS23" s="193">
        <v>573.41684416999999</v>
      </c>
      <c r="AT23" s="193">
        <v>643.54794093999999</v>
      </c>
      <c r="AU23" s="193">
        <v>734.95360966999999</v>
      </c>
      <c r="AV23" s="193">
        <v>686.00749416000008</v>
      </c>
      <c r="AW23" s="193">
        <v>779.50176548999991</v>
      </c>
      <c r="AX23" s="193">
        <v>1030.40855586</v>
      </c>
      <c r="AY23" s="193">
        <v>1010.07101128</v>
      </c>
      <c r="AZ23" s="193">
        <v>874.92718023999998</v>
      </c>
      <c r="BA23" s="193">
        <v>805.97546765000004</v>
      </c>
    </row>
    <row r="24" spans="1:53" s="5" customFormat="1" ht="16.5" customHeight="1">
      <c r="A24" s="97"/>
      <c r="B24" s="67" t="s">
        <v>161</v>
      </c>
      <c r="C24" s="67"/>
      <c r="D24" s="13"/>
      <c r="E24" s="194">
        <v>5.0000000000000004E-8</v>
      </c>
      <c r="F24" s="194">
        <v>0</v>
      </c>
      <c r="G24" s="194">
        <v>0</v>
      </c>
      <c r="H24" s="194">
        <v>0</v>
      </c>
      <c r="I24" s="194">
        <v>0</v>
      </c>
      <c r="J24" s="194">
        <v>0</v>
      </c>
      <c r="K24" s="194">
        <v>0</v>
      </c>
      <c r="L24" s="194">
        <v>0</v>
      </c>
      <c r="M24" s="194">
        <v>0</v>
      </c>
      <c r="N24" s="194">
        <v>0</v>
      </c>
      <c r="O24" s="194">
        <v>0</v>
      </c>
      <c r="P24" s="192"/>
      <c r="Q24" s="194">
        <v>0</v>
      </c>
      <c r="R24" s="194">
        <v>0</v>
      </c>
      <c r="S24" s="194">
        <v>0</v>
      </c>
      <c r="T24" s="194">
        <v>0</v>
      </c>
      <c r="U24" s="194">
        <v>0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0</v>
      </c>
      <c r="AL24" s="194">
        <v>0</v>
      </c>
      <c r="AM24" s="194">
        <v>0</v>
      </c>
      <c r="AN24" s="194">
        <v>0</v>
      </c>
      <c r="AO24" s="194">
        <v>0</v>
      </c>
      <c r="AP24" s="194">
        <v>0</v>
      </c>
      <c r="AQ24" s="194">
        <v>0</v>
      </c>
      <c r="AR24" s="194">
        <v>0</v>
      </c>
      <c r="AS24" s="194">
        <v>0</v>
      </c>
      <c r="AT24" s="194">
        <v>0</v>
      </c>
      <c r="AU24" s="194">
        <v>0</v>
      </c>
      <c r="AV24" s="194">
        <v>0</v>
      </c>
      <c r="AW24" s="194">
        <v>0</v>
      </c>
      <c r="AX24" s="194">
        <v>0</v>
      </c>
      <c r="AY24" s="194">
        <v>0</v>
      </c>
      <c r="AZ24" s="194">
        <v>0</v>
      </c>
      <c r="BA24" s="194">
        <v>0</v>
      </c>
    </row>
    <row r="25" spans="1:53" s="5" customFormat="1" ht="16.5" customHeight="1">
      <c r="A25" s="97"/>
      <c r="B25" s="68" t="s">
        <v>166</v>
      </c>
      <c r="C25" s="69"/>
      <c r="D25" s="13"/>
      <c r="E25" s="337">
        <v>100907.24624825001</v>
      </c>
      <c r="F25" s="337">
        <v>107351.74529071999</v>
      </c>
      <c r="G25" s="337">
        <v>120633.73648150999</v>
      </c>
      <c r="H25" s="337">
        <v>124309.73574483</v>
      </c>
      <c r="I25" s="337">
        <v>132535.84199225999</v>
      </c>
      <c r="J25" s="337">
        <v>151311.31874058998</v>
      </c>
      <c r="K25" s="337">
        <v>158528.54736399002</v>
      </c>
      <c r="L25" s="337">
        <v>151365.11592666002</v>
      </c>
      <c r="M25" s="337">
        <v>158294.54898754001</v>
      </c>
      <c r="N25" s="337">
        <v>167031.19284666001</v>
      </c>
      <c r="O25" s="337">
        <v>185168.1978965</v>
      </c>
      <c r="P25" s="191"/>
      <c r="Q25" s="337">
        <v>122806.76149228</v>
      </c>
      <c r="R25" s="337">
        <v>122203.00405516001</v>
      </c>
      <c r="S25" s="337">
        <v>121221.11531892</v>
      </c>
      <c r="T25" s="337">
        <v>120821.77133626999</v>
      </c>
      <c r="U25" s="337">
        <v>123000.70240718035</v>
      </c>
      <c r="V25" s="337">
        <v>125064.90654553672</v>
      </c>
      <c r="W25" s="337">
        <v>128261.50875383001</v>
      </c>
      <c r="X25" s="337">
        <v>129080.34997892</v>
      </c>
      <c r="Y25" s="337">
        <v>128494.31242701999</v>
      </c>
      <c r="Z25" s="337">
        <v>132439.56430491936</v>
      </c>
      <c r="AA25" s="337">
        <v>140047.65189317</v>
      </c>
      <c r="AB25" s="337">
        <v>145214.26996425999</v>
      </c>
      <c r="AC25" s="337">
        <v>146870.08975935646</v>
      </c>
      <c r="AD25" s="337">
        <v>153831.23196876</v>
      </c>
      <c r="AE25" s="337">
        <v>159148.86450326999</v>
      </c>
      <c r="AF25" s="337">
        <v>160463.26250755001</v>
      </c>
      <c r="AG25" s="337">
        <v>160361.99347809999</v>
      </c>
      <c r="AH25" s="337">
        <v>159622.73039191001</v>
      </c>
      <c r="AI25" s="337">
        <v>153728.19086537455</v>
      </c>
      <c r="AJ25" s="337">
        <v>155136.32135782999</v>
      </c>
      <c r="AK25" s="337">
        <v>150501.28656917912</v>
      </c>
      <c r="AL25" s="337">
        <v>148807.98944062958</v>
      </c>
      <c r="AM25" s="337">
        <v>149472.36429887678</v>
      </c>
      <c r="AN25" s="337">
        <v>153438</v>
      </c>
      <c r="AO25" s="337">
        <v>154675.99678968999</v>
      </c>
      <c r="AP25" s="337">
        <v>160166.68361331002</v>
      </c>
      <c r="AQ25" s="337">
        <v>164805.65404161002</v>
      </c>
      <c r="AR25" s="337">
        <v>165934</v>
      </c>
      <c r="AS25" s="337">
        <v>164414.86217080001</v>
      </c>
      <c r="AT25" s="337">
        <v>166074.22859572002</v>
      </c>
      <c r="AU25" s="337">
        <v>171649.76292792999</v>
      </c>
      <c r="AV25" s="337">
        <v>175344.45712389</v>
      </c>
      <c r="AW25" s="337">
        <v>179855.30311111</v>
      </c>
      <c r="AX25" s="337">
        <v>188250.41115253002</v>
      </c>
      <c r="AY25" s="337">
        <v>196951.31176014</v>
      </c>
      <c r="AZ25" s="337">
        <v>196638.86694338001</v>
      </c>
      <c r="BA25" s="337">
        <v>195982.59955658001</v>
      </c>
    </row>
    <row r="26" spans="1:53" s="5" customFormat="1" ht="16.5" customHeight="1">
      <c r="A26" s="97"/>
      <c r="B26" s="66" t="s">
        <v>167</v>
      </c>
      <c r="C26" s="66"/>
      <c r="D26" s="13"/>
      <c r="E26" s="193">
        <v>97224.181980490001</v>
      </c>
      <c r="F26" s="193">
        <v>104843.3008984</v>
      </c>
      <c r="G26" s="193">
        <v>118812.46247324</v>
      </c>
      <c r="H26" s="193">
        <v>122680.44487583</v>
      </c>
      <c r="I26" s="193">
        <v>130814.86118912</v>
      </c>
      <c r="J26" s="193">
        <v>149314.22510265</v>
      </c>
      <c r="K26" s="193">
        <v>156697.3159366</v>
      </c>
      <c r="L26" s="193">
        <v>149406.37100021</v>
      </c>
      <c r="M26" s="193">
        <v>156251.15718986999</v>
      </c>
      <c r="N26" s="193">
        <v>165211.27911877001</v>
      </c>
      <c r="O26" s="193">
        <v>182925.12636422002</v>
      </c>
      <c r="P26" s="192"/>
      <c r="Q26" s="193">
        <v>120904.06701540999</v>
      </c>
      <c r="R26" s="193">
        <v>120371.84870998999</v>
      </c>
      <c r="S26" s="193">
        <v>119654.66988868</v>
      </c>
      <c r="T26" s="193">
        <v>119240.95476903999</v>
      </c>
      <c r="U26" s="193">
        <v>121382.80820061646</v>
      </c>
      <c r="V26" s="193">
        <v>123441.8812619189</v>
      </c>
      <c r="W26" s="193">
        <v>126567.25900117001</v>
      </c>
      <c r="X26" s="193">
        <v>127401.61040113</v>
      </c>
      <c r="Y26" s="193">
        <v>126794.81269168998</v>
      </c>
      <c r="Z26" s="193">
        <v>130853.03804899045</v>
      </c>
      <c r="AA26" s="193">
        <v>138129.18688329001</v>
      </c>
      <c r="AB26" s="193">
        <v>143136.75375705</v>
      </c>
      <c r="AC26" s="193">
        <v>144818.41932878041</v>
      </c>
      <c r="AD26" s="193">
        <v>151823.60193174001</v>
      </c>
      <c r="AE26" s="193">
        <v>157294.96508361</v>
      </c>
      <c r="AF26" s="193">
        <v>158532.34564956001</v>
      </c>
      <c r="AG26" s="193">
        <v>158504.60401341002</v>
      </c>
      <c r="AH26" s="193">
        <v>157894.86355382</v>
      </c>
      <c r="AI26" s="193">
        <v>151916.98691552368</v>
      </c>
      <c r="AJ26" s="193">
        <v>153150.91024427</v>
      </c>
      <c r="AK26" s="193">
        <v>148582.33052764504</v>
      </c>
      <c r="AL26" s="193">
        <v>146839.57611344013</v>
      </c>
      <c r="AM26" s="193">
        <v>147547.02318752074</v>
      </c>
      <c r="AN26" s="193">
        <v>151669</v>
      </c>
      <c r="AO26" s="193">
        <v>151783.02022522001</v>
      </c>
      <c r="AP26" s="193">
        <v>158363.23850111</v>
      </c>
      <c r="AQ26" s="193">
        <v>163091.25703082001</v>
      </c>
      <c r="AR26" s="193">
        <v>164283</v>
      </c>
      <c r="AS26" s="193">
        <v>162710.30796290998</v>
      </c>
      <c r="AT26" s="193">
        <v>163845.97361165</v>
      </c>
      <c r="AU26" s="193">
        <v>169958.49611827999</v>
      </c>
      <c r="AV26" s="193">
        <v>173222.38414859999</v>
      </c>
      <c r="AW26" s="193">
        <v>178023.59830788002</v>
      </c>
      <c r="AX26" s="193">
        <v>186051.33826058998</v>
      </c>
      <c r="AY26" s="193">
        <v>194138.97808233998</v>
      </c>
      <c r="AZ26" s="193">
        <v>193983.47042978997</v>
      </c>
      <c r="BA26" s="193">
        <v>193460.23712516</v>
      </c>
    </row>
    <row r="27" spans="1:53" s="5" customFormat="1" ht="16.5" customHeight="1">
      <c r="A27" s="97"/>
      <c r="B27" s="66" t="s">
        <v>168</v>
      </c>
      <c r="C27" s="66"/>
      <c r="D27" s="13"/>
      <c r="E27" s="193">
        <v>84838.921430229995</v>
      </c>
      <c r="F27" s="193">
        <v>92708.135569279999</v>
      </c>
      <c r="G27" s="193">
        <v>106492.50152767001</v>
      </c>
      <c r="H27" s="193">
        <v>110772.18458068</v>
      </c>
      <c r="I27" s="193">
        <v>118633.47024868001</v>
      </c>
      <c r="J27" s="193">
        <v>136763.31891979001</v>
      </c>
      <c r="K27" s="193">
        <v>144323.34466030999</v>
      </c>
      <c r="L27" s="193">
        <v>137837.82302638001</v>
      </c>
      <c r="M27" s="193">
        <v>143078.17389430001</v>
      </c>
      <c r="N27" s="193">
        <v>150191.71928302999</v>
      </c>
      <c r="O27" s="193">
        <v>165402.15610709001</v>
      </c>
      <c r="P27" s="192"/>
      <c r="Q27" s="193">
        <v>107703.96693168</v>
      </c>
      <c r="R27" s="193">
        <v>107998.38015749</v>
      </c>
      <c r="S27" s="193">
        <v>107187.88287595</v>
      </c>
      <c r="T27" s="193">
        <v>107437.56856078999</v>
      </c>
      <c r="U27" s="193">
        <v>110018.37224261255</v>
      </c>
      <c r="V27" s="193">
        <v>112201.66443909805</v>
      </c>
      <c r="W27" s="193">
        <v>113350.44781523</v>
      </c>
      <c r="X27" s="193">
        <v>114453.10754015</v>
      </c>
      <c r="Y27" s="193">
        <v>115552.51183677001</v>
      </c>
      <c r="Z27" s="193">
        <v>118247.38124456088</v>
      </c>
      <c r="AA27" s="193">
        <v>126201.95296972999</v>
      </c>
      <c r="AB27" s="193">
        <v>131078.66618964</v>
      </c>
      <c r="AC27" s="193">
        <v>133053.91470621037</v>
      </c>
      <c r="AD27" s="193">
        <v>138943.65795835</v>
      </c>
      <c r="AE27" s="193">
        <v>143813.13780671</v>
      </c>
      <c r="AF27" s="193">
        <v>145981.03915793</v>
      </c>
      <c r="AG27" s="193">
        <v>146291.30515728</v>
      </c>
      <c r="AH27" s="193">
        <v>145438.37036304999</v>
      </c>
      <c r="AI27" s="193">
        <v>139640.0916749009</v>
      </c>
      <c r="AJ27" s="193">
        <v>141255.74534818999</v>
      </c>
      <c r="AK27" s="193">
        <v>136916.22987541649</v>
      </c>
      <c r="AL27" s="193">
        <v>135277.90222224957</v>
      </c>
      <c r="AM27" s="193">
        <v>136266.18362761286</v>
      </c>
      <c r="AN27" s="193">
        <v>140023</v>
      </c>
      <c r="AO27" s="193">
        <v>138864.91182663999</v>
      </c>
      <c r="AP27" s="193">
        <v>144217.43498809001</v>
      </c>
      <c r="AQ27" s="193">
        <v>149128.13173781001</v>
      </c>
      <c r="AR27" s="193">
        <v>149648</v>
      </c>
      <c r="AS27" s="193">
        <v>147921.29250275998</v>
      </c>
      <c r="AT27" s="193">
        <v>149073.33061204999</v>
      </c>
      <c r="AU27" s="193">
        <v>154087.84037051999</v>
      </c>
      <c r="AV27" s="193">
        <v>157379.52160847999</v>
      </c>
      <c r="AW27" s="193">
        <v>160158.44901659002</v>
      </c>
      <c r="AX27" s="193">
        <v>167138.87221976</v>
      </c>
      <c r="AY27" s="193">
        <v>176700.37966952997</v>
      </c>
      <c r="AZ27" s="193">
        <v>176946.81391389002</v>
      </c>
      <c r="BA27" s="193">
        <v>175819.4313082</v>
      </c>
    </row>
    <row r="28" spans="1:53" s="5" customFormat="1" ht="16.5" customHeight="1">
      <c r="A28" s="97"/>
      <c r="B28" s="66" t="s">
        <v>169</v>
      </c>
      <c r="C28" s="66"/>
      <c r="D28" s="13"/>
      <c r="E28" s="193">
        <v>80317.767239469991</v>
      </c>
      <c r="F28" s="193">
        <v>86840.434920489992</v>
      </c>
      <c r="G28" s="193">
        <v>99874.208034380004</v>
      </c>
      <c r="H28" s="193">
        <v>108016.90488848001</v>
      </c>
      <c r="I28" s="193">
        <v>116238.60311683999</v>
      </c>
      <c r="J28" s="193">
        <v>133486.32843017002</v>
      </c>
      <c r="K28" s="193">
        <v>141521.20727016</v>
      </c>
      <c r="L28" s="193">
        <v>136053.50881902</v>
      </c>
      <c r="M28" s="193">
        <v>141565.43906540002</v>
      </c>
      <c r="N28" s="193">
        <v>148491.69061761</v>
      </c>
      <c r="O28" s="193">
        <v>163985.59088369002</v>
      </c>
      <c r="P28" s="192"/>
      <c r="Q28" s="193">
        <v>99883.446022789998</v>
      </c>
      <c r="R28" s="193">
        <v>102587.13654666999</v>
      </c>
      <c r="S28" s="193">
        <v>102295.45930384001</v>
      </c>
      <c r="T28" s="193">
        <v>104007.22336823</v>
      </c>
      <c r="U28" s="193">
        <v>108217.6955356321</v>
      </c>
      <c r="V28" s="193">
        <v>109639.2126147184</v>
      </c>
      <c r="W28" s="193">
        <v>110118.5035528</v>
      </c>
      <c r="X28" s="193">
        <v>111452.41508786</v>
      </c>
      <c r="Y28" s="193">
        <v>112733.98854127999</v>
      </c>
      <c r="Z28" s="193">
        <v>116082.20746777454</v>
      </c>
      <c r="AA28" s="193">
        <v>124595.68395079</v>
      </c>
      <c r="AB28" s="193">
        <v>129454.93266488999</v>
      </c>
      <c r="AC28" s="193">
        <v>130360.19732647135</v>
      </c>
      <c r="AD28" s="193">
        <v>134517.11005071999</v>
      </c>
      <c r="AE28" s="193">
        <v>139491.45495426</v>
      </c>
      <c r="AF28" s="193">
        <v>141674.58549629999</v>
      </c>
      <c r="AG28" s="193">
        <v>142525.02270351999</v>
      </c>
      <c r="AH28" s="193">
        <v>143421.72371589</v>
      </c>
      <c r="AI28" s="193">
        <v>138477.74251154697</v>
      </c>
      <c r="AJ28" s="193">
        <v>139136.36756032999</v>
      </c>
      <c r="AK28" s="193">
        <v>135189.43867659671</v>
      </c>
      <c r="AL28" s="193">
        <v>133569.62807956574</v>
      </c>
      <c r="AM28" s="193">
        <v>134540.07217878391</v>
      </c>
      <c r="AN28" s="193">
        <v>138609</v>
      </c>
      <c r="AO28" s="193">
        <v>137451.19814272999</v>
      </c>
      <c r="AP28" s="193">
        <v>142784.41202498</v>
      </c>
      <c r="AQ28" s="193">
        <v>147339.86794661</v>
      </c>
      <c r="AR28" s="193">
        <v>147857</v>
      </c>
      <c r="AS28" s="193">
        <v>146115.56905538999</v>
      </c>
      <c r="AT28" s="193">
        <v>147334.16625444</v>
      </c>
      <c r="AU28" s="193">
        <v>152620.00223678001</v>
      </c>
      <c r="AV28" s="193">
        <v>156173.53077481</v>
      </c>
      <c r="AW28" s="193">
        <v>159350.46952819001</v>
      </c>
      <c r="AX28" s="193">
        <v>165819.71144894001</v>
      </c>
      <c r="AY28" s="193">
        <v>174378.44263527999</v>
      </c>
      <c r="AZ28" s="193">
        <v>175683.55813359999</v>
      </c>
      <c r="BA28" s="193">
        <v>174558.98879333999</v>
      </c>
    </row>
    <row r="29" spans="1:53" s="5" customFormat="1" ht="16.5" customHeight="1">
      <c r="A29" s="97"/>
      <c r="B29" s="66" t="s">
        <v>170</v>
      </c>
      <c r="C29" s="66"/>
      <c r="D29" s="13"/>
      <c r="E29" s="193">
        <v>4521.1541907600003</v>
      </c>
      <c r="F29" s="193">
        <v>5867.700648779999</v>
      </c>
      <c r="G29" s="193">
        <v>6618.2934932899998</v>
      </c>
      <c r="H29" s="193">
        <v>2755.2796922000002</v>
      </c>
      <c r="I29" s="193">
        <v>2394.8671318399997</v>
      </c>
      <c r="J29" s="193">
        <v>3276.9904896200001</v>
      </c>
      <c r="K29" s="193">
        <v>2802.1373901500001</v>
      </c>
      <c r="L29" s="193">
        <v>1784.31420736</v>
      </c>
      <c r="M29" s="193">
        <v>1512.7348289000001</v>
      </c>
      <c r="N29" s="193">
        <v>1700.0286654199999</v>
      </c>
      <c r="O29" s="193">
        <v>1416.5652233999999</v>
      </c>
      <c r="P29" s="192"/>
      <c r="Q29" s="193">
        <v>7820.5209088800002</v>
      </c>
      <c r="R29" s="193">
        <v>5411.24361082</v>
      </c>
      <c r="S29" s="193">
        <v>4892.4235721100004</v>
      </c>
      <c r="T29" s="193">
        <v>3430.3451925499999</v>
      </c>
      <c r="U29" s="193">
        <v>1800.6767069804396</v>
      </c>
      <c r="V29" s="193">
        <v>2562.4518243796751</v>
      </c>
      <c r="W29" s="193">
        <v>3231.9442624300004</v>
      </c>
      <c r="X29" s="193">
        <v>3000.6924522899999</v>
      </c>
      <c r="Y29" s="193">
        <v>2818.5232954900002</v>
      </c>
      <c r="Z29" s="193">
        <v>2165.1737767863037</v>
      </c>
      <c r="AA29" s="193">
        <v>1606.26901894</v>
      </c>
      <c r="AB29" s="193">
        <v>1623.73352475</v>
      </c>
      <c r="AC29" s="193">
        <v>2693.717379739011</v>
      </c>
      <c r="AD29" s="193">
        <v>4426.5479076299998</v>
      </c>
      <c r="AE29" s="193">
        <v>4321.6828524499997</v>
      </c>
      <c r="AF29" s="193">
        <v>4306.4536616300002</v>
      </c>
      <c r="AG29" s="193">
        <v>3766.28245376</v>
      </c>
      <c r="AH29" s="193">
        <v>2016.6466471599999</v>
      </c>
      <c r="AI29" s="193">
        <v>1162.3491633539138</v>
      </c>
      <c r="AJ29" s="193">
        <v>2119.3777878599999</v>
      </c>
      <c r="AK29" s="193">
        <v>1726.7911988197804</v>
      </c>
      <c r="AL29" s="193">
        <v>1708.2741426838045</v>
      </c>
      <c r="AM29" s="193">
        <v>1726.1114488289127</v>
      </c>
      <c r="AN29" s="193">
        <v>1414</v>
      </c>
      <c r="AO29" s="193">
        <v>1413.7136839099999</v>
      </c>
      <c r="AP29" s="193">
        <v>1433.0229631100001</v>
      </c>
      <c r="AQ29" s="193">
        <v>1788.2637912</v>
      </c>
      <c r="AR29" s="193">
        <v>1791</v>
      </c>
      <c r="AS29" s="193">
        <v>1805.72344737</v>
      </c>
      <c r="AT29" s="193">
        <v>1739.16435761</v>
      </c>
      <c r="AU29" s="193">
        <v>1467.8381337399999</v>
      </c>
      <c r="AV29" s="193">
        <v>1205.99083367</v>
      </c>
      <c r="AW29" s="193">
        <v>807.97948839999992</v>
      </c>
      <c r="AX29" s="193">
        <v>1319.1607708199999</v>
      </c>
      <c r="AY29" s="193">
        <v>2321.9370342500001</v>
      </c>
      <c r="AZ29" s="193">
        <v>1263.2557802900001</v>
      </c>
      <c r="BA29" s="193">
        <v>1260.4425148599998</v>
      </c>
    </row>
    <row r="30" spans="1:53" s="5" customFormat="1" ht="16.5" customHeight="1">
      <c r="A30" s="97"/>
      <c r="B30" s="66" t="s">
        <v>171</v>
      </c>
      <c r="C30" s="66"/>
      <c r="D30" s="13"/>
      <c r="E30" s="193">
        <v>4157.3705384000004</v>
      </c>
      <c r="F30" s="193">
        <v>4192.5848615900004</v>
      </c>
      <c r="G30" s="193">
        <v>4679.76982658</v>
      </c>
      <c r="H30" s="193">
        <v>3740.3411107699999</v>
      </c>
      <c r="I30" s="193">
        <v>3861.3491407800002</v>
      </c>
      <c r="J30" s="193">
        <v>2394.4211896900001</v>
      </c>
      <c r="K30" s="193">
        <v>2211.8865709799998</v>
      </c>
      <c r="L30" s="193">
        <v>2067.44170433</v>
      </c>
      <c r="M30" s="193">
        <v>3244.0990783600005</v>
      </c>
      <c r="N30" s="193">
        <v>3918.60603369</v>
      </c>
      <c r="O30" s="193">
        <v>3356.2648984799998</v>
      </c>
      <c r="P30" s="192"/>
      <c r="Q30" s="193">
        <v>5504.44451596</v>
      </c>
      <c r="R30" s="193">
        <v>4735.1071405800003</v>
      </c>
      <c r="S30" s="193">
        <v>4304.4559668600004</v>
      </c>
      <c r="T30" s="193">
        <v>3557.40369659</v>
      </c>
      <c r="U30" s="193">
        <v>3094.9803160468141</v>
      </c>
      <c r="V30" s="193">
        <v>3224.2466034308682</v>
      </c>
      <c r="W30" s="193">
        <v>5073.7421354299995</v>
      </c>
      <c r="X30" s="193">
        <v>4691.9781693899995</v>
      </c>
      <c r="Y30" s="193">
        <v>2581.89889795</v>
      </c>
      <c r="Z30" s="193">
        <v>4731.1934909580441</v>
      </c>
      <c r="AA30" s="193">
        <v>3435.4475133599999</v>
      </c>
      <c r="AB30" s="193">
        <v>2885.2209499299997</v>
      </c>
      <c r="AC30" s="193">
        <v>2282.5150446499997</v>
      </c>
      <c r="AD30" s="193">
        <v>2153.0241631199997</v>
      </c>
      <c r="AE30" s="193">
        <v>2266.3777899300003</v>
      </c>
      <c r="AF30" s="193">
        <v>2472.3802515799998</v>
      </c>
      <c r="AG30" s="193">
        <v>2019.19464763</v>
      </c>
      <c r="AH30" s="193">
        <v>2111.8056855099999</v>
      </c>
      <c r="AI30" s="193">
        <v>2247.7341278634785</v>
      </c>
      <c r="AJ30" s="193">
        <v>2467.3122777899998</v>
      </c>
      <c r="AK30" s="193">
        <v>2162.3724725153847</v>
      </c>
      <c r="AL30" s="193">
        <v>1987.6361975583695</v>
      </c>
      <c r="AM30" s="193">
        <v>1953.54491711337</v>
      </c>
      <c r="AN30" s="193">
        <v>2045</v>
      </c>
      <c r="AO30" s="193">
        <v>2827.41901848</v>
      </c>
      <c r="AP30" s="193">
        <v>4087.0564405700002</v>
      </c>
      <c r="AQ30" s="193">
        <v>3999.01669068</v>
      </c>
      <c r="AR30" s="193">
        <v>3964</v>
      </c>
      <c r="AS30" s="193">
        <v>4506.1745683099998</v>
      </c>
      <c r="AT30" s="193">
        <v>3562.23998622</v>
      </c>
      <c r="AU30" s="193">
        <v>3649.4554425199999</v>
      </c>
      <c r="AV30" s="193">
        <v>3260.3483133100003</v>
      </c>
      <c r="AW30" s="193">
        <v>3438.0375031099998</v>
      </c>
      <c r="AX30" s="193">
        <v>3447.9424528700001</v>
      </c>
      <c r="AY30" s="193">
        <v>3277.5350141399999</v>
      </c>
      <c r="AZ30" s="193">
        <v>3225.9999431699998</v>
      </c>
      <c r="BA30" s="193">
        <v>3502.5832713599998</v>
      </c>
    </row>
    <row r="31" spans="1:53" s="5" customFormat="1" ht="16.5" customHeight="1">
      <c r="A31" s="97"/>
      <c r="B31" s="66" t="s">
        <v>172</v>
      </c>
      <c r="C31" s="66"/>
      <c r="D31" s="13"/>
      <c r="E31" s="193">
        <v>3070.0577968799998</v>
      </c>
      <c r="F31" s="193">
        <v>2776.6926610700002</v>
      </c>
      <c r="G31" s="193">
        <v>3628.3650963</v>
      </c>
      <c r="H31" s="193">
        <v>2525.7673045199999</v>
      </c>
      <c r="I31" s="193">
        <v>2837.4382693099997</v>
      </c>
      <c r="J31" s="193">
        <v>2219.8046760900002</v>
      </c>
      <c r="K31" s="193">
        <v>2023.7929559600002</v>
      </c>
      <c r="L31" s="193">
        <v>1978.54477232</v>
      </c>
      <c r="M31" s="193">
        <v>3093.9897887499997</v>
      </c>
      <c r="N31" s="193">
        <v>3572.0690473900004</v>
      </c>
      <c r="O31" s="193">
        <v>3098.4018847900002</v>
      </c>
      <c r="P31" s="192"/>
      <c r="Q31" s="193">
        <v>4436.7526040799994</v>
      </c>
      <c r="R31" s="193">
        <v>3713.8414255299999</v>
      </c>
      <c r="S31" s="193">
        <v>3311.2709679500003</v>
      </c>
      <c r="T31" s="193">
        <v>2837.8903692399999</v>
      </c>
      <c r="U31" s="193">
        <v>2308.9932976782416</v>
      </c>
      <c r="V31" s="193">
        <v>2253.5561492068473</v>
      </c>
      <c r="W31" s="193">
        <v>2707.0584467499998</v>
      </c>
      <c r="X31" s="193">
        <v>2922.8486868599998</v>
      </c>
      <c r="Y31" s="193">
        <v>2043.2396162000005</v>
      </c>
      <c r="Z31" s="193">
        <v>3279.0197451804347</v>
      </c>
      <c r="AA31" s="193">
        <v>3096.9408090499996</v>
      </c>
      <c r="AB31" s="193">
        <v>2667.3015511400004</v>
      </c>
      <c r="AC31" s="193">
        <v>2125.0365726476916</v>
      </c>
      <c r="AD31" s="193">
        <v>1988.15068471</v>
      </c>
      <c r="AE31" s="193">
        <v>2107.42800072</v>
      </c>
      <c r="AF31" s="193">
        <v>2236.7846274399999</v>
      </c>
      <c r="AG31" s="193">
        <v>1810.7110493599998</v>
      </c>
      <c r="AH31" s="193">
        <v>1961.4996921000002</v>
      </c>
      <c r="AI31" s="193">
        <v>2088.4906009680444</v>
      </c>
      <c r="AJ31" s="193">
        <v>2318.7964228800001</v>
      </c>
      <c r="AK31" s="193">
        <v>2030.7947466021978</v>
      </c>
      <c r="AL31" s="193">
        <v>1899.0966684428258</v>
      </c>
      <c r="AM31" s="193">
        <v>1890.7749742534781</v>
      </c>
      <c r="AN31" s="193">
        <v>2045</v>
      </c>
      <c r="AO31" s="193">
        <v>2743.35308442</v>
      </c>
      <c r="AP31" s="193">
        <v>3833.79557101</v>
      </c>
      <c r="AQ31" s="193">
        <v>3738.8427776399999</v>
      </c>
      <c r="AR31" s="193">
        <v>3908</v>
      </c>
      <c r="AS31" s="193">
        <v>3899.1306122700003</v>
      </c>
      <c r="AT31" s="193">
        <v>3269.2508557900001</v>
      </c>
      <c r="AU31" s="193">
        <v>3222.3902251300001</v>
      </c>
      <c r="AV31" s="193">
        <v>3048.7816466499999</v>
      </c>
      <c r="AW31" s="193">
        <v>2994.53200861</v>
      </c>
      <c r="AX31" s="193">
        <v>3100.98593114</v>
      </c>
      <c r="AY31" s="193">
        <v>3247.1002315400001</v>
      </c>
      <c r="AZ31" s="193">
        <v>3225.9999431699998</v>
      </c>
      <c r="BA31" s="193">
        <v>3424.2316230099996</v>
      </c>
    </row>
    <row r="32" spans="1:53" s="5" customFormat="1" ht="16.5" customHeight="1">
      <c r="A32" s="97"/>
      <c r="B32" s="66" t="s">
        <v>173</v>
      </c>
      <c r="C32" s="66"/>
      <c r="D32" s="13"/>
      <c r="E32" s="193">
        <v>935.77676723000002</v>
      </c>
      <c r="F32" s="193">
        <v>1238.38098926</v>
      </c>
      <c r="G32" s="193">
        <v>922.16896773999997</v>
      </c>
      <c r="H32" s="193">
        <v>1135.8071968900001</v>
      </c>
      <c r="I32" s="193">
        <v>991.62215978999996</v>
      </c>
      <c r="J32" s="193">
        <v>171.48009181</v>
      </c>
      <c r="K32" s="193">
        <v>184.19945204999999</v>
      </c>
      <c r="L32" s="193">
        <v>86.958904099999998</v>
      </c>
      <c r="M32" s="193">
        <v>150.10928960999999</v>
      </c>
      <c r="N32" s="193">
        <v>346.53698629999997</v>
      </c>
      <c r="O32" s="193">
        <v>257.86301369</v>
      </c>
      <c r="P32" s="192"/>
      <c r="Q32" s="193">
        <v>937.54318763999993</v>
      </c>
      <c r="R32" s="193">
        <v>933.91171669000005</v>
      </c>
      <c r="S32" s="193">
        <v>880.02603583000007</v>
      </c>
      <c r="T32" s="193">
        <v>617.83117789999994</v>
      </c>
      <c r="U32" s="193">
        <v>716.71681447615379</v>
      </c>
      <c r="V32" s="193">
        <v>899.69756035956539</v>
      </c>
      <c r="W32" s="193">
        <v>2293.16755633</v>
      </c>
      <c r="X32" s="193">
        <v>1695.1388650699998</v>
      </c>
      <c r="Y32" s="193">
        <v>495.07253163000019</v>
      </c>
      <c r="Z32" s="193">
        <v>1442.4909239291303</v>
      </c>
      <c r="AA32" s="193">
        <v>336.03596066</v>
      </c>
      <c r="AB32" s="193">
        <v>212.21526516000003</v>
      </c>
      <c r="AC32" s="193">
        <v>156.41953864241754</v>
      </c>
      <c r="AD32" s="193">
        <v>164.40654750000002</v>
      </c>
      <c r="AE32" s="193">
        <v>153.60086153</v>
      </c>
      <c r="AF32" s="193">
        <v>231.10333333</v>
      </c>
      <c r="AG32" s="193">
        <v>207.68681318</v>
      </c>
      <c r="AH32" s="193">
        <v>148.28260868999999</v>
      </c>
      <c r="AI32" s="193">
        <v>151.00000000336939</v>
      </c>
      <c r="AJ32" s="193">
        <v>140.77777777</v>
      </c>
      <c r="AK32" s="193">
        <v>131.27472528241759</v>
      </c>
      <c r="AL32" s="193">
        <v>87.3547937458696</v>
      </c>
      <c r="AM32" s="193">
        <v>61.491890764130424</v>
      </c>
      <c r="AN32" s="193">
        <v>1</v>
      </c>
      <c r="AO32" s="193">
        <v>84.065934060000004</v>
      </c>
      <c r="AP32" s="193">
        <v>253.26086956</v>
      </c>
      <c r="AQ32" s="193">
        <v>260.17391304</v>
      </c>
      <c r="AR32" s="193">
        <v>56</v>
      </c>
      <c r="AS32" s="193">
        <v>607.04395604000001</v>
      </c>
      <c r="AT32" s="193">
        <v>292.98913042999999</v>
      </c>
      <c r="AU32" s="193">
        <v>427.06521739000004</v>
      </c>
      <c r="AV32" s="193">
        <v>211.56666666000001</v>
      </c>
      <c r="AW32" s="193">
        <v>443.5054945</v>
      </c>
      <c r="AX32" s="193">
        <v>346.95652173000002</v>
      </c>
      <c r="AY32" s="193">
        <v>30.434782599999998</v>
      </c>
      <c r="AZ32" s="193">
        <v>0</v>
      </c>
      <c r="BA32" s="193">
        <v>78.351648349999991</v>
      </c>
    </row>
    <row r="33" spans="1:53" s="5" customFormat="1" ht="16.5" customHeight="1">
      <c r="A33" s="97"/>
      <c r="B33" s="66" t="s">
        <v>174</v>
      </c>
      <c r="C33" s="66"/>
      <c r="D33" s="13"/>
      <c r="E33" s="193">
        <v>151.53597428999998</v>
      </c>
      <c r="F33" s="193">
        <v>177.51121125</v>
      </c>
      <c r="G33" s="193">
        <v>129.23576252999999</v>
      </c>
      <c r="H33" s="193">
        <v>78.766609360000004</v>
      </c>
      <c r="I33" s="193">
        <v>32.288711679999999</v>
      </c>
      <c r="J33" s="193">
        <v>3.13642179</v>
      </c>
      <c r="K33" s="193">
        <v>3.89416297</v>
      </c>
      <c r="L33" s="193">
        <v>1.9380279100000002</v>
      </c>
      <c r="M33" s="193">
        <v>0</v>
      </c>
      <c r="N33" s="193">
        <v>0</v>
      </c>
      <c r="O33" s="193">
        <v>0</v>
      </c>
      <c r="P33" s="192"/>
      <c r="Q33" s="193">
        <v>130.14872423</v>
      </c>
      <c r="R33" s="193">
        <v>87.353998340000004</v>
      </c>
      <c r="S33" s="193">
        <v>113.15896307999999</v>
      </c>
      <c r="T33" s="193">
        <v>101.68214945</v>
      </c>
      <c r="U33" s="193">
        <v>69.270203892417584</v>
      </c>
      <c r="V33" s="193">
        <v>70.992893864456533</v>
      </c>
      <c r="W33" s="193">
        <v>73.516132349999992</v>
      </c>
      <c r="X33" s="193">
        <v>73.99061746000001</v>
      </c>
      <c r="Y33" s="193">
        <v>43.586750119999998</v>
      </c>
      <c r="Z33" s="193">
        <v>9.6828218484782536</v>
      </c>
      <c r="AA33" s="193">
        <v>2.4707436500000002</v>
      </c>
      <c r="AB33" s="193">
        <v>5.7041336300000003</v>
      </c>
      <c r="AC33" s="193">
        <v>1.0589333598901094</v>
      </c>
      <c r="AD33" s="193">
        <v>0.46693091000000003</v>
      </c>
      <c r="AE33" s="193">
        <v>5.3489276800000001</v>
      </c>
      <c r="AF33" s="193">
        <v>4.4922908100000001</v>
      </c>
      <c r="AG33" s="193">
        <v>0.79678509000000008</v>
      </c>
      <c r="AH33" s="193">
        <v>2.0233847200000001</v>
      </c>
      <c r="AI33" s="193">
        <v>8.2435268920652174</v>
      </c>
      <c r="AJ33" s="193">
        <v>7.7380771399999997</v>
      </c>
      <c r="AK33" s="193">
        <v>0.30300063076923117</v>
      </c>
      <c r="AL33" s="193">
        <v>1.1847353696739131</v>
      </c>
      <c r="AM33" s="193">
        <v>1.2780520957608701</v>
      </c>
      <c r="AN33" s="193">
        <v>0</v>
      </c>
      <c r="AO33" s="193">
        <v>0</v>
      </c>
      <c r="AP33" s="193">
        <v>0</v>
      </c>
      <c r="AQ33" s="193">
        <v>0</v>
      </c>
      <c r="AR33" s="193">
        <v>0</v>
      </c>
      <c r="AS33" s="193">
        <v>0</v>
      </c>
      <c r="AT33" s="193">
        <v>0</v>
      </c>
      <c r="AU33" s="193">
        <v>0</v>
      </c>
      <c r="AV33" s="193">
        <v>0</v>
      </c>
      <c r="AW33" s="193">
        <v>0</v>
      </c>
      <c r="AX33" s="193">
        <v>0</v>
      </c>
      <c r="AY33" s="193">
        <v>0</v>
      </c>
      <c r="AZ33" s="193">
        <v>0</v>
      </c>
      <c r="BA33" s="193">
        <v>0</v>
      </c>
    </row>
    <row r="34" spans="1:53" s="5" customFormat="1" ht="16.5" customHeight="1">
      <c r="A34" s="97"/>
      <c r="B34" s="66" t="s">
        <v>175</v>
      </c>
      <c r="C34" s="66"/>
      <c r="D34" s="13"/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2"/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  <c r="X34" s="193">
        <v>0</v>
      </c>
      <c r="Y34" s="193">
        <v>0</v>
      </c>
      <c r="Z34" s="193">
        <v>0</v>
      </c>
      <c r="AA34" s="193">
        <v>0</v>
      </c>
      <c r="AB34" s="193">
        <v>0</v>
      </c>
      <c r="AC34" s="193">
        <v>0</v>
      </c>
      <c r="AD34" s="193">
        <v>0</v>
      </c>
      <c r="AE34" s="193">
        <v>0</v>
      </c>
      <c r="AF34" s="193">
        <v>0</v>
      </c>
      <c r="AG34" s="193">
        <v>0</v>
      </c>
      <c r="AH34" s="193">
        <v>0</v>
      </c>
      <c r="AI34" s="193">
        <v>0</v>
      </c>
      <c r="AJ34" s="193">
        <v>0</v>
      </c>
      <c r="AK34" s="193">
        <v>0</v>
      </c>
      <c r="AL34" s="193">
        <v>0</v>
      </c>
      <c r="AM34" s="193">
        <v>0</v>
      </c>
      <c r="AN34" s="193">
        <v>0</v>
      </c>
      <c r="AO34" s="193">
        <v>0</v>
      </c>
      <c r="AP34" s="193">
        <v>0</v>
      </c>
      <c r="AQ34" s="193">
        <v>0</v>
      </c>
      <c r="AR34" s="193">
        <v>0</v>
      </c>
      <c r="AS34" s="193">
        <v>0</v>
      </c>
      <c r="AT34" s="193">
        <v>0</v>
      </c>
      <c r="AU34" s="193">
        <v>0</v>
      </c>
      <c r="AV34" s="193">
        <v>0</v>
      </c>
      <c r="AW34" s="193">
        <v>0</v>
      </c>
      <c r="AX34" s="193">
        <v>0</v>
      </c>
      <c r="AY34" s="193">
        <v>0</v>
      </c>
      <c r="AZ34" s="193">
        <v>0</v>
      </c>
      <c r="BA34" s="193">
        <v>0</v>
      </c>
    </row>
    <row r="35" spans="1:53" s="5" customFormat="1" ht="16.5" customHeight="1">
      <c r="A35" s="97"/>
      <c r="B35" s="66" t="s">
        <v>176</v>
      </c>
      <c r="C35" s="66"/>
      <c r="D35" s="13"/>
      <c r="E35" s="193">
        <v>8187.9781420699992</v>
      </c>
      <c r="F35" s="193">
        <v>7910.2564109599998</v>
      </c>
      <c r="G35" s="193">
        <v>7597.9347945199997</v>
      </c>
      <c r="H35" s="193">
        <v>8005.47945205</v>
      </c>
      <c r="I35" s="193">
        <v>8068.9108089399997</v>
      </c>
      <c r="J35" s="193">
        <v>9916.2011454599997</v>
      </c>
      <c r="K35" s="193">
        <v>9974.2465753399993</v>
      </c>
      <c r="L35" s="193">
        <v>9396.1643835600007</v>
      </c>
      <c r="M35" s="193">
        <v>9722.4043715799999</v>
      </c>
      <c r="N35" s="193">
        <v>10798.63013698</v>
      </c>
      <c r="O35" s="193">
        <v>13836.986301360001</v>
      </c>
      <c r="P35" s="192"/>
      <c r="Q35" s="193">
        <v>7653.8461538500005</v>
      </c>
      <c r="R35" s="193">
        <v>7600</v>
      </c>
      <c r="S35" s="193">
        <v>8105.4347826100002</v>
      </c>
      <c r="T35" s="193">
        <v>8117.7777777800002</v>
      </c>
      <c r="U35" s="193">
        <v>8048.3516483458261</v>
      </c>
      <c r="V35" s="193">
        <v>7899.9999999972815</v>
      </c>
      <c r="W35" s="193">
        <v>7958.6956521699994</v>
      </c>
      <c r="X35" s="193">
        <v>7979.1208791200006</v>
      </c>
      <c r="Y35" s="193">
        <v>8463.7362637199985</v>
      </c>
      <c r="Z35" s="193">
        <v>7665.2173913013066</v>
      </c>
      <c r="AA35" s="193">
        <v>8170.8843051600006</v>
      </c>
      <c r="AB35" s="193">
        <v>8936.0721151300004</v>
      </c>
      <c r="AC35" s="193">
        <v>9247.3651364236266</v>
      </c>
      <c r="AD35" s="193">
        <v>10446.652219399999</v>
      </c>
      <c r="AE35" s="193">
        <v>11006.138001449999</v>
      </c>
      <c r="AF35" s="193">
        <v>9878.8888888800011</v>
      </c>
      <c r="AG35" s="193">
        <v>10014.28571428</v>
      </c>
      <c r="AH35" s="193">
        <v>10152.17391304</v>
      </c>
      <c r="AI35" s="193">
        <v>9850.000000011627</v>
      </c>
      <c r="AJ35" s="193">
        <v>9284.4444444399996</v>
      </c>
      <c r="AK35" s="193">
        <v>9402.901098905495</v>
      </c>
      <c r="AL35" s="193">
        <v>9475.8408982177189</v>
      </c>
      <c r="AM35" s="193">
        <v>9229.0042476919589</v>
      </c>
      <c r="AN35" s="193">
        <v>9515</v>
      </c>
      <c r="AO35" s="193">
        <v>9626.3736263700011</v>
      </c>
      <c r="AP35" s="193">
        <v>9888.0434782599987</v>
      </c>
      <c r="AQ35" s="193">
        <v>9856.5217391300012</v>
      </c>
      <c r="AR35" s="193">
        <v>10498</v>
      </c>
      <c r="AS35" s="193">
        <v>10152.74725274</v>
      </c>
      <c r="AT35" s="193">
        <v>10630.434782599999</v>
      </c>
      <c r="AU35" s="193">
        <v>11900</v>
      </c>
      <c r="AV35" s="193">
        <v>12366.666666659999</v>
      </c>
      <c r="AW35" s="193">
        <v>14151.64835164</v>
      </c>
      <c r="AX35" s="193">
        <v>14955.434782599999</v>
      </c>
      <c r="AY35" s="193">
        <v>13845.652173909999</v>
      </c>
      <c r="AZ35" s="193">
        <v>13467.777777770001</v>
      </c>
      <c r="BA35" s="193">
        <v>13795.604395600001</v>
      </c>
    </row>
    <row r="36" spans="1:53" s="7" customFormat="1" ht="16.5" customHeight="1">
      <c r="A36" s="97"/>
      <c r="B36" s="65" t="s">
        <v>177</v>
      </c>
      <c r="C36" s="65"/>
      <c r="D36" s="13"/>
      <c r="E36" s="259">
        <v>39.911869789999997</v>
      </c>
      <c r="F36" s="259">
        <v>32.324056569999996</v>
      </c>
      <c r="G36" s="259">
        <v>42.256324459999995</v>
      </c>
      <c r="H36" s="259">
        <v>162.43973233</v>
      </c>
      <c r="I36" s="259">
        <v>251.13099072</v>
      </c>
      <c r="J36" s="259">
        <v>240.28384771</v>
      </c>
      <c r="K36" s="259">
        <v>187.83812997000001</v>
      </c>
      <c r="L36" s="259">
        <v>104.94188593999999</v>
      </c>
      <c r="M36" s="259">
        <v>206.47984563000003</v>
      </c>
      <c r="N36" s="259">
        <v>302.32366507</v>
      </c>
      <c r="O36" s="259">
        <v>329.71905728999997</v>
      </c>
      <c r="P36" s="192"/>
      <c r="Q36" s="259">
        <v>41.809413929999998</v>
      </c>
      <c r="R36" s="259">
        <v>38.361411920000002</v>
      </c>
      <c r="S36" s="259">
        <v>56.896263250000004</v>
      </c>
      <c r="T36" s="259">
        <v>128.20473387999999</v>
      </c>
      <c r="U36" s="259">
        <v>221.10399361131866</v>
      </c>
      <c r="V36" s="259">
        <v>115.97021939271742</v>
      </c>
      <c r="W36" s="259">
        <v>184.37339833999999</v>
      </c>
      <c r="X36" s="259">
        <v>277.40381246999999</v>
      </c>
      <c r="Y36" s="259">
        <v>196.66569324999998</v>
      </c>
      <c r="Z36" s="259">
        <v>209.24592217021734</v>
      </c>
      <c r="AA36" s="259">
        <v>320.90209504000001</v>
      </c>
      <c r="AB36" s="259">
        <v>236.79450235000002</v>
      </c>
      <c r="AC36" s="259">
        <v>234.62444149648357</v>
      </c>
      <c r="AD36" s="259">
        <v>280.26759086999999</v>
      </c>
      <c r="AE36" s="259">
        <v>209.31148551999999</v>
      </c>
      <c r="AF36" s="259">
        <v>200.03735116999999</v>
      </c>
      <c r="AG36" s="259">
        <v>179.81849421999999</v>
      </c>
      <c r="AH36" s="259">
        <v>192.51359221999999</v>
      </c>
      <c r="AI36" s="259">
        <v>179.1611127476086</v>
      </c>
      <c r="AJ36" s="259">
        <v>143.40817385</v>
      </c>
      <c r="AK36" s="259">
        <v>102.8160917967033</v>
      </c>
      <c r="AL36" s="259">
        <v>97.218534544891313</v>
      </c>
      <c r="AM36" s="259">
        <v>98.290395102608684</v>
      </c>
      <c r="AN36" s="259">
        <v>85</v>
      </c>
      <c r="AO36" s="259">
        <v>464.31575372999998</v>
      </c>
      <c r="AP36" s="259">
        <v>170.70359418999999</v>
      </c>
      <c r="AQ36" s="259">
        <v>107.58686320000001</v>
      </c>
      <c r="AR36" s="259">
        <v>173</v>
      </c>
      <c r="AS36" s="259">
        <v>130.09363909999999</v>
      </c>
      <c r="AT36" s="259">
        <v>579.96823078</v>
      </c>
      <c r="AU36" s="259">
        <v>321.20030524000003</v>
      </c>
      <c r="AV36" s="259">
        <v>215.84756014999999</v>
      </c>
      <c r="AW36" s="259">
        <v>275.46343653999998</v>
      </c>
      <c r="AX36" s="259">
        <v>509.08880535999998</v>
      </c>
      <c r="AY36" s="259">
        <v>315.41122475999998</v>
      </c>
      <c r="AZ36" s="259">
        <v>342.87879495999999</v>
      </c>
      <c r="BA36" s="259">
        <v>342.61815000000001</v>
      </c>
    </row>
    <row r="37" spans="1:53" s="7" customFormat="1" ht="16.5" customHeight="1">
      <c r="A37" s="97"/>
      <c r="B37" s="66" t="s">
        <v>178</v>
      </c>
      <c r="C37" s="66"/>
      <c r="D37" s="13"/>
      <c r="E37" s="193">
        <v>3683.0642677599999</v>
      </c>
      <c r="F37" s="193">
        <v>2508.44439233</v>
      </c>
      <c r="G37" s="193">
        <v>1821.2740082800001</v>
      </c>
      <c r="H37" s="193">
        <v>1629.2908689999999</v>
      </c>
      <c r="I37" s="193">
        <v>1720.9808031399998</v>
      </c>
      <c r="J37" s="193">
        <v>1997.09363794</v>
      </c>
      <c r="K37" s="193">
        <v>1831.2314273900001</v>
      </c>
      <c r="L37" s="193">
        <v>1958.7449264499999</v>
      </c>
      <c r="M37" s="193">
        <v>2043.39179767</v>
      </c>
      <c r="N37" s="193">
        <v>1819.9137278899998</v>
      </c>
      <c r="O37" s="193">
        <v>2243.0715322800002</v>
      </c>
      <c r="P37" s="192"/>
      <c r="Q37" s="193">
        <v>1902.6944768799999</v>
      </c>
      <c r="R37" s="193">
        <v>1831.1553451699999</v>
      </c>
      <c r="S37" s="193">
        <v>1566.4454302400002</v>
      </c>
      <c r="T37" s="193">
        <v>1580.8165672299999</v>
      </c>
      <c r="U37" s="193">
        <v>1617.8942065638462</v>
      </c>
      <c r="V37" s="193">
        <v>1623.0252836178254</v>
      </c>
      <c r="W37" s="193">
        <v>1694.24975266</v>
      </c>
      <c r="X37" s="193">
        <v>1678.7395777899999</v>
      </c>
      <c r="Y37" s="193">
        <v>1699.49973533</v>
      </c>
      <c r="Z37" s="193">
        <v>1586.5262559289133</v>
      </c>
      <c r="AA37" s="193">
        <v>1918.4650098800003</v>
      </c>
      <c r="AB37" s="193">
        <v>2077.5162072100002</v>
      </c>
      <c r="AC37" s="193">
        <v>2051.6704305760441</v>
      </c>
      <c r="AD37" s="193">
        <v>2007.6300370199999</v>
      </c>
      <c r="AE37" s="193">
        <v>1853.8994196600001</v>
      </c>
      <c r="AF37" s="193">
        <v>1930.9168579899999</v>
      </c>
      <c r="AG37" s="193">
        <v>1857.3894646899998</v>
      </c>
      <c r="AH37" s="193">
        <v>1727.8668380900001</v>
      </c>
      <c r="AI37" s="193">
        <v>1811.2039498507613</v>
      </c>
      <c r="AJ37" s="193">
        <v>1985.4111135600001</v>
      </c>
      <c r="AK37" s="193">
        <v>1918.9560415340657</v>
      </c>
      <c r="AL37" s="193">
        <v>1968.4133271894573</v>
      </c>
      <c r="AM37" s="193">
        <v>1925.341111355978</v>
      </c>
      <c r="AN37" s="193">
        <v>1769</v>
      </c>
      <c r="AO37" s="193">
        <v>2892.9765644700001</v>
      </c>
      <c r="AP37" s="193">
        <v>1803.4451121999998</v>
      </c>
      <c r="AQ37" s="193">
        <v>1714.39701079</v>
      </c>
      <c r="AR37" s="193">
        <v>1651</v>
      </c>
      <c r="AS37" s="193">
        <v>1704.55420789</v>
      </c>
      <c r="AT37" s="193">
        <v>2228.2549840699999</v>
      </c>
      <c r="AU37" s="193">
        <v>1691.2668096500001</v>
      </c>
      <c r="AV37" s="193">
        <v>2122.0729752900002</v>
      </c>
      <c r="AW37" s="193">
        <v>1831.7048032299999</v>
      </c>
      <c r="AX37" s="193">
        <v>2199.0728919400003</v>
      </c>
      <c r="AY37" s="193">
        <v>2812.3336777999998</v>
      </c>
      <c r="AZ37" s="193">
        <v>2655.3965135900003</v>
      </c>
      <c r="BA37" s="193">
        <v>2522.3624314200001</v>
      </c>
    </row>
    <row r="38" spans="1:53" s="7" customFormat="1" ht="16.5" customHeight="1">
      <c r="A38" s="97"/>
      <c r="B38" s="66" t="s">
        <v>179</v>
      </c>
      <c r="C38" s="66"/>
      <c r="D38" s="13"/>
      <c r="E38" s="193">
        <v>198.34294517999999</v>
      </c>
      <c r="F38" s="193">
        <v>113.00676895000001</v>
      </c>
      <c r="G38" s="193">
        <v>148.12664290999999</v>
      </c>
      <c r="H38" s="193">
        <v>158.164751</v>
      </c>
      <c r="I38" s="193">
        <v>269.73173291000001</v>
      </c>
      <c r="J38" s="193">
        <v>437.85176386000001</v>
      </c>
      <c r="K38" s="193">
        <v>438.15389754000006</v>
      </c>
      <c r="L38" s="193">
        <v>341.58933718999998</v>
      </c>
      <c r="M38" s="193">
        <v>426.37065834999999</v>
      </c>
      <c r="N38" s="193">
        <v>527.14866174999997</v>
      </c>
      <c r="O38" s="193">
        <v>532.29202856999996</v>
      </c>
      <c r="P38" s="192"/>
      <c r="Q38" s="193">
        <v>147.68123394</v>
      </c>
      <c r="R38" s="193">
        <v>155.48460502</v>
      </c>
      <c r="S38" s="193">
        <v>147.13107685</v>
      </c>
      <c r="T38" s="193">
        <v>145.50541867999999</v>
      </c>
      <c r="U38" s="193">
        <v>159.34851468659338</v>
      </c>
      <c r="V38" s="193">
        <v>152.51084546152174</v>
      </c>
      <c r="W38" s="193">
        <v>175.03188931</v>
      </c>
      <c r="X38" s="193">
        <v>191.17804515</v>
      </c>
      <c r="Y38" s="193">
        <v>282.89303196999992</v>
      </c>
      <c r="Z38" s="193">
        <v>283.21648901043483</v>
      </c>
      <c r="AA38" s="193">
        <v>320.92857868999999</v>
      </c>
      <c r="AB38" s="193">
        <v>392.56300388000005</v>
      </c>
      <c r="AC38" s="193">
        <v>432.99358605780208</v>
      </c>
      <c r="AD38" s="193">
        <v>449.58962750000001</v>
      </c>
      <c r="AE38" s="193">
        <v>475.22349346000004</v>
      </c>
      <c r="AF38" s="193">
        <v>505.08684410000001</v>
      </c>
      <c r="AG38" s="193">
        <v>478.62974355</v>
      </c>
      <c r="AH38" s="193">
        <v>384.90010785999999</v>
      </c>
      <c r="AI38" s="193">
        <v>385.8939135384785</v>
      </c>
      <c r="AJ38" s="193">
        <v>470.00900482999998</v>
      </c>
      <c r="AK38" s="193">
        <v>281.03505016813187</v>
      </c>
      <c r="AL38" s="193">
        <v>304.63454485326093</v>
      </c>
      <c r="AM38" s="193">
        <v>338.15362985206519</v>
      </c>
      <c r="AN38" s="193">
        <v>334</v>
      </c>
      <c r="AO38" s="193">
        <v>324.02576476999997</v>
      </c>
      <c r="AP38" s="193">
        <v>469.00687863000002</v>
      </c>
      <c r="AQ38" s="193">
        <v>576.27828004000003</v>
      </c>
      <c r="AR38" s="193">
        <v>565</v>
      </c>
      <c r="AS38" s="193">
        <v>565.62022261999994</v>
      </c>
      <c r="AT38" s="193">
        <v>466.07864379</v>
      </c>
      <c r="AU38" s="193">
        <v>513.48561217999998</v>
      </c>
      <c r="AV38" s="193">
        <v>509.85381415000006</v>
      </c>
      <c r="AW38" s="193">
        <v>540.76688733000003</v>
      </c>
      <c r="AX38" s="193">
        <v>555.08038740000006</v>
      </c>
      <c r="AY38" s="193">
        <v>523.07135617999995</v>
      </c>
      <c r="AZ38" s="193">
        <v>588.40313423999999</v>
      </c>
      <c r="BA38" s="193">
        <v>647.07081077999999</v>
      </c>
    </row>
    <row r="39" spans="1:53" ht="16.5" customHeight="1">
      <c r="B39" s="66" t="s">
        <v>180</v>
      </c>
      <c r="C39" s="66"/>
      <c r="D39" s="10"/>
      <c r="E39" s="193">
        <v>3480.9791116100005</v>
      </c>
      <c r="F39" s="193">
        <v>2389.4374698800002</v>
      </c>
      <c r="G39" s="193">
        <v>1667.5176559500001</v>
      </c>
      <c r="H39" s="193">
        <v>1468.33056835</v>
      </c>
      <c r="I39" s="193">
        <v>1445.4049356900002</v>
      </c>
      <c r="J39" s="193">
        <v>1554.7089677600002</v>
      </c>
      <c r="K39" s="193">
        <v>1389.8870405999999</v>
      </c>
      <c r="L39" s="193">
        <v>1609.80402063</v>
      </c>
      <c r="M39" s="193">
        <v>1607.5452687100001</v>
      </c>
      <c r="N39" s="193">
        <v>1288.25056574</v>
      </c>
      <c r="O39" s="193">
        <v>1702.1342987099999</v>
      </c>
      <c r="P39" s="192"/>
      <c r="Q39" s="193">
        <v>1745.9612579899999</v>
      </c>
      <c r="R39" s="193">
        <v>1670.2457707599999</v>
      </c>
      <c r="S39" s="193">
        <v>1418.1781619000001</v>
      </c>
      <c r="T39" s="193">
        <v>1432.0042008600001</v>
      </c>
      <c r="U39" s="193">
        <v>1455.6938051085715</v>
      </c>
      <c r="V39" s="193">
        <v>1468.8305644967395</v>
      </c>
      <c r="W39" s="193">
        <v>1515.8666431699999</v>
      </c>
      <c r="X39" s="193">
        <v>1482.2229324299999</v>
      </c>
      <c r="Y39" s="193">
        <v>1411.8281580099999</v>
      </c>
      <c r="Z39" s="193">
        <v>1297.7460525632614</v>
      </c>
      <c r="AA39" s="193">
        <v>1589.85783038</v>
      </c>
      <c r="AB39" s="193">
        <v>1682.2302350300001</v>
      </c>
      <c r="AC39" s="193">
        <v>1616.9811805835166</v>
      </c>
      <c r="AD39" s="193">
        <v>1552.6021467099999</v>
      </c>
      <c r="AE39" s="193">
        <v>1370.47138206</v>
      </c>
      <c r="AF39" s="193">
        <v>1421.08467283</v>
      </c>
      <c r="AG39" s="193">
        <v>1377.3050139100001</v>
      </c>
      <c r="AH39" s="193">
        <v>1341.08203022</v>
      </c>
      <c r="AI39" s="193">
        <v>1420.6178936778256</v>
      </c>
      <c r="AJ39" s="193">
        <v>1509.18202679</v>
      </c>
      <c r="AK39" s="193">
        <v>1630.149643834066</v>
      </c>
      <c r="AL39" s="193">
        <v>1657.0072621443478</v>
      </c>
      <c r="AM39" s="193">
        <v>1579.4961199438042</v>
      </c>
      <c r="AN39" s="193">
        <v>1414</v>
      </c>
      <c r="AO39" s="193">
        <v>2557.52091152</v>
      </c>
      <c r="AP39" s="193">
        <v>1331.4701727199999</v>
      </c>
      <c r="AQ39" s="193">
        <v>1135.74970947</v>
      </c>
      <c r="AR39" s="193">
        <v>1081</v>
      </c>
      <c r="AS39" s="193">
        <v>1135.37621973</v>
      </c>
      <c r="AT39" s="193">
        <v>1756.3262389199999</v>
      </c>
      <c r="AU39" s="193">
        <v>1174.4336388700001</v>
      </c>
      <c r="AV39" s="193">
        <v>1602.1375329100001</v>
      </c>
      <c r="AW39" s="193">
        <v>1286.5930772199999</v>
      </c>
      <c r="AX39" s="193">
        <v>1632.4101358400001</v>
      </c>
      <c r="AY39" s="193">
        <v>2280.7058537600001</v>
      </c>
      <c r="AZ39" s="193">
        <v>2053.8505633</v>
      </c>
      <c r="BA39" s="193">
        <v>1867.4353265300001</v>
      </c>
    </row>
    <row r="40" spans="1:53" ht="16.5" customHeight="1">
      <c r="B40" s="66" t="s">
        <v>181</v>
      </c>
      <c r="C40" s="66"/>
      <c r="D40" s="10"/>
      <c r="E40" s="193">
        <v>0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3">
        <v>0</v>
      </c>
      <c r="N40" s="193">
        <v>0</v>
      </c>
      <c r="O40" s="193">
        <v>0</v>
      </c>
      <c r="P40" s="192"/>
      <c r="Q40" s="193">
        <v>0</v>
      </c>
      <c r="R40" s="193">
        <v>0</v>
      </c>
      <c r="S40" s="193">
        <v>0</v>
      </c>
      <c r="T40" s="193">
        <v>0</v>
      </c>
      <c r="U40" s="193">
        <v>0</v>
      </c>
      <c r="V40" s="193">
        <v>0</v>
      </c>
      <c r="W40" s="193">
        <v>0</v>
      </c>
      <c r="X40" s="193">
        <v>0</v>
      </c>
      <c r="Y40" s="193">
        <v>0</v>
      </c>
      <c r="Z40" s="193">
        <v>0</v>
      </c>
      <c r="AA40" s="193">
        <v>0</v>
      </c>
      <c r="AB40" s="193">
        <v>0</v>
      </c>
      <c r="AC40" s="193">
        <v>0</v>
      </c>
      <c r="AD40" s="193">
        <v>0</v>
      </c>
      <c r="AE40" s="193">
        <v>0</v>
      </c>
      <c r="AF40" s="193">
        <v>0</v>
      </c>
      <c r="AG40" s="193">
        <v>0</v>
      </c>
      <c r="AH40" s="193">
        <v>0</v>
      </c>
      <c r="AI40" s="193">
        <v>0</v>
      </c>
      <c r="AJ40" s="193">
        <v>0</v>
      </c>
      <c r="AK40" s="193">
        <v>0</v>
      </c>
      <c r="AL40" s="193">
        <v>0</v>
      </c>
      <c r="AM40" s="193">
        <v>0</v>
      </c>
      <c r="AN40" s="193">
        <v>0</v>
      </c>
      <c r="AO40" s="193">
        <v>0</v>
      </c>
      <c r="AP40" s="193">
        <v>0</v>
      </c>
      <c r="AQ40" s="193">
        <v>0</v>
      </c>
      <c r="AR40" s="193">
        <v>0</v>
      </c>
      <c r="AS40" s="193">
        <v>0</v>
      </c>
      <c r="AT40" s="193">
        <v>0</v>
      </c>
      <c r="AU40" s="193">
        <v>0</v>
      </c>
      <c r="AV40" s="193">
        <v>0</v>
      </c>
      <c r="AW40" s="193">
        <v>0</v>
      </c>
      <c r="AX40" s="193">
        <v>0</v>
      </c>
      <c r="AY40" s="193">
        <v>0</v>
      </c>
      <c r="AZ40" s="193">
        <v>0</v>
      </c>
      <c r="BA40" s="193">
        <v>0</v>
      </c>
    </row>
    <row r="41" spans="1:53" ht="16.5" customHeight="1" thickBot="1">
      <c r="B41" s="206" t="s">
        <v>177</v>
      </c>
      <c r="C41" s="206"/>
      <c r="D41" s="207"/>
      <c r="E41" s="298">
        <v>3.7422109699999999</v>
      </c>
      <c r="F41" s="298">
        <v>6.0001534999999997</v>
      </c>
      <c r="G41" s="298">
        <v>5.6297094200000002</v>
      </c>
      <c r="H41" s="298">
        <v>2.7955496499999999</v>
      </c>
      <c r="I41" s="298">
        <v>5.8441345399999998</v>
      </c>
      <c r="J41" s="298">
        <v>4.5329063200000004</v>
      </c>
      <c r="K41" s="298">
        <v>3.1904892500000002</v>
      </c>
      <c r="L41" s="298">
        <v>7.35156863</v>
      </c>
      <c r="M41" s="298">
        <v>9.4758706099999994</v>
      </c>
      <c r="N41" s="298">
        <v>4.5145004000000002</v>
      </c>
      <c r="O41" s="298">
        <v>8.6452049999999989</v>
      </c>
      <c r="P41" s="299"/>
      <c r="Q41" s="298">
        <v>9.0519849400000005</v>
      </c>
      <c r="R41" s="298">
        <v>5.4249693900000002</v>
      </c>
      <c r="S41" s="298">
        <v>1.1361914899999999</v>
      </c>
      <c r="T41" s="298">
        <v>3.3069476899999999</v>
      </c>
      <c r="U41" s="298">
        <v>2.8518867686813185</v>
      </c>
      <c r="V41" s="298">
        <v>1.6838736595652177</v>
      </c>
      <c r="W41" s="298">
        <v>3.3512201800000003</v>
      </c>
      <c r="X41" s="298">
        <v>5.3386002099999992</v>
      </c>
      <c r="Y41" s="298">
        <v>4.7785453500000008</v>
      </c>
      <c r="Z41" s="298">
        <v>5.5637143552173889</v>
      </c>
      <c r="AA41" s="298">
        <v>7.6786008100000007</v>
      </c>
      <c r="AB41" s="298">
        <v>2.7229682999999998</v>
      </c>
      <c r="AC41" s="298">
        <v>1.6956639347252753</v>
      </c>
      <c r="AD41" s="298">
        <v>5.4382628100000003</v>
      </c>
      <c r="AE41" s="298">
        <v>8.2045441400000012</v>
      </c>
      <c r="AF41" s="298">
        <v>4.7453410600000003</v>
      </c>
      <c r="AG41" s="298">
        <v>1.4547072299999999</v>
      </c>
      <c r="AH41" s="298">
        <v>1.88470001</v>
      </c>
      <c r="AI41" s="298">
        <v>4.6921426344565216</v>
      </c>
      <c r="AJ41" s="298">
        <v>6.22008194</v>
      </c>
      <c r="AK41" s="298">
        <v>7.7713475318681322</v>
      </c>
      <c r="AL41" s="298">
        <v>6.7715201918478263</v>
      </c>
      <c r="AM41" s="298">
        <v>7.6913615601086978</v>
      </c>
      <c r="AN41" s="298">
        <v>21</v>
      </c>
      <c r="AO41" s="298">
        <v>11.429888180000001</v>
      </c>
      <c r="AP41" s="298">
        <v>2.9680608500000001</v>
      </c>
      <c r="AQ41" s="298">
        <v>2.3690212800000001</v>
      </c>
      <c r="AR41" s="298">
        <v>5</v>
      </c>
      <c r="AS41" s="298">
        <v>3.5577655399999997</v>
      </c>
      <c r="AT41" s="298">
        <v>5.85010136</v>
      </c>
      <c r="AU41" s="298">
        <v>3.3475585999999997</v>
      </c>
      <c r="AV41" s="298">
        <v>10.08162823</v>
      </c>
      <c r="AW41" s="298">
        <v>4.3448386799999996</v>
      </c>
      <c r="AX41" s="298">
        <v>11.5823687</v>
      </c>
      <c r="AY41" s="298">
        <v>8.5564678599999997</v>
      </c>
      <c r="AZ41" s="298">
        <v>13.142816049999999</v>
      </c>
      <c r="BA41" s="298">
        <v>7.8562941100000003</v>
      </c>
    </row>
    <row r="42" spans="1:53" ht="16.5" customHeight="1">
      <c r="B42" s="70"/>
      <c r="C42" s="71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19"/>
      <c r="AX42" s="319"/>
      <c r="AY42" s="319"/>
      <c r="AZ42" s="319"/>
      <c r="BA42" s="319"/>
    </row>
    <row r="43" spans="1:53" ht="16.5" customHeight="1">
      <c r="B43" s="334" t="s">
        <v>564</v>
      </c>
      <c r="C43" s="335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</row>
    <row r="44" spans="1:53" ht="16.5" customHeight="1">
      <c r="B44" s="201" t="s">
        <v>484</v>
      </c>
      <c r="C44" s="201"/>
      <c r="D44" s="25"/>
      <c r="E44" s="28" t="s">
        <v>897</v>
      </c>
      <c r="F44" s="28" t="s">
        <v>893</v>
      </c>
      <c r="G44" s="28" t="s">
        <v>894</v>
      </c>
      <c r="H44" s="28" t="s">
        <v>895</v>
      </c>
      <c r="I44" s="28" t="s">
        <v>896</v>
      </c>
      <c r="J44" s="28" t="s">
        <v>968</v>
      </c>
      <c r="K44" s="28" t="s">
        <v>1011</v>
      </c>
      <c r="L44" s="28" t="s">
        <v>1068</v>
      </c>
      <c r="M44" s="28" t="s">
        <v>1087</v>
      </c>
      <c r="N44" s="28" t="s">
        <v>1099</v>
      </c>
      <c r="O44" s="28" t="s">
        <v>1125</v>
      </c>
      <c r="Q44" s="28" t="s">
        <v>20</v>
      </c>
      <c r="R44" s="28" t="s">
        <v>21</v>
      </c>
      <c r="S44" s="28" t="s">
        <v>22</v>
      </c>
      <c r="T44" s="28" t="s">
        <v>23</v>
      </c>
      <c r="U44" s="28" t="s">
        <v>24</v>
      </c>
      <c r="V44" s="28" t="s">
        <v>34</v>
      </c>
      <c r="W44" s="28" t="s">
        <v>571</v>
      </c>
      <c r="X44" s="28" t="s">
        <v>683</v>
      </c>
      <c r="Y44" s="28" t="s">
        <v>684</v>
      </c>
      <c r="Z44" s="28" t="s">
        <v>689</v>
      </c>
      <c r="AA44" s="28" t="s">
        <v>775</v>
      </c>
      <c r="AB44" s="28" t="s">
        <v>923</v>
      </c>
      <c r="AC44" s="28" t="s">
        <v>936</v>
      </c>
      <c r="AD44" s="28" t="s">
        <v>960</v>
      </c>
      <c r="AE44" s="28" t="s">
        <v>971</v>
      </c>
      <c r="AF44" s="28" t="s">
        <v>995</v>
      </c>
      <c r="AG44" s="28" t="s">
        <v>997</v>
      </c>
      <c r="AH44" s="28" t="s">
        <v>1007</v>
      </c>
      <c r="AI44" s="28" t="s">
        <v>1013</v>
      </c>
      <c r="AJ44" s="28" t="s">
        <v>1017</v>
      </c>
      <c r="AK44" s="28" t="s">
        <v>1020</v>
      </c>
      <c r="AL44" s="28" t="s">
        <v>1056</v>
      </c>
      <c r="AM44" s="28" t="s">
        <v>1071</v>
      </c>
      <c r="AN44" s="28" t="s">
        <v>1072</v>
      </c>
      <c r="AO44" s="28" t="s">
        <v>1083</v>
      </c>
      <c r="AP44" s="28" t="s">
        <v>1086</v>
      </c>
      <c r="AQ44" s="28" t="s">
        <v>1089</v>
      </c>
      <c r="AR44" s="28" t="s">
        <v>1092</v>
      </c>
      <c r="AS44" s="28" t="s">
        <v>1095</v>
      </c>
      <c r="AT44" s="28" t="s">
        <v>1096</v>
      </c>
      <c r="AU44" s="28" t="s">
        <v>1098</v>
      </c>
      <c r="AV44" s="28" t="s">
        <v>1100</v>
      </c>
      <c r="AW44" s="28" t="s">
        <v>1104</v>
      </c>
      <c r="AX44" s="28" t="s">
        <v>1122</v>
      </c>
      <c r="AY44" s="28" t="s">
        <v>1124</v>
      </c>
      <c r="AZ44" s="28" t="s">
        <v>1127</v>
      </c>
      <c r="BA44" s="28" t="s">
        <v>1132</v>
      </c>
    </row>
    <row r="45" spans="1:53" ht="16.5" customHeight="1">
      <c r="B45" s="64" t="s">
        <v>149</v>
      </c>
      <c r="C45" s="65"/>
      <c r="D45" s="14"/>
      <c r="E45" s="338">
        <v>6074.9284488399999</v>
      </c>
      <c r="F45" s="338">
        <v>5637.4913378200008</v>
      </c>
      <c r="G45" s="338">
        <v>5944.5281552400002</v>
      </c>
      <c r="H45" s="338">
        <v>5510.8958149599994</v>
      </c>
      <c r="I45" s="338">
        <v>5238.4901399999999</v>
      </c>
      <c r="J45" s="338">
        <v>5636.1154228599999</v>
      </c>
      <c r="K45" s="338">
        <v>6390.0596236599995</v>
      </c>
      <c r="L45" s="338">
        <v>6330.5174005399995</v>
      </c>
      <c r="M45" s="338">
        <v>5835.6279000199993</v>
      </c>
      <c r="N45" s="338">
        <v>6031.3412024399995</v>
      </c>
      <c r="O45" s="338">
        <v>8454.9341413099992</v>
      </c>
      <c r="P45" s="191"/>
      <c r="Q45" s="338">
        <v>1513.28482158</v>
      </c>
      <c r="R45" s="338">
        <v>1510.0506262000001</v>
      </c>
      <c r="S45" s="338">
        <v>1500.5410081699999</v>
      </c>
      <c r="T45" s="338">
        <v>1416.2197420500001</v>
      </c>
      <c r="U45" s="338">
        <v>1382.3691260900002</v>
      </c>
      <c r="V45" s="338">
        <v>1358.1637293599995</v>
      </c>
      <c r="W45" s="338">
        <v>1353.2069620100001</v>
      </c>
      <c r="X45" s="338">
        <v>1319.1942566399998</v>
      </c>
      <c r="Y45" s="338">
        <v>1287.4616486899999</v>
      </c>
      <c r="Z45" s="338">
        <v>1304.7161705200006</v>
      </c>
      <c r="AA45" s="338">
        <v>1327.11806415</v>
      </c>
      <c r="AB45" s="338">
        <v>1321.6584293599999</v>
      </c>
      <c r="AC45" s="338">
        <v>1369.2757433699999</v>
      </c>
      <c r="AD45" s="338">
        <v>1440.94575603</v>
      </c>
      <c r="AE45" s="338">
        <v>1504.2354940999999</v>
      </c>
      <c r="AF45" s="338">
        <v>1521.1691580700001</v>
      </c>
      <c r="AG45" s="338">
        <v>1573.80040076</v>
      </c>
      <c r="AH45" s="338">
        <v>1633.9910015099999</v>
      </c>
      <c r="AI45" s="338">
        <v>1661.0990633199999</v>
      </c>
      <c r="AJ45" s="338">
        <v>1583.2192989100001</v>
      </c>
      <c r="AK45" s="338">
        <v>1602.7807010899999</v>
      </c>
      <c r="AL45" s="338">
        <v>1583.3531995399999</v>
      </c>
      <c r="AM45" s="338">
        <v>1561.1642009999996</v>
      </c>
      <c r="AN45" s="338">
        <v>1521</v>
      </c>
      <c r="AO45" s="338">
        <v>1475.17697303</v>
      </c>
      <c r="AP45" s="338">
        <v>1427.1424336099999</v>
      </c>
      <c r="AQ45" s="338">
        <v>1416.4758347500001</v>
      </c>
      <c r="AR45" s="338">
        <v>1420</v>
      </c>
      <c r="AS45" s="338">
        <v>1428.6318136899999</v>
      </c>
      <c r="AT45" s="338">
        <v>1496.3631835599999</v>
      </c>
      <c r="AU45" s="338">
        <v>1686.1435014799999</v>
      </c>
      <c r="AV45" s="338">
        <v>1735.5051140400001</v>
      </c>
      <c r="AW45" s="338">
        <v>1874.0833173100002</v>
      </c>
      <c r="AX45" s="338">
        <v>2195.5760975099997</v>
      </c>
      <c r="AY45" s="338">
        <v>2649.7696124500003</v>
      </c>
      <c r="AZ45" s="338">
        <v>2832.9172211199998</v>
      </c>
      <c r="BA45" s="338">
        <v>2827.4544271300001</v>
      </c>
    </row>
    <row r="46" spans="1:53" ht="16.5" customHeight="1">
      <c r="B46" s="66" t="s">
        <v>150</v>
      </c>
      <c r="C46" s="66"/>
      <c r="D46" s="14"/>
      <c r="E46" s="193">
        <v>5971.1070627299996</v>
      </c>
      <c r="F46" s="193">
        <v>5576.2544324100008</v>
      </c>
      <c r="G46" s="193">
        <v>5905.6743831200001</v>
      </c>
      <c r="H46" s="193">
        <v>5485.7475371700002</v>
      </c>
      <c r="I46" s="193">
        <v>5216.3102045400001</v>
      </c>
      <c r="J46" s="193">
        <v>5610.5645800299999</v>
      </c>
      <c r="K46" s="193">
        <v>6364.5715995600003</v>
      </c>
      <c r="L46" s="193">
        <v>6298.9167551600003</v>
      </c>
      <c r="M46" s="193">
        <v>5809.2798213100004</v>
      </c>
      <c r="N46" s="193">
        <v>6011.3862621200005</v>
      </c>
      <c r="O46" s="193">
        <v>8432.5514167799993</v>
      </c>
      <c r="P46" s="192"/>
      <c r="Q46" s="193">
        <v>1502.68345654</v>
      </c>
      <c r="R46" s="193">
        <v>1501.2522861700002</v>
      </c>
      <c r="S46" s="193">
        <v>1492.5644580299997</v>
      </c>
      <c r="T46" s="193">
        <v>1409.5639512100001</v>
      </c>
      <c r="U46" s="193">
        <v>1376.8458656299993</v>
      </c>
      <c r="V46" s="193">
        <v>1352.7938754400006</v>
      </c>
      <c r="W46" s="193">
        <v>1345.6075894400001</v>
      </c>
      <c r="X46" s="193">
        <v>1314.0740264900001</v>
      </c>
      <c r="Y46" s="193">
        <v>1281.72459933</v>
      </c>
      <c r="Z46" s="193">
        <v>1299.0179428899996</v>
      </c>
      <c r="AA46" s="193">
        <v>1321.4936358299999</v>
      </c>
      <c r="AB46" s="193">
        <v>1315.5783398600001</v>
      </c>
      <c r="AC46" s="193">
        <v>1363.0311037799997</v>
      </c>
      <c r="AD46" s="193">
        <v>1434.4474738199999</v>
      </c>
      <c r="AE46" s="193">
        <v>1497.5076625700001</v>
      </c>
      <c r="AF46" s="193">
        <v>1515.1759735799999</v>
      </c>
      <c r="AG46" s="193">
        <v>1567.6320049600001</v>
      </c>
      <c r="AH46" s="193">
        <v>1627.3418702399999</v>
      </c>
      <c r="AI46" s="193">
        <v>1654.4217507800004</v>
      </c>
      <c r="AJ46" s="193">
        <v>1574.9979275600001</v>
      </c>
      <c r="AK46" s="193">
        <v>1595.0020724399999</v>
      </c>
      <c r="AL46" s="193">
        <v>1575.1084012800002</v>
      </c>
      <c r="AM46" s="193">
        <v>1553.8083538800001</v>
      </c>
      <c r="AN46" s="193">
        <v>1514</v>
      </c>
      <c r="AO46" s="193">
        <v>1468.4043245799999</v>
      </c>
      <c r="AP46" s="193">
        <v>1420.6853229099997</v>
      </c>
      <c r="AQ46" s="193">
        <v>1410.7008074200003</v>
      </c>
      <c r="AR46" s="193">
        <v>1415</v>
      </c>
      <c r="AS46" s="193">
        <v>1423.7966239999996</v>
      </c>
      <c r="AT46" s="193">
        <v>1491.3924490700001</v>
      </c>
      <c r="AU46" s="193">
        <v>1681.1736398099999</v>
      </c>
      <c r="AV46" s="193">
        <v>1730.6768239500002</v>
      </c>
      <c r="AW46" s="193">
        <v>1869.2769816500002</v>
      </c>
      <c r="AX46" s="193">
        <v>2189.8208866</v>
      </c>
      <c r="AY46" s="193">
        <v>2642.7767245800001</v>
      </c>
      <c r="AZ46" s="193">
        <v>2825.98771992</v>
      </c>
      <c r="BA46" s="193">
        <v>2819.5905793299999</v>
      </c>
    </row>
    <row r="47" spans="1:53" ht="16.5" customHeight="1">
      <c r="B47" s="66" t="s">
        <v>151</v>
      </c>
      <c r="C47" s="66"/>
      <c r="D47" s="14"/>
      <c r="E47" s="193">
        <v>144.96113217999999</v>
      </c>
      <c r="F47" s="193">
        <v>99.671550089999997</v>
      </c>
      <c r="G47" s="193">
        <v>48.319800729999997</v>
      </c>
      <c r="H47" s="193">
        <v>2.37770532</v>
      </c>
      <c r="I47" s="193">
        <v>2.3520102700000001</v>
      </c>
      <c r="J47" s="193">
        <v>14.484393689999999</v>
      </c>
      <c r="K47" s="193">
        <v>16.43218555</v>
      </c>
      <c r="L47" s="193">
        <v>13.110111240000002</v>
      </c>
      <c r="M47" s="193">
        <v>6.2222712800000002</v>
      </c>
      <c r="N47" s="193">
        <v>14.45576812</v>
      </c>
      <c r="O47" s="193">
        <v>31.29088582</v>
      </c>
      <c r="P47" s="192"/>
      <c r="Q47" s="193">
        <v>28.55932645</v>
      </c>
      <c r="R47" s="193">
        <v>2.0970903500000002</v>
      </c>
      <c r="S47" s="193">
        <v>2.28059E-2</v>
      </c>
      <c r="T47" s="193">
        <v>1.9579120000000002E-2</v>
      </c>
      <c r="U47" s="193">
        <v>2.03202E-2</v>
      </c>
      <c r="V47" s="193">
        <v>0.19906487000000003</v>
      </c>
      <c r="W47" s="193">
        <v>2.1387411300000001</v>
      </c>
      <c r="X47" s="193">
        <v>1.6174226899999999</v>
      </c>
      <c r="Y47" s="193">
        <v>8.5102170000000116E-2</v>
      </c>
      <c r="Z47" s="193">
        <v>0.14022370999999992</v>
      </c>
      <c r="AA47" s="193">
        <v>0.50926170000000004</v>
      </c>
      <c r="AB47" s="193">
        <v>2.8799995999999997</v>
      </c>
      <c r="AC47" s="193">
        <v>3.4853517899999997</v>
      </c>
      <c r="AD47" s="193">
        <v>3.6777981299999998</v>
      </c>
      <c r="AE47" s="193">
        <v>4.44124417</v>
      </c>
      <c r="AF47" s="193">
        <v>3.8607417799999997</v>
      </c>
      <c r="AG47" s="193">
        <v>4.66657514</v>
      </c>
      <c r="AH47" s="193">
        <v>3.9015114499999997</v>
      </c>
      <c r="AI47" s="193">
        <v>4.0033571799999983</v>
      </c>
      <c r="AJ47" s="193">
        <v>3.3128054900000001</v>
      </c>
      <c r="AK47" s="193">
        <v>3.6871945099999999</v>
      </c>
      <c r="AL47" s="193">
        <v>2.7760130200000006</v>
      </c>
      <c r="AM47" s="193">
        <v>3.3340982200000013</v>
      </c>
      <c r="AN47" s="193">
        <v>1</v>
      </c>
      <c r="AO47" s="193">
        <v>3.2116925300000001</v>
      </c>
      <c r="AP47" s="193">
        <v>0.85298101999999998</v>
      </c>
      <c r="AQ47" s="193">
        <v>0.85519112000000008</v>
      </c>
      <c r="AR47" s="193">
        <v>2</v>
      </c>
      <c r="AS47" s="193">
        <v>1.00853913</v>
      </c>
      <c r="AT47" s="193">
        <v>5.7452328899999996</v>
      </c>
      <c r="AU47" s="193">
        <v>6.1277159400000007</v>
      </c>
      <c r="AV47" s="193">
        <v>5.4233980099999997</v>
      </c>
      <c r="AW47" s="193">
        <v>5.3493671800000007</v>
      </c>
      <c r="AX47" s="193">
        <v>12.35176641</v>
      </c>
      <c r="AY47" s="193">
        <v>8.1663542199999988</v>
      </c>
      <c r="AZ47" s="193">
        <v>15.3852925</v>
      </c>
      <c r="BA47" s="193">
        <v>7.8416635499999998</v>
      </c>
    </row>
    <row r="48" spans="1:53" ht="16.5" customHeight="1">
      <c r="B48" s="66" t="s">
        <v>152</v>
      </c>
      <c r="C48" s="66"/>
      <c r="D48" s="14"/>
      <c r="E48" s="193">
        <v>924.47921109000004</v>
      </c>
      <c r="F48" s="193">
        <v>826.68029777000004</v>
      </c>
      <c r="G48" s="193">
        <v>782.05785866000008</v>
      </c>
      <c r="H48" s="193">
        <v>646.85687295999992</v>
      </c>
      <c r="I48" s="193">
        <v>532.90967081999997</v>
      </c>
      <c r="J48" s="193">
        <v>477.92459023000004</v>
      </c>
      <c r="K48" s="193">
        <v>449.73436641000001</v>
      </c>
      <c r="L48" s="193">
        <v>410.42023136000006</v>
      </c>
      <c r="M48" s="193">
        <v>383.64620940000003</v>
      </c>
      <c r="N48" s="193">
        <v>359.23169949000004</v>
      </c>
      <c r="O48" s="193">
        <v>453.03957431000003</v>
      </c>
      <c r="P48" s="192"/>
      <c r="Q48" s="193">
        <v>201.03134535000001</v>
      </c>
      <c r="R48" s="193">
        <v>197.69288949000003</v>
      </c>
      <c r="S48" s="193">
        <v>181.30969881000001</v>
      </c>
      <c r="T48" s="193">
        <v>168.10824250000002</v>
      </c>
      <c r="U48" s="193">
        <v>166.51426299999994</v>
      </c>
      <c r="V48" s="193">
        <v>157.80669660000001</v>
      </c>
      <c r="W48" s="193">
        <v>154.42767086000001</v>
      </c>
      <c r="X48" s="193">
        <v>153.37884094999998</v>
      </c>
      <c r="Y48" s="193">
        <v>132.52060198000001</v>
      </c>
      <c r="Z48" s="193">
        <v>126.96714136000003</v>
      </c>
      <c r="AA48" s="193">
        <v>120.04308653</v>
      </c>
      <c r="AB48" s="193">
        <v>114.37945144999999</v>
      </c>
      <c r="AC48" s="193">
        <v>112.66925319000001</v>
      </c>
      <c r="AD48" s="193">
        <v>122.64582839999998</v>
      </c>
      <c r="AE48" s="193">
        <v>128.23005719</v>
      </c>
      <c r="AF48" s="193">
        <v>118.44154494</v>
      </c>
      <c r="AG48" s="193">
        <v>111.28280338</v>
      </c>
      <c r="AH48" s="193">
        <v>109.96850175</v>
      </c>
      <c r="AI48" s="193">
        <v>110.04151634000004</v>
      </c>
      <c r="AJ48" s="193">
        <v>106.96238603</v>
      </c>
      <c r="AK48" s="193">
        <v>103.03761397</v>
      </c>
      <c r="AL48" s="193">
        <v>101.22020048999997</v>
      </c>
      <c r="AM48" s="193">
        <v>99.200030870000091</v>
      </c>
      <c r="AN48" s="193">
        <v>94</v>
      </c>
      <c r="AO48" s="193">
        <v>98.104978210000013</v>
      </c>
      <c r="AP48" s="193">
        <v>95.750529289999989</v>
      </c>
      <c r="AQ48" s="193">
        <v>95.436834409999989</v>
      </c>
      <c r="AR48" s="193">
        <v>88</v>
      </c>
      <c r="AS48" s="193">
        <v>87.814064160000001</v>
      </c>
      <c r="AT48" s="193">
        <v>87.95388706</v>
      </c>
      <c r="AU48" s="193">
        <v>95.321526689999985</v>
      </c>
      <c r="AV48" s="193">
        <v>100.76947439999999</v>
      </c>
      <c r="AW48" s="193">
        <v>105.55897907000001</v>
      </c>
      <c r="AX48" s="193">
        <v>114.00128328999999</v>
      </c>
      <c r="AY48" s="193">
        <v>132.70983755</v>
      </c>
      <c r="AZ48" s="193">
        <v>143.42665872000001</v>
      </c>
      <c r="BA48" s="193">
        <v>152.4493439</v>
      </c>
    </row>
    <row r="49" spans="2:53" ht="16.5" customHeight="1">
      <c r="B49" s="66" t="s">
        <v>153</v>
      </c>
      <c r="C49" s="66"/>
      <c r="D49" s="13"/>
      <c r="E49" s="193">
        <v>4893.7306765900003</v>
      </c>
      <c r="F49" s="193">
        <v>4643.78419072</v>
      </c>
      <c r="G49" s="193">
        <v>5058.6634316999998</v>
      </c>
      <c r="H49" s="193">
        <v>4834.9113864999999</v>
      </c>
      <c r="I49" s="193">
        <v>4679.03083324</v>
      </c>
      <c r="J49" s="193">
        <v>5114.6183764500001</v>
      </c>
      <c r="K49" s="193">
        <v>5894.6291235800009</v>
      </c>
      <c r="L49" s="193">
        <v>5864.3077660400004</v>
      </c>
      <c r="M49" s="193">
        <v>5411.6967900099999</v>
      </c>
      <c r="N49" s="193">
        <v>5631.1911995</v>
      </c>
      <c r="O49" s="193">
        <v>7935.2384266199997</v>
      </c>
      <c r="P49" s="192"/>
      <c r="Q49" s="193">
        <v>1259.26265412</v>
      </c>
      <c r="R49" s="193">
        <v>1300.77345687</v>
      </c>
      <c r="S49" s="193">
        <v>1310.7962389599998</v>
      </c>
      <c r="T49" s="193">
        <v>1240.8397438700001</v>
      </c>
      <c r="U49" s="193">
        <v>1209.96296044</v>
      </c>
      <c r="V49" s="193">
        <v>1194.5701000300003</v>
      </c>
      <c r="W49" s="193">
        <v>1188.6023267099999</v>
      </c>
      <c r="X49" s="193">
        <v>1158.45908674</v>
      </c>
      <c r="Y49" s="193">
        <v>1148.70179052</v>
      </c>
      <c r="Z49" s="193">
        <v>1171.50779661</v>
      </c>
      <c r="AA49" s="193">
        <v>1200.36215937</v>
      </c>
      <c r="AB49" s="193">
        <v>1197.4961729900001</v>
      </c>
      <c r="AC49" s="193">
        <v>1245.9123724000001</v>
      </c>
      <c r="AD49" s="193">
        <v>1307.3058589299999</v>
      </c>
      <c r="AE49" s="193">
        <v>1363.9039721299998</v>
      </c>
      <c r="AF49" s="193">
        <v>1392.0501179099999</v>
      </c>
      <c r="AG49" s="193">
        <v>1450.91642845</v>
      </c>
      <c r="AH49" s="193">
        <v>1512.5437974899999</v>
      </c>
      <c r="AI49" s="193">
        <v>1539.1187797300008</v>
      </c>
      <c r="AJ49" s="193">
        <v>1461.3862613700001</v>
      </c>
      <c r="AK49" s="193">
        <v>1485.6137386299999</v>
      </c>
      <c r="AL49" s="193">
        <v>1468.4397090399998</v>
      </c>
      <c r="AM49" s="193">
        <v>1448.8680570000006</v>
      </c>
      <c r="AN49" s="193">
        <v>1416</v>
      </c>
      <c r="AO49" s="193">
        <v>1365.1743559000001</v>
      </c>
      <c r="AP49" s="193">
        <v>1322.3828379199999</v>
      </c>
      <c r="AQ49" s="193">
        <v>1312.8132621600002</v>
      </c>
      <c r="AR49" s="193">
        <v>1324</v>
      </c>
      <c r="AS49" s="193">
        <v>1333.1249470099999</v>
      </c>
      <c r="AT49" s="193">
        <v>1396.1397619499999</v>
      </c>
      <c r="AU49" s="193">
        <v>1578.2241795299999</v>
      </c>
      <c r="AV49" s="193">
        <v>1621.8414245400002</v>
      </c>
      <c r="AW49" s="193">
        <v>1755.2768691100002</v>
      </c>
      <c r="AX49" s="193">
        <v>2060.1707156799998</v>
      </c>
      <c r="AY49" s="193">
        <v>2497.9494172899999</v>
      </c>
      <c r="AZ49" s="193">
        <v>2660.0335423299998</v>
      </c>
      <c r="BA49" s="193">
        <v>2652.4027030699999</v>
      </c>
    </row>
    <row r="50" spans="2:53" ht="16.5" customHeight="1">
      <c r="B50" s="66" t="s">
        <v>154</v>
      </c>
      <c r="C50" s="66"/>
      <c r="D50" s="13"/>
      <c r="E50" s="193">
        <v>4499.6350681900003</v>
      </c>
      <c r="F50" s="193">
        <v>4279.9583804399999</v>
      </c>
      <c r="G50" s="193">
        <v>4672.50781276</v>
      </c>
      <c r="H50" s="193">
        <v>4409.0341385700003</v>
      </c>
      <c r="I50" s="193">
        <v>4228.0473927399999</v>
      </c>
      <c r="J50" s="193">
        <v>4709.8518439299996</v>
      </c>
      <c r="K50" s="193">
        <v>5469.298299</v>
      </c>
      <c r="L50" s="193">
        <v>5531.0111061599991</v>
      </c>
      <c r="M50" s="193">
        <v>5073.4913764900002</v>
      </c>
      <c r="N50" s="193">
        <v>5294.34499383</v>
      </c>
      <c r="O50" s="193">
        <v>7634.1332683400005</v>
      </c>
      <c r="P50" s="192"/>
      <c r="Q50" s="193">
        <v>1168.97558458</v>
      </c>
      <c r="R50" s="193">
        <v>1205.3600522500001</v>
      </c>
      <c r="S50" s="193">
        <v>1210.9589025499999</v>
      </c>
      <c r="T50" s="193">
        <v>1146.7599319000001</v>
      </c>
      <c r="U50" s="193">
        <v>1114.0450474199999</v>
      </c>
      <c r="V50" s="193">
        <v>1083.8216427000004</v>
      </c>
      <c r="W50" s="193">
        <v>1063.4607373200001</v>
      </c>
      <c r="X50" s="193">
        <v>1042.13892162</v>
      </c>
      <c r="Y50" s="193">
        <v>1032.47049767</v>
      </c>
      <c r="Z50" s="193">
        <v>1062.2721016500002</v>
      </c>
      <c r="AA50" s="193">
        <v>1091.1658718000001</v>
      </c>
      <c r="AB50" s="193">
        <v>1099.7132222999999</v>
      </c>
      <c r="AC50" s="193">
        <v>1147.5523043700002</v>
      </c>
      <c r="AD50" s="193">
        <v>1206.52429381</v>
      </c>
      <c r="AE50" s="193">
        <v>1256.0620234500002</v>
      </c>
      <c r="AF50" s="193">
        <v>1288.5480376699998</v>
      </c>
      <c r="AG50" s="193">
        <v>1347.6916343099999</v>
      </c>
      <c r="AH50" s="193">
        <v>1411.09666922</v>
      </c>
      <c r="AI50" s="193">
        <v>1421.9619578000002</v>
      </c>
      <c r="AJ50" s="193">
        <v>1380.5708035499999</v>
      </c>
      <c r="AK50" s="193">
        <v>1400.4291964500001</v>
      </c>
      <c r="AL50" s="193">
        <v>1388.3871331800001</v>
      </c>
      <c r="AM50" s="193">
        <v>1361.6239729799991</v>
      </c>
      <c r="AN50" s="193">
        <v>1336</v>
      </c>
      <c r="AO50" s="193">
        <v>1269.1862031999999</v>
      </c>
      <c r="AP50" s="193">
        <v>1241.8598073000001</v>
      </c>
      <c r="AQ50" s="193">
        <v>1231.17463002</v>
      </c>
      <c r="AR50" s="193">
        <v>1240</v>
      </c>
      <c r="AS50" s="193">
        <v>1252.0187279700001</v>
      </c>
      <c r="AT50" s="193">
        <v>1306.16149885</v>
      </c>
      <c r="AU50" s="193">
        <v>1496.24049167</v>
      </c>
      <c r="AV50" s="193">
        <v>1555.0193365799998</v>
      </c>
      <c r="AW50" s="193">
        <v>1682.4973026099999</v>
      </c>
      <c r="AX50" s="193">
        <v>1989.2395052799998</v>
      </c>
      <c r="AY50" s="193">
        <v>2407.3771238699997</v>
      </c>
      <c r="AZ50" s="193">
        <v>2575.7681479100002</v>
      </c>
      <c r="BA50" s="193">
        <v>2574.6676807099998</v>
      </c>
    </row>
    <row r="51" spans="2:53" ht="16.5" customHeight="1">
      <c r="B51" s="66"/>
      <c r="C51" s="506" t="s">
        <v>1000</v>
      </c>
      <c r="D51" s="13"/>
      <c r="E51" s="193">
        <v>2935.5543018799999</v>
      </c>
      <c r="F51" s="193">
        <v>2693.5678631800001</v>
      </c>
      <c r="G51" s="193">
        <v>2978.5972812300001</v>
      </c>
      <c r="H51" s="193">
        <v>2848.2034391799998</v>
      </c>
      <c r="I51" s="193">
        <v>2671.3693277199995</v>
      </c>
      <c r="J51" s="193">
        <v>2590.1329749800002</v>
      </c>
      <c r="K51" s="193">
        <v>2755.30106492</v>
      </c>
      <c r="L51" s="193">
        <v>2795.9172954499995</v>
      </c>
      <c r="M51" s="193">
        <v>2536.0612641399998</v>
      </c>
      <c r="N51" s="193">
        <v>2668.5068433900001</v>
      </c>
      <c r="O51" s="193">
        <v>3782.2234248099999</v>
      </c>
      <c r="P51" s="192"/>
      <c r="Q51" s="193">
        <v>749.26527462000001</v>
      </c>
      <c r="R51" s="193">
        <v>772.58670339999992</v>
      </c>
      <c r="S51" s="193">
        <v>778.47412931999997</v>
      </c>
      <c r="T51" s="193">
        <v>737.49427973000002</v>
      </c>
      <c r="U51" s="193">
        <v>717.79099707999978</v>
      </c>
      <c r="V51" s="193">
        <v>702.57086692000007</v>
      </c>
      <c r="W51" s="193">
        <v>689.40051621999999</v>
      </c>
      <c r="X51" s="193">
        <v>677.36319495999999</v>
      </c>
      <c r="Y51" s="193">
        <v>663.98576032000028</v>
      </c>
      <c r="Z51" s="193">
        <v>669.00339414999996</v>
      </c>
      <c r="AA51" s="193">
        <v>661.01697829</v>
      </c>
      <c r="AB51" s="193">
        <v>636.96799320000002</v>
      </c>
      <c r="AC51" s="193">
        <v>641.63153181999996</v>
      </c>
      <c r="AD51" s="193">
        <v>655.54064993000009</v>
      </c>
      <c r="AE51" s="193">
        <v>655.9928000299999</v>
      </c>
      <c r="AF51" s="193">
        <v>663.95086390999995</v>
      </c>
      <c r="AG51" s="193">
        <v>680.39177972999994</v>
      </c>
      <c r="AH51" s="193">
        <v>701.210916</v>
      </c>
      <c r="AI51" s="193">
        <v>709.74750528000027</v>
      </c>
      <c r="AJ51" s="193">
        <v>695.79948586</v>
      </c>
      <c r="AK51" s="193">
        <v>715.20051414</v>
      </c>
      <c r="AL51" s="193">
        <v>704.23328039999979</v>
      </c>
      <c r="AM51" s="193">
        <v>680.68401504999974</v>
      </c>
      <c r="AN51" s="193">
        <v>659</v>
      </c>
      <c r="AO51" s="193">
        <v>634.20756637</v>
      </c>
      <c r="AP51" s="193">
        <v>623.25471922999998</v>
      </c>
      <c r="AQ51" s="193">
        <v>623.47883550999995</v>
      </c>
      <c r="AR51" s="193">
        <v>624</v>
      </c>
      <c r="AS51" s="193">
        <v>625.62578590999999</v>
      </c>
      <c r="AT51" s="193">
        <v>651.53119380999999</v>
      </c>
      <c r="AU51" s="193">
        <v>767.13172069000007</v>
      </c>
      <c r="AV51" s="193">
        <v>765.24640793000003</v>
      </c>
      <c r="AW51" s="193">
        <v>836.29968840000004</v>
      </c>
      <c r="AX51" s="193">
        <v>987.66646544999992</v>
      </c>
      <c r="AY51" s="193">
        <v>1193.0108630300001</v>
      </c>
      <c r="AZ51" s="193">
        <v>1281.1790100799999</v>
      </c>
      <c r="BA51" s="193">
        <v>1265.9041652000001</v>
      </c>
    </row>
    <row r="52" spans="2:53" ht="16.5" customHeight="1">
      <c r="B52" s="66"/>
      <c r="C52" s="506" t="s">
        <v>1001</v>
      </c>
      <c r="D52" s="13"/>
      <c r="E52" s="193">
        <v>1308.8385332099999</v>
      </c>
      <c r="F52" s="193">
        <v>1346.0763169600002</v>
      </c>
      <c r="G52" s="193">
        <v>1461.8336486600001</v>
      </c>
      <c r="H52" s="193">
        <v>1359.4984333599998</v>
      </c>
      <c r="I52" s="193">
        <v>1398.25138545</v>
      </c>
      <c r="J52" s="193">
        <v>1965.62576042</v>
      </c>
      <c r="K52" s="193">
        <v>2550.2020414099998</v>
      </c>
      <c r="L52" s="193">
        <v>2562.2166946900002</v>
      </c>
      <c r="M52" s="193">
        <v>2341.0497838700003</v>
      </c>
      <c r="N52" s="193">
        <v>2412.6139973500003</v>
      </c>
      <c r="O52" s="193">
        <v>3574.59812938</v>
      </c>
      <c r="P52" s="192"/>
      <c r="Q52" s="193">
        <v>362.35892373999997</v>
      </c>
      <c r="R52" s="193">
        <v>374.14950761</v>
      </c>
      <c r="S52" s="193">
        <v>375.13466243000005</v>
      </c>
      <c r="T52" s="193">
        <v>355.01500051000005</v>
      </c>
      <c r="U52" s="193">
        <v>343.34524049000009</v>
      </c>
      <c r="V52" s="193">
        <v>332.25227303999986</v>
      </c>
      <c r="W52" s="193">
        <v>328.88591932000003</v>
      </c>
      <c r="X52" s="193">
        <v>323.99921993999999</v>
      </c>
      <c r="Y52" s="193">
        <v>328.36328037999994</v>
      </c>
      <c r="Z52" s="193">
        <v>354.1637165300001</v>
      </c>
      <c r="AA52" s="193">
        <v>391.72516859999996</v>
      </c>
      <c r="AB52" s="193">
        <v>424.93374225999997</v>
      </c>
      <c r="AC52" s="193">
        <v>467.6665821200001</v>
      </c>
      <c r="AD52" s="193">
        <v>512.12427277000006</v>
      </c>
      <c r="AE52" s="193">
        <v>560.90116326999998</v>
      </c>
      <c r="AF52" s="193">
        <v>584.42226556999992</v>
      </c>
      <c r="AG52" s="193">
        <v>627.48125587000004</v>
      </c>
      <c r="AH52" s="193">
        <v>668.28307245000008</v>
      </c>
      <c r="AI52" s="193">
        <v>670.01544751999973</v>
      </c>
      <c r="AJ52" s="193">
        <v>645.33492444000001</v>
      </c>
      <c r="AK52" s="193">
        <v>644.66507555999999</v>
      </c>
      <c r="AL52" s="193">
        <v>638.62281802999996</v>
      </c>
      <c r="AM52" s="193">
        <v>633.59387666000021</v>
      </c>
      <c r="AN52" s="193">
        <v>628</v>
      </c>
      <c r="AO52" s="193">
        <v>585.36562517999994</v>
      </c>
      <c r="AP52" s="193">
        <v>569.16842816999997</v>
      </c>
      <c r="AQ52" s="193">
        <v>559.27682405999997</v>
      </c>
      <c r="AR52" s="193">
        <v>567</v>
      </c>
      <c r="AS52" s="193">
        <v>579.34101377000002</v>
      </c>
      <c r="AT52" s="193">
        <v>596.60444453000002</v>
      </c>
      <c r="AU52" s="193">
        <v>669.26264060999995</v>
      </c>
      <c r="AV52" s="193">
        <v>726.44379450999998</v>
      </c>
      <c r="AW52" s="193">
        <v>781.59186623000005</v>
      </c>
      <c r="AX52" s="193">
        <v>931.36073612999996</v>
      </c>
      <c r="AY52" s="193">
        <v>1135.2017325100001</v>
      </c>
      <c r="AZ52" s="193">
        <v>1209.5817584499998</v>
      </c>
      <c r="BA52" s="193">
        <v>1220.77059607</v>
      </c>
    </row>
    <row r="53" spans="2:53" ht="16.5" customHeight="1">
      <c r="B53" s="66" t="s">
        <v>155</v>
      </c>
      <c r="C53" s="66"/>
      <c r="D53" s="13"/>
      <c r="E53" s="193">
        <v>40.785199519999999</v>
      </c>
      <c r="F53" s="193">
        <v>31.536626259999998</v>
      </c>
      <c r="G53" s="193">
        <v>26.049069460000002</v>
      </c>
      <c r="H53" s="193">
        <v>18.939120339999999</v>
      </c>
      <c r="I53" s="193">
        <v>23.599677710000002</v>
      </c>
      <c r="J53" s="193">
        <v>11.361320290000002</v>
      </c>
      <c r="K53" s="193">
        <v>9.9205328299999991</v>
      </c>
      <c r="L53" s="193">
        <v>7.1987101299999994</v>
      </c>
      <c r="M53" s="193">
        <v>6.8845744399999997</v>
      </c>
      <c r="N53" s="193">
        <v>2.9809705100000001</v>
      </c>
      <c r="O53" s="193">
        <v>3.8570045099999999</v>
      </c>
      <c r="P53" s="192"/>
      <c r="Q53" s="193">
        <v>6.9497708300000003</v>
      </c>
      <c r="R53" s="193">
        <v>6.7215482299999998</v>
      </c>
      <c r="S53" s="193">
        <v>5.33687047</v>
      </c>
      <c r="T53" s="193">
        <v>4.1618382</v>
      </c>
      <c r="U53" s="193">
        <v>3.8969012200000002</v>
      </c>
      <c r="V53" s="193">
        <v>4.2858554300000007</v>
      </c>
      <c r="W53" s="193">
        <v>6.5945254899999997</v>
      </c>
      <c r="X53" s="193">
        <v>7.3091248800000006</v>
      </c>
      <c r="Y53" s="193">
        <v>6.4002948299999991</v>
      </c>
      <c r="Z53" s="193">
        <v>5.246576150000001</v>
      </c>
      <c r="AA53" s="193">
        <v>4.6436818500000001</v>
      </c>
      <c r="AB53" s="193">
        <v>3.1683921099999997</v>
      </c>
      <c r="AC53" s="193">
        <v>2.9360223200000006</v>
      </c>
      <c r="AD53" s="193">
        <v>2.6399667699999996</v>
      </c>
      <c r="AE53" s="193">
        <v>2.6169390900000002</v>
      </c>
      <c r="AF53" s="193">
        <v>2.49266823</v>
      </c>
      <c r="AG53" s="193">
        <v>2.46792933</v>
      </c>
      <c r="AH53" s="193">
        <v>2.6410366599999997</v>
      </c>
      <c r="AI53" s="193">
        <v>2.3188986099999997</v>
      </c>
      <c r="AJ53" s="193">
        <v>2.2447179199999998</v>
      </c>
      <c r="AK53" s="193">
        <v>1.7552820800000002</v>
      </c>
      <c r="AL53" s="193">
        <v>1.6217164899999998</v>
      </c>
      <c r="AM53" s="193">
        <v>1.5769936399999995</v>
      </c>
      <c r="AN53" s="193">
        <v>1</v>
      </c>
      <c r="AO53" s="193">
        <v>3.2762828399999999</v>
      </c>
      <c r="AP53" s="193">
        <v>1.13842676</v>
      </c>
      <c r="AQ53" s="193">
        <v>0.97252315999999994</v>
      </c>
      <c r="AR53" s="193">
        <v>1</v>
      </c>
      <c r="AS53" s="193">
        <v>0.73434003999999997</v>
      </c>
      <c r="AT53" s="193">
        <v>0.64153630000000006</v>
      </c>
      <c r="AU53" s="193">
        <v>0.86297092000000009</v>
      </c>
      <c r="AV53" s="193">
        <v>0.75283591999999999</v>
      </c>
      <c r="AW53" s="193">
        <v>0.74730062000000008</v>
      </c>
      <c r="AX53" s="193">
        <v>0.93000961999999998</v>
      </c>
      <c r="AY53" s="193">
        <v>1.4268583500000001</v>
      </c>
      <c r="AZ53" s="193">
        <v>1.5351367899999999</v>
      </c>
      <c r="BA53" s="193">
        <v>1.6421829099999998</v>
      </c>
    </row>
    <row r="54" spans="2:53" ht="16.5" customHeight="1">
      <c r="B54" s="66" t="s">
        <v>156</v>
      </c>
      <c r="C54" s="66"/>
      <c r="D54" s="13"/>
      <c r="E54" s="193">
        <v>-6.8239889999999997E-2</v>
      </c>
      <c r="F54" s="193">
        <v>0.22912248999999998</v>
      </c>
      <c r="G54" s="193">
        <v>4.8638479999999998E-2</v>
      </c>
      <c r="H54" s="193">
        <v>-3.2329159999999996E-2</v>
      </c>
      <c r="I54" s="193">
        <v>-1.4900579999999998E-2</v>
      </c>
      <c r="J54" s="193">
        <v>-2.180437E-2</v>
      </c>
      <c r="K54" s="193">
        <v>-0.26144832000000001</v>
      </c>
      <c r="L54" s="193">
        <v>-4.762638000000001E-2</v>
      </c>
      <c r="M54" s="193">
        <v>6.9671999999999996E-4</v>
      </c>
      <c r="N54" s="193">
        <v>-1.6758360000000003E-2</v>
      </c>
      <c r="O54" s="193">
        <v>0</v>
      </c>
      <c r="P54" s="192"/>
      <c r="Q54" s="193">
        <v>-1.7429400000000001E-3</v>
      </c>
      <c r="R54" s="193">
        <v>0</v>
      </c>
      <c r="S54" s="193">
        <v>4.2324149999999998E-2</v>
      </c>
      <c r="T54" s="193">
        <v>-2.1911700000000001E-3</v>
      </c>
      <c r="U54" s="193">
        <v>-9.6687899999999983E-3</v>
      </c>
      <c r="V54" s="193">
        <v>-9.94542E-3</v>
      </c>
      <c r="W54" s="193">
        <v>0</v>
      </c>
      <c r="X54" s="193">
        <v>3.2601980000000003E-2</v>
      </c>
      <c r="Y54" s="193">
        <v>-4.3638139999999999E-2</v>
      </c>
      <c r="Z54" s="193">
        <v>-3.8644199999999995E-3</v>
      </c>
      <c r="AA54" s="193">
        <v>0</v>
      </c>
      <c r="AB54" s="193">
        <v>-2.8011300000000002E-3</v>
      </c>
      <c r="AC54" s="193">
        <v>-6.3230100000000004E-3</v>
      </c>
      <c r="AD54" s="193">
        <v>-9.9668099999999996E-3</v>
      </c>
      <c r="AE54" s="193">
        <v>-2.7134200000000002E-3</v>
      </c>
      <c r="AF54" s="193">
        <v>0</v>
      </c>
      <c r="AG54" s="193">
        <v>-5.6837260000000001E-2</v>
      </c>
      <c r="AH54" s="193">
        <v>-0.12145082</v>
      </c>
      <c r="AI54" s="193">
        <v>-8.3160239999999996E-2</v>
      </c>
      <c r="AJ54" s="193">
        <v>-4.5145050000000006E-2</v>
      </c>
      <c r="AK54" s="193">
        <v>4.5145050000000006E-2</v>
      </c>
      <c r="AL54" s="193">
        <v>-4.7626379999999996E-2</v>
      </c>
      <c r="AM54" s="193">
        <v>0</v>
      </c>
      <c r="AN54" s="193">
        <v>0</v>
      </c>
      <c r="AO54" s="193">
        <v>0</v>
      </c>
      <c r="AP54" s="193">
        <v>0</v>
      </c>
      <c r="AQ54" s="193">
        <v>6.9671999999999996E-4</v>
      </c>
      <c r="AR54" s="193">
        <v>0</v>
      </c>
      <c r="AS54" s="193">
        <v>-7.1189500000000015E-3</v>
      </c>
      <c r="AT54" s="193">
        <v>0</v>
      </c>
      <c r="AU54" s="193">
        <v>0</v>
      </c>
      <c r="AV54" s="193">
        <v>0</v>
      </c>
      <c r="AW54" s="193">
        <v>0</v>
      </c>
      <c r="AX54" s="193">
        <v>0</v>
      </c>
      <c r="AY54" s="193">
        <v>0</v>
      </c>
      <c r="AZ54" s="193">
        <v>0</v>
      </c>
      <c r="BA54" s="193">
        <v>0</v>
      </c>
    </row>
    <row r="55" spans="2:53" ht="16.5" customHeight="1">
      <c r="B55" s="66" t="s">
        <v>157</v>
      </c>
      <c r="C55" s="66"/>
      <c r="D55" s="13"/>
      <c r="E55" s="193">
        <v>0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92"/>
      <c r="Q55" s="193">
        <v>0</v>
      </c>
      <c r="R55" s="193">
        <v>0</v>
      </c>
      <c r="S55" s="193">
        <v>0</v>
      </c>
      <c r="T55" s="193">
        <v>0</v>
      </c>
      <c r="U55" s="193">
        <v>0</v>
      </c>
      <c r="V55" s="193">
        <v>0</v>
      </c>
      <c r="W55" s="193">
        <v>0</v>
      </c>
      <c r="X55" s="193">
        <v>0</v>
      </c>
      <c r="Y55" s="193">
        <v>0</v>
      </c>
      <c r="Z55" s="193">
        <v>0</v>
      </c>
      <c r="AA55" s="193">
        <v>0</v>
      </c>
      <c r="AB55" s="193">
        <v>0</v>
      </c>
      <c r="AC55" s="193">
        <v>0</v>
      </c>
      <c r="AD55" s="193">
        <v>0</v>
      </c>
      <c r="AE55" s="193">
        <v>0</v>
      </c>
      <c r="AF55" s="193">
        <v>0</v>
      </c>
      <c r="AG55" s="193">
        <v>0</v>
      </c>
      <c r="AH55" s="193">
        <v>0</v>
      </c>
      <c r="AI55" s="193">
        <v>0</v>
      </c>
      <c r="AJ55" s="193">
        <v>0</v>
      </c>
      <c r="AK55" s="193">
        <v>0</v>
      </c>
      <c r="AL55" s="193">
        <v>0</v>
      </c>
      <c r="AM55" s="193">
        <v>0</v>
      </c>
      <c r="AN55" s="193">
        <v>0</v>
      </c>
      <c r="AO55" s="193">
        <v>0</v>
      </c>
      <c r="AP55" s="193">
        <v>0</v>
      </c>
      <c r="AQ55" s="193">
        <v>0</v>
      </c>
      <c r="AR55" s="193">
        <v>0</v>
      </c>
      <c r="AS55" s="193">
        <v>0</v>
      </c>
      <c r="AT55" s="193">
        <v>0</v>
      </c>
      <c r="AU55" s="193">
        <v>0</v>
      </c>
      <c r="AV55" s="193">
        <v>0</v>
      </c>
      <c r="AW55" s="193">
        <v>0</v>
      </c>
      <c r="AX55" s="193">
        <v>0</v>
      </c>
      <c r="AY55" s="193">
        <v>0</v>
      </c>
      <c r="AZ55" s="193">
        <v>0</v>
      </c>
      <c r="BA55" s="193">
        <v>0</v>
      </c>
    </row>
    <row r="56" spans="2:53" ht="16.5" customHeight="1">
      <c r="B56" s="66" t="s">
        <v>158</v>
      </c>
      <c r="C56" s="66"/>
      <c r="D56" s="13"/>
      <c r="E56" s="193">
        <v>322.38149064000004</v>
      </c>
      <c r="F56" s="193">
        <v>300.55998148999998</v>
      </c>
      <c r="G56" s="193">
        <v>330.86042416999999</v>
      </c>
      <c r="H56" s="193">
        <v>399.84822682000004</v>
      </c>
      <c r="I56" s="193">
        <v>415.19764658000003</v>
      </c>
      <c r="J56" s="193">
        <v>386.95674649</v>
      </c>
      <c r="K56" s="193">
        <v>413.71641908999999</v>
      </c>
      <c r="L56" s="193">
        <v>323.00975781</v>
      </c>
      <c r="M56" s="193">
        <v>329.48644334999994</v>
      </c>
      <c r="N56" s="193">
        <v>332.69899533000006</v>
      </c>
      <c r="O56" s="193">
        <v>274.81675861999997</v>
      </c>
      <c r="P56" s="192"/>
      <c r="Q56" s="193">
        <v>82.474285130000013</v>
      </c>
      <c r="R56" s="193">
        <v>81.886810359999998</v>
      </c>
      <c r="S56" s="193">
        <v>91.339450099999993</v>
      </c>
      <c r="T56" s="193">
        <v>89.441901240000007</v>
      </c>
      <c r="U56" s="193">
        <v>91.731061470000029</v>
      </c>
      <c r="V56" s="193">
        <v>102.77467502999997</v>
      </c>
      <c r="W56" s="193">
        <v>115.90058907999999</v>
      </c>
      <c r="X56" s="193">
        <v>105.71895123</v>
      </c>
      <c r="Y56" s="193">
        <v>105.57020770000001</v>
      </c>
      <c r="Z56" s="193">
        <v>102.56739123999999</v>
      </c>
      <c r="AA56" s="193">
        <v>101.34109640999999</v>
      </c>
      <c r="AB56" s="193">
        <v>92.882228360000013</v>
      </c>
      <c r="AC56" s="193">
        <v>94.215193979999967</v>
      </c>
      <c r="AD56" s="193">
        <v>96.710066880000014</v>
      </c>
      <c r="AE56" s="193">
        <v>103.14925726999999</v>
      </c>
      <c r="AF56" s="193">
        <v>100.54648057</v>
      </c>
      <c r="AG56" s="193">
        <v>100.39492414</v>
      </c>
      <c r="AH56" s="193">
        <v>98.04598750000001</v>
      </c>
      <c r="AI56" s="193">
        <v>114.72902687999999</v>
      </c>
      <c r="AJ56" s="193">
        <v>77.543685170000003</v>
      </c>
      <c r="AK56" s="193">
        <v>82.456314829999997</v>
      </c>
      <c r="AL56" s="193">
        <v>78.320790189999997</v>
      </c>
      <c r="AM56" s="193">
        <v>84.68896762</v>
      </c>
      <c r="AN56" s="193">
        <v>78</v>
      </c>
      <c r="AO56" s="193">
        <v>92.271810520000017</v>
      </c>
      <c r="AP56" s="193">
        <v>79.056600009999997</v>
      </c>
      <c r="AQ56" s="193">
        <v>80.107611980000001</v>
      </c>
      <c r="AR56" s="193">
        <v>83</v>
      </c>
      <c r="AS56" s="193">
        <v>80.362587000000005</v>
      </c>
      <c r="AT56" s="193">
        <v>88.731526290000005</v>
      </c>
      <c r="AU56" s="193">
        <v>80.67890878</v>
      </c>
      <c r="AV56" s="193">
        <v>65.811375980000008</v>
      </c>
      <c r="AW56" s="193">
        <v>71.650112069999992</v>
      </c>
      <c r="AX56" s="193">
        <v>69.773693960000003</v>
      </c>
      <c r="AY56" s="193">
        <v>67.581576609999999</v>
      </c>
      <c r="AZ56" s="193">
        <v>66.350037190000009</v>
      </c>
      <c r="BA56" s="193">
        <v>66.526436459999999</v>
      </c>
    </row>
    <row r="57" spans="2:53" ht="16.5" customHeight="1">
      <c r="B57" s="66" t="s">
        <v>159</v>
      </c>
      <c r="C57" s="66"/>
      <c r="D57" s="13"/>
      <c r="E57" s="193">
        <v>30.997158129999999</v>
      </c>
      <c r="F57" s="193">
        <v>31.500080039999997</v>
      </c>
      <c r="G57" s="193">
        <v>41.827486829999998</v>
      </c>
      <c r="H57" s="193">
        <v>7.1222299299999996</v>
      </c>
      <c r="I57" s="193">
        <v>12.201016790000001</v>
      </c>
      <c r="J57" s="193">
        <v>6.4702701100000004</v>
      </c>
      <c r="K57" s="193">
        <v>1.95532098</v>
      </c>
      <c r="L57" s="193">
        <v>3.1358183200000003</v>
      </c>
      <c r="M57" s="193">
        <v>1.8336990099999999</v>
      </c>
      <c r="N57" s="193">
        <v>1.1829981899999999</v>
      </c>
      <c r="O57" s="193">
        <v>22.43139515</v>
      </c>
      <c r="P57" s="192"/>
      <c r="Q57" s="193">
        <v>13.494756520000001</v>
      </c>
      <c r="R57" s="193">
        <v>6.8050460299999997</v>
      </c>
      <c r="S57" s="193">
        <v>3.1186916899999999</v>
      </c>
      <c r="T57" s="193">
        <v>0.47826369999999996</v>
      </c>
      <c r="U57" s="193">
        <v>0.29961911999999996</v>
      </c>
      <c r="V57" s="193">
        <v>3.6978722900000003</v>
      </c>
      <c r="W57" s="193">
        <v>2.6464748200000003</v>
      </c>
      <c r="X57" s="193">
        <v>3.2594870300000003</v>
      </c>
      <c r="Y57" s="193">
        <v>4.3044284600000005</v>
      </c>
      <c r="Z57" s="193">
        <v>1.4255919899999991</v>
      </c>
      <c r="AA57" s="193">
        <v>3.2115093100000003</v>
      </c>
      <c r="AB57" s="193">
        <v>1.7351313500000001</v>
      </c>
      <c r="AC57" s="193">
        <v>1.2151747400000001</v>
      </c>
      <c r="AD57" s="193">
        <v>1.4414982800000002</v>
      </c>
      <c r="AE57" s="193">
        <v>2.07846574</v>
      </c>
      <c r="AF57" s="193">
        <v>0.46293143999999997</v>
      </c>
      <c r="AG57" s="193">
        <v>0.41877792999999996</v>
      </c>
      <c r="AH57" s="193">
        <v>0.88155493000000007</v>
      </c>
      <c r="AI57" s="193">
        <v>0.19205668000000009</v>
      </c>
      <c r="AJ57" s="193">
        <v>1.07219978</v>
      </c>
      <c r="AK57" s="193">
        <v>0.92780021999999995</v>
      </c>
      <c r="AL57" s="193">
        <v>0.15769556000000007</v>
      </c>
      <c r="AM57" s="193">
        <v>0.9781227600000002</v>
      </c>
      <c r="AN57" s="193">
        <v>1</v>
      </c>
      <c r="AO57" s="193">
        <v>0.44005934000000002</v>
      </c>
      <c r="AP57" s="193">
        <v>0.32800384999999999</v>
      </c>
      <c r="AQ57" s="193">
        <v>0.55780028000000004</v>
      </c>
      <c r="AR57" s="193">
        <v>0</v>
      </c>
      <c r="AS57" s="193">
        <v>1.6410950000000001E-2</v>
      </c>
      <c r="AT57" s="193">
        <v>0.60520050999999997</v>
      </c>
      <c r="AU57" s="193">
        <v>0.44180816000000001</v>
      </c>
      <c r="AV57" s="193">
        <v>0.25787606000000002</v>
      </c>
      <c r="AW57" s="193">
        <v>0.38215380999999998</v>
      </c>
      <c r="AX57" s="193">
        <v>0.22750682</v>
      </c>
      <c r="AY57" s="193">
        <v>21.563858460000002</v>
      </c>
      <c r="AZ57" s="193">
        <v>16.380220440000002</v>
      </c>
      <c r="BA57" s="193">
        <v>9.5664029900000003</v>
      </c>
    </row>
    <row r="58" spans="2:53" ht="16.5" customHeight="1">
      <c r="B58" s="66" t="s">
        <v>160</v>
      </c>
      <c r="C58" s="66"/>
      <c r="D58" s="13"/>
      <c r="E58" s="193">
        <v>0</v>
      </c>
      <c r="F58" s="193">
        <v>0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3">
        <v>0</v>
      </c>
      <c r="N58" s="193">
        <v>0</v>
      </c>
      <c r="O58" s="193">
        <v>0</v>
      </c>
      <c r="P58" s="192"/>
      <c r="Q58" s="193">
        <v>0</v>
      </c>
      <c r="R58" s="193">
        <v>0</v>
      </c>
      <c r="S58" s="193">
        <v>0</v>
      </c>
      <c r="T58" s="192">
        <v>0</v>
      </c>
      <c r="U58" s="193">
        <v>0</v>
      </c>
      <c r="V58" s="193">
        <v>0</v>
      </c>
      <c r="W58" s="193">
        <v>0</v>
      </c>
      <c r="X58" s="193">
        <v>0</v>
      </c>
      <c r="Y58" s="193">
        <v>0</v>
      </c>
      <c r="Z58" s="193">
        <v>0</v>
      </c>
      <c r="AA58" s="193">
        <v>0</v>
      </c>
      <c r="AB58" s="193">
        <v>0</v>
      </c>
      <c r="AC58" s="193">
        <v>0</v>
      </c>
      <c r="AD58" s="193">
        <v>0</v>
      </c>
      <c r="AE58" s="193">
        <v>0</v>
      </c>
      <c r="AF58" s="193">
        <v>0</v>
      </c>
      <c r="AG58" s="193">
        <v>0</v>
      </c>
      <c r="AH58" s="193">
        <v>0</v>
      </c>
      <c r="AI58" s="193">
        <v>0</v>
      </c>
      <c r="AJ58" s="193">
        <v>0</v>
      </c>
      <c r="AK58" s="193">
        <v>0</v>
      </c>
      <c r="AL58" s="193">
        <v>0</v>
      </c>
      <c r="AM58" s="193">
        <v>0</v>
      </c>
      <c r="AN58" s="193">
        <v>0</v>
      </c>
      <c r="AO58" s="193">
        <v>0</v>
      </c>
      <c r="AP58" s="193">
        <v>0</v>
      </c>
      <c r="AQ58" s="193">
        <v>0</v>
      </c>
      <c r="AR58" s="193">
        <v>0</v>
      </c>
      <c r="AS58" s="193">
        <v>0</v>
      </c>
      <c r="AT58" s="193">
        <v>0</v>
      </c>
      <c r="AU58" s="193">
        <v>0</v>
      </c>
      <c r="AV58" s="193">
        <v>0</v>
      </c>
      <c r="AW58" s="193">
        <v>0</v>
      </c>
      <c r="AX58" s="193">
        <v>0</v>
      </c>
      <c r="AY58" s="193">
        <v>0</v>
      </c>
      <c r="AZ58" s="193">
        <v>0</v>
      </c>
      <c r="BA58" s="193">
        <v>0</v>
      </c>
    </row>
    <row r="59" spans="2:53" ht="16.5" customHeight="1">
      <c r="B59" s="65" t="s">
        <v>161</v>
      </c>
      <c r="C59" s="65"/>
      <c r="D59" s="13"/>
      <c r="E59" s="259">
        <v>7.9360428699999988</v>
      </c>
      <c r="F59" s="259">
        <v>6.1183938299999996</v>
      </c>
      <c r="G59" s="259">
        <v>4.003292029999999</v>
      </c>
      <c r="H59" s="259">
        <v>1.6015723900000001</v>
      </c>
      <c r="I59" s="259">
        <v>2.01769021</v>
      </c>
      <c r="J59" s="259">
        <v>3.5372196599999994</v>
      </c>
      <c r="K59" s="259">
        <v>3.7759240200000006</v>
      </c>
      <c r="L59" s="259">
        <v>11.078646519999999</v>
      </c>
      <c r="M59" s="259">
        <v>7.7145506199999998</v>
      </c>
      <c r="N59" s="259">
        <v>6.5075950100000002</v>
      </c>
      <c r="O59" s="259">
        <v>12.982530029999999</v>
      </c>
      <c r="P59" s="192"/>
      <c r="Q59" s="259">
        <v>1.2001306200000004</v>
      </c>
      <c r="R59" s="259">
        <v>0.68884946000000014</v>
      </c>
      <c r="S59" s="259">
        <v>0.43571436000000008</v>
      </c>
      <c r="T59" s="477">
        <v>0.59638572000000012</v>
      </c>
      <c r="U59" s="259">
        <v>0.34832198999999947</v>
      </c>
      <c r="V59" s="259">
        <v>0.21801394000000016</v>
      </c>
      <c r="W59" s="259">
        <v>0.43885074000000002</v>
      </c>
      <c r="X59" s="259">
        <v>0.61867611</v>
      </c>
      <c r="Y59" s="259">
        <v>0.4171046600000004</v>
      </c>
      <c r="Z59" s="259">
        <v>0.40278120999999972</v>
      </c>
      <c r="AA59" s="259">
        <v>0.57912823000000002</v>
      </c>
      <c r="AB59" s="259">
        <v>0.8227158200000001</v>
      </c>
      <c r="AC59" s="259">
        <v>0.96412640000000027</v>
      </c>
      <c r="AD59" s="259">
        <v>0.81798836000000008</v>
      </c>
      <c r="AE59" s="259">
        <v>0.93238907999999976</v>
      </c>
      <c r="AF59" s="259">
        <v>0.82356895000000008</v>
      </c>
      <c r="AG59" s="259">
        <v>0.76619798999999988</v>
      </c>
      <c r="AH59" s="259">
        <v>0.92805954999999996</v>
      </c>
      <c r="AI59" s="259">
        <v>1.2580975300000006</v>
      </c>
      <c r="AJ59" s="259">
        <v>3.3364746699999999</v>
      </c>
      <c r="AK59" s="259">
        <v>2.6635253300000001</v>
      </c>
      <c r="AL59" s="259">
        <v>2.6724787299999999</v>
      </c>
      <c r="AM59" s="259">
        <v>2.4061677899999996</v>
      </c>
      <c r="AN59" s="259">
        <v>3</v>
      </c>
      <c r="AO59" s="259">
        <v>1.9132979399999999</v>
      </c>
      <c r="AP59" s="259">
        <v>1.6989746800000001</v>
      </c>
      <c r="AQ59" s="259">
        <v>1.5955197300000001</v>
      </c>
      <c r="AR59" s="259">
        <v>2</v>
      </c>
      <c r="AS59" s="259">
        <v>1.8490736999999999</v>
      </c>
      <c r="AT59" s="259">
        <v>1.55356717</v>
      </c>
      <c r="AU59" s="259">
        <v>1.50021765</v>
      </c>
      <c r="AV59" s="259">
        <v>2.6425269999999998</v>
      </c>
      <c r="AW59" s="259">
        <v>3.0917662899999998</v>
      </c>
      <c r="AX59" s="259">
        <v>3.2971212200000002</v>
      </c>
      <c r="AY59" s="259">
        <v>3.9511155200000001</v>
      </c>
      <c r="AZ59" s="259">
        <v>7.1422263699999995</v>
      </c>
      <c r="BA59" s="259">
        <v>6.89686881</v>
      </c>
    </row>
    <row r="60" spans="2:53" ht="16.5" customHeight="1">
      <c r="B60" s="66" t="s">
        <v>162</v>
      </c>
      <c r="C60" s="66"/>
      <c r="D60" s="13"/>
      <c r="E60" s="193">
        <v>103.82138610999999</v>
      </c>
      <c r="F60" s="193">
        <v>61.236905409999999</v>
      </c>
      <c r="G60" s="193">
        <v>38.853772120000002</v>
      </c>
      <c r="H60" s="193">
        <v>25.148277789999998</v>
      </c>
      <c r="I60" s="193">
        <v>22.179935460000003</v>
      </c>
      <c r="J60" s="193">
        <v>25.550842830000001</v>
      </c>
      <c r="K60" s="193">
        <v>25.488024100000004</v>
      </c>
      <c r="L60" s="193">
        <v>31.60064538</v>
      </c>
      <c r="M60" s="193">
        <v>26.348078709999999</v>
      </c>
      <c r="N60" s="193">
        <v>19.954940320000002</v>
      </c>
      <c r="O60" s="193">
        <v>22.382724530000001</v>
      </c>
      <c r="P60" s="192"/>
      <c r="Q60" s="193">
        <v>10.601365040000001</v>
      </c>
      <c r="R60" s="193">
        <v>8.7983400300000003</v>
      </c>
      <c r="S60" s="193">
        <v>7.9765501399999996</v>
      </c>
      <c r="T60" s="192">
        <v>6.6557908399999999</v>
      </c>
      <c r="U60" s="193">
        <v>5.5232604600000013</v>
      </c>
      <c r="V60" s="193">
        <v>5.3698539199999979</v>
      </c>
      <c r="W60" s="193">
        <v>7.599372569999999</v>
      </c>
      <c r="X60" s="193">
        <v>5.1202301500000003</v>
      </c>
      <c r="Y60" s="193">
        <v>5.7370493600000012</v>
      </c>
      <c r="Z60" s="193">
        <v>5.698227629999999</v>
      </c>
      <c r="AA60" s="193">
        <v>5.6244283200000007</v>
      </c>
      <c r="AB60" s="193">
        <v>6.0800895000000006</v>
      </c>
      <c r="AC60" s="193">
        <v>6.2446395900000002</v>
      </c>
      <c r="AD60" s="193">
        <v>6.4982822100000002</v>
      </c>
      <c r="AE60" s="193">
        <v>6.7278315300000004</v>
      </c>
      <c r="AF60" s="193">
        <v>5.9931844899999991</v>
      </c>
      <c r="AG60" s="193">
        <v>6.1683957999999999</v>
      </c>
      <c r="AH60" s="193">
        <v>6.6491312700000007</v>
      </c>
      <c r="AI60" s="193">
        <v>6.6773125400000026</v>
      </c>
      <c r="AJ60" s="193">
        <v>8.2213713500000001</v>
      </c>
      <c r="AK60" s="193">
        <v>7.7786286499999999</v>
      </c>
      <c r="AL60" s="193">
        <v>8.2447982600000032</v>
      </c>
      <c r="AM60" s="193">
        <v>7.3558471199999964</v>
      </c>
      <c r="AN60" s="193">
        <v>7</v>
      </c>
      <c r="AO60" s="193">
        <v>6.7726484500000002</v>
      </c>
      <c r="AP60" s="193">
        <v>6.4571106999999994</v>
      </c>
      <c r="AQ60" s="193">
        <v>5.7750273300000003</v>
      </c>
      <c r="AR60" s="193">
        <v>5</v>
      </c>
      <c r="AS60" s="193">
        <v>4.83518969</v>
      </c>
      <c r="AT60" s="193">
        <v>4.9707344899999999</v>
      </c>
      <c r="AU60" s="193">
        <v>4.9698616700000002</v>
      </c>
      <c r="AV60" s="193">
        <v>4.8282900899999994</v>
      </c>
      <c r="AW60" s="193">
        <v>4.8063356599999993</v>
      </c>
      <c r="AX60" s="193">
        <v>5.7552109099999997</v>
      </c>
      <c r="AY60" s="193">
        <v>6.9928878699999997</v>
      </c>
      <c r="AZ60" s="193">
        <v>6.9295011999999998</v>
      </c>
      <c r="BA60" s="193">
        <v>7.8638477999999994</v>
      </c>
    </row>
    <row r="61" spans="2:53" ht="16.5" customHeight="1">
      <c r="B61" s="66" t="s">
        <v>163</v>
      </c>
      <c r="C61" s="66"/>
      <c r="D61" s="13"/>
      <c r="E61" s="193">
        <v>0.30467822</v>
      </c>
      <c r="F61" s="193">
        <v>0.25962523999999998</v>
      </c>
      <c r="G61" s="193">
        <v>9.9838939999999987E-2</v>
      </c>
      <c r="H61" s="193">
        <v>5.9609509999999997E-2</v>
      </c>
      <c r="I61" s="193">
        <v>1.4036599999999999E-3</v>
      </c>
      <c r="J61" s="193">
        <v>3.6356564100000002</v>
      </c>
      <c r="K61" s="193">
        <v>2.4053678700000001</v>
      </c>
      <c r="L61" s="193">
        <v>0.60036305000000001</v>
      </c>
      <c r="M61" s="193">
        <v>0.14823988999999999</v>
      </c>
      <c r="N61" s="193">
        <v>4.2076330000000002E-2</v>
      </c>
      <c r="O61" s="193">
        <v>1.3249141099999999</v>
      </c>
      <c r="P61" s="192"/>
      <c r="Q61" s="193">
        <v>2.3888349999999999E-2</v>
      </c>
      <c r="R61" s="193">
        <v>4.9021670000000003E-2</v>
      </c>
      <c r="S61" s="193">
        <v>2.672014E-2</v>
      </c>
      <c r="T61" s="192">
        <v>2.915711E-2</v>
      </c>
      <c r="U61" s="193">
        <v>2.681304E-2</v>
      </c>
      <c r="V61" s="193">
        <v>3.3618699999999977E-3</v>
      </c>
      <c r="W61" s="193">
        <v>2.7748999999999997E-4</v>
      </c>
      <c r="X61" s="193">
        <v>5.0628000000000001E-4</v>
      </c>
      <c r="Y61" s="193">
        <v>3.1716000000000003E-4</v>
      </c>
      <c r="Z61" s="193">
        <v>5.8021999999999989E-4</v>
      </c>
      <c r="AA61" s="193">
        <v>0</v>
      </c>
      <c r="AB61" s="193">
        <v>0.71065593000000005</v>
      </c>
      <c r="AC61" s="193">
        <v>0.93963171999999984</v>
      </c>
      <c r="AD61" s="193">
        <v>0.9663775</v>
      </c>
      <c r="AE61" s="193">
        <v>1.01899126</v>
      </c>
      <c r="AF61" s="193">
        <v>0.60927589000000004</v>
      </c>
      <c r="AG61" s="193">
        <v>0.55245027999999996</v>
      </c>
      <c r="AH61" s="193">
        <v>0.61670636999999995</v>
      </c>
      <c r="AI61" s="193">
        <v>0.62693533000000001</v>
      </c>
      <c r="AJ61" s="193">
        <v>0.24897881999999999</v>
      </c>
      <c r="AK61" s="193">
        <v>-0.24897881999999999</v>
      </c>
      <c r="AL61" s="193">
        <v>0.50559498000000003</v>
      </c>
      <c r="AM61" s="193">
        <v>9.4768069999999982E-2</v>
      </c>
      <c r="AN61" s="193">
        <v>0</v>
      </c>
      <c r="AO61" s="193">
        <v>6.0805399999999997E-3</v>
      </c>
      <c r="AP61" s="193">
        <v>9.8418000000000012E-3</v>
      </c>
      <c r="AQ61" s="193">
        <v>2.1354809999999998E-2</v>
      </c>
      <c r="AR61" s="193">
        <v>0</v>
      </c>
      <c r="AS61" s="193">
        <v>5.1719499999999998E-3</v>
      </c>
      <c r="AT61" s="193">
        <v>6.5365799999999993E-3</v>
      </c>
      <c r="AU61" s="193">
        <v>1.4308609999999999E-2</v>
      </c>
      <c r="AV61" s="193">
        <v>1.6306830000000001E-2</v>
      </c>
      <c r="AW61" s="193">
        <v>0.14058055999999999</v>
      </c>
      <c r="AX61" s="193">
        <v>0.14316126000000001</v>
      </c>
      <c r="AY61" s="193">
        <v>1.02486546</v>
      </c>
      <c r="AZ61" s="193">
        <v>1.21599122</v>
      </c>
      <c r="BA61" s="193">
        <v>2.3756052299999997</v>
      </c>
    </row>
    <row r="62" spans="2:53" ht="16.5" customHeight="1">
      <c r="B62" s="66" t="s">
        <v>164</v>
      </c>
      <c r="C62" s="66"/>
      <c r="D62" s="13"/>
      <c r="E62" s="193">
        <v>0</v>
      </c>
      <c r="F62" s="193">
        <v>0</v>
      </c>
      <c r="G62" s="193">
        <v>0</v>
      </c>
      <c r="H62" s="193">
        <v>0</v>
      </c>
      <c r="I62" s="193">
        <v>8.3571899999999991E-2</v>
      </c>
      <c r="J62" s="193">
        <v>3.05736995</v>
      </c>
      <c r="K62" s="193">
        <v>5.9220828800000005</v>
      </c>
      <c r="L62" s="193">
        <v>5.6974099499999999</v>
      </c>
      <c r="M62" s="193">
        <v>1.8200785900000001</v>
      </c>
      <c r="N62" s="193">
        <v>0</v>
      </c>
      <c r="O62" s="193">
        <v>8.8369110000000001E-2</v>
      </c>
      <c r="P62" s="192"/>
      <c r="Q62" s="193">
        <v>0</v>
      </c>
      <c r="R62" s="193">
        <v>0</v>
      </c>
      <c r="S62" s="193">
        <v>0</v>
      </c>
      <c r="T62" s="192">
        <v>0</v>
      </c>
      <c r="U62" s="193">
        <v>0</v>
      </c>
      <c r="V62" s="193">
        <v>0</v>
      </c>
      <c r="W62" s="193">
        <v>0</v>
      </c>
      <c r="X62" s="193">
        <v>0</v>
      </c>
      <c r="Y62" s="193">
        <v>0</v>
      </c>
      <c r="Z62" s="193">
        <v>0</v>
      </c>
      <c r="AA62" s="193">
        <v>8.3571899999999991E-2</v>
      </c>
      <c r="AB62" s="193">
        <v>0.66616682999999999</v>
      </c>
      <c r="AC62" s="193">
        <v>0.71324181000000009</v>
      </c>
      <c r="AD62" s="193">
        <v>0.77642542000000003</v>
      </c>
      <c r="AE62" s="193">
        <v>0.90153589000000001</v>
      </c>
      <c r="AF62" s="193">
        <v>1.2574319200000001</v>
      </c>
      <c r="AG62" s="193">
        <v>1.4688188799999999</v>
      </c>
      <c r="AH62" s="193">
        <v>1.5862288499999999</v>
      </c>
      <c r="AI62" s="193">
        <v>1.6096032300000003</v>
      </c>
      <c r="AJ62" s="193">
        <v>1.6039716899999998</v>
      </c>
      <c r="AK62" s="193">
        <v>1.3960283100000002</v>
      </c>
      <c r="AL62" s="193">
        <v>1.6515082100000003</v>
      </c>
      <c r="AM62" s="193">
        <v>1.0459017399999997</v>
      </c>
      <c r="AN62" s="193">
        <v>1</v>
      </c>
      <c r="AO62" s="193">
        <v>0.33290086000000002</v>
      </c>
      <c r="AP62" s="193">
        <v>0.44506062000000002</v>
      </c>
      <c r="AQ62" s="193">
        <v>0.14773350000000002</v>
      </c>
      <c r="AR62" s="193">
        <v>0</v>
      </c>
      <c r="AS62" s="193">
        <v>0</v>
      </c>
      <c r="AT62" s="193">
        <v>0</v>
      </c>
      <c r="AU62" s="193">
        <v>0</v>
      </c>
      <c r="AV62" s="193">
        <v>0</v>
      </c>
      <c r="AW62" s="193">
        <v>0</v>
      </c>
      <c r="AX62" s="193">
        <v>2.1159479999999998E-2</v>
      </c>
      <c r="AY62" s="193">
        <v>6.7209630000000006E-2</v>
      </c>
      <c r="AZ62" s="193">
        <v>0</v>
      </c>
      <c r="BA62" s="193">
        <v>0</v>
      </c>
    </row>
    <row r="63" spans="2:53" ht="16.5" customHeight="1">
      <c r="B63" s="66" t="s">
        <v>165</v>
      </c>
      <c r="C63" s="66"/>
      <c r="D63" s="13"/>
      <c r="E63" s="193">
        <v>103.51670788999999</v>
      </c>
      <c r="F63" s="193">
        <v>60.97728017</v>
      </c>
      <c r="G63" s="193">
        <v>38.753933180000004</v>
      </c>
      <c r="H63" s="193">
        <v>25.088668279999997</v>
      </c>
      <c r="I63" s="193">
        <v>22.094959900000003</v>
      </c>
      <c r="J63" s="193">
        <v>18.857816469999999</v>
      </c>
      <c r="K63" s="193">
        <v>17.160573350000004</v>
      </c>
      <c r="L63" s="193">
        <v>25.302872380000004</v>
      </c>
      <c r="M63" s="193">
        <v>24.379760230000002</v>
      </c>
      <c r="N63" s="193">
        <v>19.912863990000002</v>
      </c>
      <c r="O63" s="193">
        <v>20.969441310000001</v>
      </c>
      <c r="P63" s="192"/>
      <c r="Q63" s="193">
        <v>10.577476689999999</v>
      </c>
      <c r="R63" s="193">
        <v>8.7493183600000002</v>
      </c>
      <c r="S63" s="193">
        <v>7.9498299999999995</v>
      </c>
      <c r="T63" s="192">
        <v>6.62663373</v>
      </c>
      <c r="U63" s="193">
        <v>5.4964474200000009</v>
      </c>
      <c r="V63" s="193">
        <v>5.3664920499999997</v>
      </c>
      <c r="W63" s="193">
        <v>7.5990950799999997</v>
      </c>
      <c r="X63" s="193">
        <v>5.1197238699999996</v>
      </c>
      <c r="Y63" s="193">
        <v>5.7367321999999987</v>
      </c>
      <c r="Z63" s="193">
        <v>5.6976474099999992</v>
      </c>
      <c r="AA63" s="193">
        <v>5.5408564199999999</v>
      </c>
      <c r="AB63" s="193">
        <v>4.7032667400000001</v>
      </c>
      <c r="AC63" s="193">
        <v>4.5917660599999985</v>
      </c>
      <c r="AD63" s="193">
        <v>4.7554792900000002</v>
      </c>
      <c r="AE63" s="193">
        <v>4.8073043799999997</v>
      </c>
      <c r="AF63" s="193">
        <v>4.1264766799999997</v>
      </c>
      <c r="AG63" s="193">
        <v>4.1471266399999998</v>
      </c>
      <c r="AH63" s="193">
        <v>4.4461960500000002</v>
      </c>
      <c r="AI63" s="193">
        <v>4.440773980000003</v>
      </c>
      <c r="AJ63" s="193">
        <v>6.3684208399999997</v>
      </c>
      <c r="AK63" s="193">
        <v>6.6315791600000003</v>
      </c>
      <c r="AL63" s="193">
        <v>6.0876950699999988</v>
      </c>
      <c r="AM63" s="193">
        <v>6.215177310000005</v>
      </c>
      <c r="AN63" s="193">
        <v>6</v>
      </c>
      <c r="AO63" s="193">
        <v>6.4336670500000004</v>
      </c>
      <c r="AP63" s="193">
        <v>6.0022082799999996</v>
      </c>
      <c r="AQ63" s="193">
        <v>5.6059390199999992</v>
      </c>
      <c r="AR63" s="193">
        <v>5</v>
      </c>
      <c r="AS63" s="193">
        <v>4.8300177399999997</v>
      </c>
      <c r="AT63" s="193">
        <v>4.9641979099999993</v>
      </c>
      <c r="AU63" s="193">
        <v>4.9555530599999997</v>
      </c>
      <c r="AV63" s="193">
        <v>4.8119832599999999</v>
      </c>
      <c r="AW63" s="193">
        <v>4.6657551000000002</v>
      </c>
      <c r="AX63" s="193">
        <v>5.5908901699999998</v>
      </c>
      <c r="AY63" s="193">
        <v>5.9008127799999999</v>
      </c>
      <c r="AZ63" s="193">
        <v>5.7135099800000004</v>
      </c>
      <c r="BA63" s="193">
        <v>5.4882425699999997</v>
      </c>
    </row>
    <row r="64" spans="2:53" ht="16.5" customHeight="1">
      <c r="B64" s="67" t="s">
        <v>161</v>
      </c>
      <c r="C64" s="67"/>
      <c r="D64" s="13"/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2"/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194">
        <v>0</v>
      </c>
      <c r="AA64" s="194">
        <v>0</v>
      </c>
      <c r="AB64" s="194">
        <v>0</v>
      </c>
      <c r="AC64" s="194">
        <v>0</v>
      </c>
      <c r="AD64" s="194">
        <v>0</v>
      </c>
      <c r="AE64" s="194">
        <v>0</v>
      </c>
      <c r="AF64" s="194">
        <v>0</v>
      </c>
      <c r="AG64" s="194">
        <v>0</v>
      </c>
      <c r="AH64" s="194">
        <v>0</v>
      </c>
      <c r="AI64" s="194">
        <v>0</v>
      </c>
      <c r="AJ64" s="194">
        <v>0</v>
      </c>
      <c r="AK64" s="194">
        <v>0</v>
      </c>
      <c r="AL64" s="194">
        <v>0</v>
      </c>
      <c r="AM64" s="194">
        <v>0</v>
      </c>
      <c r="AN64" s="194">
        <v>0</v>
      </c>
      <c r="AO64" s="194">
        <v>0</v>
      </c>
      <c r="AP64" s="194">
        <v>0</v>
      </c>
      <c r="AQ64" s="194">
        <v>0</v>
      </c>
      <c r="AR64" s="194">
        <v>0</v>
      </c>
      <c r="AS64" s="194">
        <v>0</v>
      </c>
      <c r="AT64" s="194">
        <v>0</v>
      </c>
      <c r="AU64" s="194">
        <v>0</v>
      </c>
      <c r="AV64" s="194">
        <v>0</v>
      </c>
      <c r="AW64" s="194">
        <v>0</v>
      </c>
      <c r="AX64" s="194">
        <v>0</v>
      </c>
      <c r="AY64" s="194">
        <v>0</v>
      </c>
      <c r="AZ64" s="194">
        <v>0</v>
      </c>
      <c r="BA64" s="194">
        <v>0</v>
      </c>
    </row>
    <row r="65" spans="2:53" ht="16.5" customHeight="1">
      <c r="B65" s="68" t="s">
        <v>166</v>
      </c>
      <c r="C65" s="69"/>
      <c r="D65" s="13"/>
      <c r="E65" s="337">
        <v>3203.9041790699998</v>
      </c>
      <c r="F65" s="337">
        <v>2905.9815242700001</v>
      </c>
      <c r="G65" s="337">
        <v>2901.9821954400004</v>
      </c>
      <c r="H65" s="337">
        <v>2442.6294469899999</v>
      </c>
      <c r="I65" s="337">
        <v>2104.3926481799999</v>
      </c>
      <c r="J65" s="337">
        <v>2191.0686917500002</v>
      </c>
      <c r="K65" s="337">
        <v>2586.8978002200001</v>
      </c>
      <c r="L65" s="337">
        <v>2515.17439513</v>
      </c>
      <c r="M65" s="337">
        <v>1884.8827919</v>
      </c>
      <c r="N65" s="337">
        <v>1473.2747234000001</v>
      </c>
      <c r="O65" s="337">
        <v>2957.9298968299995</v>
      </c>
      <c r="P65" s="191"/>
      <c r="Q65" s="337">
        <v>743.06112843000005</v>
      </c>
      <c r="R65" s="337">
        <v>736.81780314999992</v>
      </c>
      <c r="S65" s="337">
        <v>711.47286697999994</v>
      </c>
      <c r="T65" s="337">
        <v>664.43778415999998</v>
      </c>
      <c r="U65" s="337">
        <v>618.34075127999995</v>
      </c>
      <c r="V65" s="337">
        <v>589.68988190000016</v>
      </c>
      <c r="W65" s="337">
        <v>570.16102964999993</v>
      </c>
      <c r="X65" s="337">
        <v>543.72164586999997</v>
      </c>
      <c r="Y65" s="337">
        <v>515.64667320000001</v>
      </c>
      <c r="Z65" s="337">
        <v>514.43159516000003</v>
      </c>
      <c r="AA65" s="337">
        <v>530.59273395000002</v>
      </c>
      <c r="AB65" s="337">
        <v>533.78148312999997</v>
      </c>
      <c r="AC65" s="337">
        <v>520.54378692</v>
      </c>
      <c r="AD65" s="337">
        <v>547.34725174999994</v>
      </c>
      <c r="AE65" s="337">
        <v>589.39616995000006</v>
      </c>
      <c r="AF65" s="337">
        <v>613.86919468999997</v>
      </c>
      <c r="AG65" s="337">
        <v>632.64192473999992</v>
      </c>
      <c r="AH65" s="337">
        <v>665.46852102999992</v>
      </c>
      <c r="AI65" s="337">
        <v>674.91815976000044</v>
      </c>
      <c r="AJ65" s="337">
        <v>669.65383632999988</v>
      </c>
      <c r="AK65" s="337">
        <v>641.34616367000012</v>
      </c>
      <c r="AL65" s="337">
        <v>612.37234033000004</v>
      </c>
      <c r="AM65" s="337">
        <v>591.80205479999995</v>
      </c>
      <c r="AN65" s="337">
        <v>553</v>
      </c>
      <c r="AO65" s="337">
        <v>490.58117069000002</v>
      </c>
      <c r="AP65" s="337">
        <v>435.27309186999997</v>
      </c>
      <c r="AQ65" s="337">
        <v>405.66233230000006</v>
      </c>
      <c r="AR65" s="337">
        <v>372</v>
      </c>
      <c r="AS65" s="337">
        <v>339.81695736</v>
      </c>
      <c r="AT65" s="337">
        <v>346.12656298999997</v>
      </c>
      <c r="AU65" s="337">
        <v>415.41143432999996</v>
      </c>
      <c r="AV65" s="337">
        <v>499.91283344000004</v>
      </c>
      <c r="AW65" s="337">
        <v>583.81708693999997</v>
      </c>
      <c r="AX65" s="337">
        <v>768.01041145000011</v>
      </c>
      <c r="AY65" s="337">
        <v>1106.1895649999999</v>
      </c>
      <c r="AZ65" s="337">
        <v>1373.0959627000002</v>
      </c>
      <c r="BA65" s="337">
        <v>1448.42530175</v>
      </c>
    </row>
    <row r="66" spans="2:53" ht="16.5" customHeight="1">
      <c r="B66" s="66" t="s">
        <v>167</v>
      </c>
      <c r="C66" s="66"/>
      <c r="D66" s="13"/>
      <c r="E66" s="193">
        <v>3150.1348120600001</v>
      </c>
      <c r="F66" s="193">
        <v>2877.5322499600002</v>
      </c>
      <c r="G66" s="193">
        <v>2887.8813978399999</v>
      </c>
      <c r="H66" s="193">
        <v>2433.63065499</v>
      </c>
      <c r="I66" s="193">
        <v>2093.92165058</v>
      </c>
      <c r="J66" s="193">
        <v>2170.01858554</v>
      </c>
      <c r="K66" s="193">
        <v>2562.51765587</v>
      </c>
      <c r="L66" s="193">
        <v>2481.5970573200002</v>
      </c>
      <c r="M66" s="193">
        <v>1866.0229092500001</v>
      </c>
      <c r="N66" s="193">
        <v>1463.34682787</v>
      </c>
      <c r="O66" s="193">
        <v>2927.31318513</v>
      </c>
      <c r="P66" s="192"/>
      <c r="Q66" s="193">
        <v>739.25375150000002</v>
      </c>
      <c r="R66" s="193">
        <v>733.54985579000004</v>
      </c>
      <c r="S66" s="193">
        <v>708.64238745</v>
      </c>
      <c r="T66" s="193">
        <v>661.95261894999999</v>
      </c>
      <c r="U66" s="193">
        <v>615.97457382999983</v>
      </c>
      <c r="V66" s="193">
        <v>587.57374393000021</v>
      </c>
      <c r="W66" s="193">
        <v>568.12971828000002</v>
      </c>
      <c r="X66" s="193">
        <v>541.48089948000006</v>
      </c>
      <c r="Y66" s="193">
        <v>513.47310293999988</v>
      </c>
      <c r="Z66" s="193">
        <v>512.23646129000019</v>
      </c>
      <c r="AA66" s="193">
        <v>526.73118686999999</v>
      </c>
      <c r="AB66" s="193">
        <v>528.67364753000004</v>
      </c>
      <c r="AC66" s="193">
        <v>515.37827743999992</v>
      </c>
      <c r="AD66" s="193">
        <v>541.96858782999993</v>
      </c>
      <c r="AE66" s="193">
        <v>583.99807274</v>
      </c>
      <c r="AF66" s="193">
        <v>608.44284734999997</v>
      </c>
      <c r="AG66" s="193">
        <v>626.70263879999993</v>
      </c>
      <c r="AH66" s="193">
        <v>659.17710053999997</v>
      </c>
      <c r="AI66" s="193">
        <v>668.19506918000025</v>
      </c>
      <c r="AJ66" s="193">
        <v>660.63155543000005</v>
      </c>
      <c r="AK66" s="193">
        <v>632.36844456999995</v>
      </c>
      <c r="AL66" s="193">
        <v>604.0253995500002</v>
      </c>
      <c r="AM66" s="193">
        <v>584.57165777</v>
      </c>
      <c r="AN66" s="193">
        <v>547</v>
      </c>
      <c r="AO66" s="193">
        <v>484.18767736000001</v>
      </c>
      <c r="AP66" s="193">
        <v>431.53319488</v>
      </c>
      <c r="AQ66" s="193">
        <v>402.99340597000003</v>
      </c>
      <c r="AR66" s="193">
        <v>369</v>
      </c>
      <c r="AS66" s="193">
        <v>337.29256988000003</v>
      </c>
      <c r="AT66" s="193">
        <v>343.31907934999998</v>
      </c>
      <c r="AU66" s="193">
        <v>413.47384668000001</v>
      </c>
      <c r="AV66" s="193">
        <v>497.70817864000003</v>
      </c>
      <c r="AW66" s="193">
        <v>581.12964502</v>
      </c>
      <c r="AX66" s="193">
        <v>760.5297161200001</v>
      </c>
      <c r="AY66" s="193">
        <v>1087.9456453499999</v>
      </c>
      <c r="AZ66" s="193">
        <v>1353.83930833</v>
      </c>
      <c r="BA66" s="193">
        <v>1429.0492101699999</v>
      </c>
    </row>
    <row r="67" spans="2:53" ht="16.5" customHeight="1">
      <c r="B67" s="66" t="s">
        <v>168</v>
      </c>
      <c r="C67" s="66"/>
      <c r="D67" s="13"/>
      <c r="E67" s="193">
        <v>2674.4813425699999</v>
      </c>
      <c r="F67" s="193">
        <v>2439.65074022</v>
      </c>
      <c r="G67" s="193">
        <v>2516.9026046700001</v>
      </c>
      <c r="H67" s="193">
        <v>2083.2233743300003</v>
      </c>
      <c r="I67" s="193">
        <v>1755.0226021400001</v>
      </c>
      <c r="J67" s="193">
        <v>1855.8681434600001</v>
      </c>
      <c r="K67" s="193">
        <v>2259.3620404000003</v>
      </c>
      <c r="L67" s="193">
        <v>2198.5512032500001</v>
      </c>
      <c r="M67" s="193">
        <v>1600.2267085600001</v>
      </c>
      <c r="N67" s="193">
        <v>1221.45014752</v>
      </c>
      <c r="O67" s="193">
        <v>2535.0363424500001</v>
      </c>
      <c r="P67" s="192"/>
      <c r="Q67" s="193">
        <v>643.50092698000003</v>
      </c>
      <c r="R67" s="193">
        <v>642.72680716000002</v>
      </c>
      <c r="S67" s="193">
        <v>614.32373925000002</v>
      </c>
      <c r="T67" s="193">
        <v>572.10995298</v>
      </c>
      <c r="U67" s="193">
        <v>528.49225646999992</v>
      </c>
      <c r="V67" s="193">
        <v>504.14362819000019</v>
      </c>
      <c r="W67" s="193">
        <v>478.47753668999997</v>
      </c>
      <c r="X67" s="193">
        <v>454.06481171000001</v>
      </c>
      <c r="Y67" s="193">
        <v>429.98487057</v>
      </c>
      <c r="Z67" s="193">
        <v>425.89053003000009</v>
      </c>
      <c r="AA67" s="193">
        <v>445.08238983000001</v>
      </c>
      <c r="AB67" s="193">
        <v>451.54778702000004</v>
      </c>
      <c r="AC67" s="193">
        <v>441.29800647000002</v>
      </c>
      <c r="AD67" s="193">
        <v>462.36991518000002</v>
      </c>
      <c r="AE67" s="193">
        <v>500.65243478999997</v>
      </c>
      <c r="AF67" s="193">
        <v>534.11636928999997</v>
      </c>
      <c r="AG67" s="193">
        <v>552.82620515000008</v>
      </c>
      <c r="AH67" s="193">
        <v>582.01275780000003</v>
      </c>
      <c r="AI67" s="193">
        <v>590.40670816000011</v>
      </c>
      <c r="AJ67" s="193">
        <v>589.07885313999998</v>
      </c>
      <c r="AK67" s="193">
        <v>560.92114686000002</v>
      </c>
      <c r="AL67" s="193">
        <v>532.72295456999996</v>
      </c>
      <c r="AM67" s="193">
        <v>515.82824868000012</v>
      </c>
      <c r="AN67" s="193">
        <v>479</v>
      </c>
      <c r="AO67" s="193">
        <v>416.13761932</v>
      </c>
      <c r="AP67" s="193">
        <v>362.95790168000002</v>
      </c>
      <c r="AQ67" s="193">
        <v>342.41538925999998</v>
      </c>
      <c r="AR67" s="193">
        <v>309</v>
      </c>
      <c r="AS67" s="193">
        <v>279.19784758000003</v>
      </c>
      <c r="AT67" s="193">
        <v>284.56526345999998</v>
      </c>
      <c r="AU67" s="193">
        <v>348.52775378999996</v>
      </c>
      <c r="AV67" s="193">
        <v>427.45826714000003</v>
      </c>
      <c r="AW67" s="193">
        <v>496.68510191000001</v>
      </c>
      <c r="AX67" s="193">
        <v>650.57771544000002</v>
      </c>
      <c r="AY67" s="193">
        <v>960.31525796000005</v>
      </c>
      <c r="AZ67" s="193">
        <v>1217.92767955</v>
      </c>
      <c r="BA67" s="193">
        <v>1287.70355634</v>
      </c>
    </row>
    <row r="68" spans="2:53" ht="16.5" customHeight="1">
      <c r="B68" s="66" t="s">
        <v>169</v>
      </c>
      <c r="C68" s="66"/>
      <c r="D68" s="13"/>
      <c r="E68" s="193">
        <v>2486.6067842699999</v>
      </c>
      <c r="F68" s="193">
        <v>2257.2949637699999</v>
      </c>
      <c r="G68" s="193">
        <v>2328.9448036200001</v>
      </c>
      <c r="H68" s="193">
        <v>2021.0956665900001</v>
      </c>
      <c r="I68" s="193">
        <v>1710.9172629499999</v>
      </c>
      <c r="J68" s="193">
        <v>1800.8525586999999</v>
      </c>
      <c r="K68" s="193">
        <v>2208.62701191</v>
      </c>
      <c r="L68" s="193">
        <v>2162.7993990999998</v>
      </c>
      <c r="M68" s="193">
        <v>1577.6670922799999</v>
      </c>
      <c r="N68" s="193">
        <v>1204.0805046200001</v>
      </c>
      <c r="O68" s="193">
        <v>2499.6973005499999</v>
      </c>
      <c r="P68" s="192"/>
      <c r="Q68" s="193">
        <v>588.28858663999995</v>
      </c>
      <c r="R68" s="193">
        <v>603.91497176999997</v>
      </c>
      <c r="S68" s="193">
        <v>579.80736852000007</v>
      </c>
      <c r="T68" s="193">
        <v>549.16354178000006</v>
      </c>
      <c r="U68" s="193">
        <v>517.86975583999993</v>
      </c>
      <c r="V68" s="193">
        <v>490.96883374000009</v>
      </c>
      <c r="W68" s="193">
        <v>463.09353522999999</v>
      </c>
      <c r="X68" s="193">
        <v>440.26334581000003</v>
      </c>
      <c r="Y68" s="193">
        <v>417.03028919999997</v>
      </c>
      <c r="Z68" s="193">
        <v>415.96002412999997</v>
      </c>
      <c r="AA68" s="193">
        <v>437.66360380999998</v>
      </c>
      <c r="AB68" s="193">
        <v>444.72847650000006</v>
      </c>
      <c r="AC68" s="193">
        <v>430.42147082999998</v>
      </c>
      <c r="AD68" s="193">
        <v>443.87599668000001</v>
      </c>
      <c r="AE68" s="193">
        <v>481.82661468999999</v>
      </c>
      <c r="AF68" s="193">
        <v>515.50202933000003</v>
      </c>
      <c r="AG68" s="193">
        <v>536.07487790999994</v>
      </c>
      <c r="AH68" s="193">
        <v>572.62535543000001</v>
      </c>
      <c r="AI68" s="193">
        <v>584.42474923999998</v>
      </c>
      <c r="AJ68" s="193">
        <v>578.43466952000006</v>
      </c>
      <c r="AK68" s="193">
        <v>552.56533047999994</v>
      </c>
      <c r="AL68" s="193">
        <v>524.05079865999983</v>
      </c>
      <c r="AM68" s="193">
        <v>507.74860044000002</v>
      </c>
      <c r="AN68" s="193">
        <v>473</v>
      </c>
      <c r="AO68" s="193">
        <v>410.36897346999996</v>
      </c>
      <c r="AP68" s="193">
        <v>357.76680534000002</v>
      </c>
      <c r="AQ68" s="193">
        <v>336.97097115999998</v>
      </c>
      <c r="AR68" s="193">
        <v>305</v>
      </c>
      <c r="AS68" s="193">
        <v>274.88107798999999</v>
      </c>
      <c r="AT68" s="193">
        <v>280.17909579999997</v>
      </c>
      <c r="AU68" s="193">
        <v>344.10263378000002</v>
      </c>
      <c r="AV68" s="193">
        <v>422.27691568</v>
      </c>
      <c r="AW68" s="193">
        <v>492.67491285999995</v>
      </c>
      <c r="AX68" s="193">
        <v>642.61253298000008</v>
      </c>
      <c r="AY68" s="193">
        <v>942.13293902999999</v>
      </c>
      <c r="AZ68" s="193">
        <v>1202.3964140799999</v>
      </c>
      <c r="BA68" s="193">
        <v>1271.99319956</v>
      </c>
    </row>
    <row r="69" spans="2:53" ht="16.5" customHeight="1">
      <c r="B69" s="66" t="s">
        <v>170</v>
      </c>
      <c r="C69" s="66"/>
      <c r="D69" s="13"/>
      <c r="E69" s="193">
        <v>187.87455829999999</v>
      </c>
      <c r="F69" s="193">
        <v>182.35577645000001</v>
      </c>
      <c r="G69" s="193">
        <v>187.95780105000003</v>
      </c>
      <c r="H69" s="193">
        <v>62.127707739999998</v>
      </c>
      <c r="I69" s="193">
        <v>44.105339190000002</v>
      </c>
      <c r="J69" s="193">
        <v>55.015584760000003</v>
      </c>
      <c r="K69" s="193">
        <v>50.735028490000005</v>
      </c>
      <c r="L69" s="193">
        <v>35.751804149999998</v>
      </c>
      <c r="M69" s="193">
        <v>22.55961628</v>
      </c>
      <c r="N69" s="193">
        <v>17.369642899999999</v>
      </c>
      <c r="O69" s="193">
        <v>35.339041900000005</v>
      </c>
      <c r="P69" s="192"/>
      <c r="Q69" s="193">
        <v>55.212340339999997</v>
      </c>
      <c r="R69" s="193">
        <v>38.811835389999999</v>
      </c>
      <c r="S69" s="193">
        <v>34.516370729999998</v>
      </c>
      <c r="T69" s="193">
        <v>22.946411199999996</v>
      </c>
      <c r="U69" s="193">
        <v>10.622500630000005</v>
      </c>
      <c r="V69" s="193">
        <v>13.174794449999995</v>
      </c>
      <c r="W69" s="193">
        <v>15.38400146</v>
      </c>
      <c r="X69" s="193">
        <v>13.8014659</v>
      </c>
      <c r="Y69" s="193">
        <v>12.954581369999998</v>
      </c>
      <c r="Z69" s="193">
        <v>9.9305059000000035</v>
      </c>
      <c r="AA69" s="193">
        <v>7.4187860199999998</v>
      </c>
      <c r="AB69" s="193">
        <v>6.8193105200000002</v>
      </c>
      <c r="AC69" s="193">
        <v>10.876535640000002</v>
      </c>
      <c r="AD69" s="193">
        <v>18.493918499999999</v>
      </c>
      <c r="AE69" s="193">
        <v>18.825820100000001</v>
      </c>
      <c r="AF69" s="193">
        <v>18.614339959999999</v>
      </c>
      <c r="AG69" s="193">
        <v>16.751327240000002</v>
      </c>
      <c r="AH69" s="193">
        <v>9.3874023700000002</v>
      </c>
      <c r="AI69" s="193">
        <v>5.9819589200000038</v>
      </c>
      <c r="AJ69" s="193">
        <v>10.64418362</v>
      </c>
      <c r="AK69" s="193">
        <v>8.3558163800000003</v>
      </c>
      <c r="AL69" s="193">
        <v>8.6721559100000007</v>
      </c>
      <c r="AM69" s="193">
        <v>8.0796482399999974</v>
      </c>
      <c r="AN69" s="193">
        <v>6</v>
      </c>
      <c r="AO69" s="193">
        <v>5.7686458500000004</v>
      </c>
      <c r="AP69" s="193">
        <v>5.1910963400000005</v>
      </c>
      <c r="AQ69" s="193">
        <v>5.4444181</v>
      </c>
      <c r="AR69" s="193">
        <v>4</v>
      </c>
      <c r="AS69" s="193">
        <v>4.3167695899999998</v>
      </c>
      <c r="AT69" s="193">
        <v>4.3861676599999999</v>
      </c>
      <c r="AU69" s="193">
        <v>4.4251200099999997</v>
      </c>
      <c r="AV69" s="193">
        <v>5.1813514599999992</v>
      </c>
      <c r="AW69" s="193">
        <v>4.0101890500000001</v>
      </c>
      <c r="AX69" s="193">
        <v>7.9651824599999994</v>
      </c>
      <c r="AY69" s="193">
        <v>18.182318929999997</v>
      </c>
      <c r="AZ69" s="193">
        <v>15.531265470000001</v>
      </c>
      <c r="BA69" s="193">
        <v>15.71035678</v>
      </c>
    </row>
    <row r="70" spans="2:53" ht="16.5" customHeight="1">
      <c r="B70" s="66" t="s">
        <v>171</v>
      </c>
      <c r="C70" s="66"/>
      <c r="D70" s="13"/>
      <c r="E70" s="193">
        <v>108.83043201000001</v>
      </c>
      <c r="F70" s="193">
        <v>102.69493117</v>
      </c>
      <c r="G70" s="193">
        <v>87.057996330000009</v>
      </c>
      <c r="H70" s="193">
        <v>59.9256034</v>
      </c>
      <c r="I70" s="193">
        <v>51.388265000000004</v>
      </c>
      <c r="J70" s="193">
        <v>29.523906099999998</v>
      </c>
      <c r="K70" s="193">
        <v>28.58397137</v>
      </c>
      <c r="L70" s="193">
        <v>20.636673949999999</v>
      </c>
      <c r="M70" s="193">
        <v>17.874491429999999</v>
      </c>
      <c r="N70" s="193">
        <v>19.215993810000001</v>
      </c>
      <c r="O70" s="193">
        <v>32.710222420000001</v>
      </c>
      <c r="P70" s="192"/>
      <c r="Q70" s="193">
        <v>23.848957770000002</v>
      </c>
      <c r="R70" s="193">
        <v>21.997576720000001</v>
      </c>
      <c r="S70" s="193">
        <v>20.177896530000002</v>
      </c>
      <c r="T70" s="193">
        <v>15.825959359999999</v>
      </c>
      <c r="U70" s="193">
        <v>13.229426580000002</v>
      </c>
      <c r="V70" s="193">
        <v>12.214567929999998</v>
      </c>
      <c r="W70" s="193">
        <v>18.655649530000002</v>
      </c>
      <c r="X70" s="193">
        <v>16.974781759999999</v>
      </c>
      <c r="Y70" s="193">
        <v>8.7246387799999994</v>
      </c>
      <c r="Z70" s="193">
        <v>14.85241297</v>
      </c>
      <c r="AA70" s="193">
        <v>10.836431490000001</v>
      </c>
      <c r="AB70" s="193">
        <v>8.7060624099999995</v>
      </c>
      <c r="AC70" s="193">
        <v>6.9976616400000013</v>
      </c>
      <c r="AD70" s="193">
        <v>6.5400540500000002</v>
      </c>
      <c r="AE70" s="193">
        <v>7.2801279999999995</v>
      </c>
      <c r="AF70" s="193">
        <v>7.8836609099999988</v>
      </c>
      <c r="AG70" s="193">
        <v>6.5126884399999998</v>
      </c>
      <c r="AH70" s="193">
        <v>6.8494619300000004</v>
      </c>
      <c r="AI70" s="193">
        <v>7.3381600900000024</v>
      </c>
      <c r="AJ70" s="193">
        <v>6.3965927899999997</v>
      </c>
      <c r="AK70" s="193">
        <v>5.6034072100000003</v>
      </c>
      <c r="AL70" s="193">
        <v>4.773141840000001</v>
      </c>
      <c r="AM70" s="193">
        <v>3.8635321099999977</v>
      </c>
      <c r="AN70" s="193">
        <v>4</v>
      </c>
      <c r="AO70" s="193">
        <v>4.1881099800000001</v>
      </c>
      <c r="AP70" s="193">
        <v>4.8941159299999999</v>
      </c>
      <c r="AQ70" s="193">
        <v>4.5199074399999999</v>
      </c>
      <c r="AR70" s="193">
        <v>4</v>
      </c>
      <c r="AS70" s="193">
        <v>4.9390554299999998</v>
      </c>
      <c r="AT70" s="193">
        <v>4.5910511899999999</v>
      </c>
      <c r="AU70" s="193">
        <v>5.2618765499999993</v>
      </c>
      <c r="AV70" s="193">
        <v>4.9794467400000002</v>
      </c>
      <c r="AW70" s="193">
        <v>6.0829689</v>
      </c>
      <c r="AX70" s="193">
        <v>9.8328223300000008</v>
      </c>
      <c r="AY70" s="193">
        <v>11.814984449999999</v>
      </c>
      <c r="AZ70" s="193">
        <v>14.113545670000001</v>
      </c>
      <c r="BA70" s="193">
        <v>13.895482770000001</v>
      </c>
    </row>
    <row r="71" spans="2:53" ht="16.5" customHeight="1">
      <c r="B71" s="66" t="s">
        <v>172</v>
      </c>
      <c r="C71" s="66"/>
      <c r="D71" s="13"/>
      <c r="E71" s="193">
        <v>68.367468049999999</v>
      </c>
      <c r="F71" s="193">
        <v>57.583503499999999</v>
      </c>
      <c r="G71" s="193">
        <v>59.475098699999997</v>
      </c>
      <c r="H71" s="193">
        <v>39.126743699999999</v>
      </c>
      <c r="I71" s="193">
        <v>37.01201219</v>
      </c>
      <c r="J71" s="193">
        <v>26.927809309999997</v>
      </c>
      <c r="K71" s="193">
        <v>25.253470910000001</v>
      </c>
      <c r="L71" s="193">
        <v>18.81976117</v>
      </c>
      <c r="M71" s="193">
        <v>17.421672539999999</v>
      </c>
      <c r="N71" s="193">
        <v>17.664204440000002</v>
      </c>
      <c r="O71" s="193">
        <v>29.34130364</v>
      </c>
      <c r="P71" s="192"/>
      <c r="Q71" s="193">
        <v>16.767807130000001</v>
      </c>
      <c r="R71" s="193">
        <v>15.249081180000001</v>
      </c>
      <c r="S71" s="193">
        <v>13.82641587</v>
      </c>
      <c r="T71" s="193">
        <v>11.78921237</v>
      </c>
      <c r="U71" s="193">
        <v>9.3767804299999984</v>
      </c>
      <c r="V71" s="193">
        <v>8.1781350599999989</v>
      </c>
      <c r="W71" s="193">
        <v>9.7826158400000001</v>
      </c>
      <c r="X71" s="193">
        <v>10.34554782</v>
      </c>
      <c r="Y71" s="193">
        <v>6.7074186400000011</v>
      </c>
      <c r="Z71" s="193">
        <v>10.223462790000001</v>
      </c>
      <c r="AA71" s="193">
        <v>9.7355829400000005</v>
      </c>
      <c r="AB71" s="193">
        <v>8.0174516100000002</v>
      </c>
      <c r="AC71" s="193">
        <v>6.4198205099999992</v>
      </c>
      <c r="AD71" s="193">
        <v>5.8840924900000005</v>
      </c>
      <c r="AE71" s="193">
        <v>6.6064446999999999</v>
      </c>
      <c r="AF71" s="193">
        <v>6.9284869200000001</v>
      </c>
      <c r="AG71" s="193">
        <v>5.6751742500000004</v>
      </c>
      <c r="AH71" s="193">
        <v>6.1172273600000002</v>
      </c>
      <c r="AI71" s="193">
        <v>6.5325823800000009</v>
      </c>
      <c r="AJ71" s="193">
        <v>5.6549581699999996</v>
      </c>
      <c r="AK71" s="193">
        <v>5.3450418300000004</v>
      </c>
      <c r="AL71" s="193">
        <v>4.0175427599999995</v>
      </c>
      <c r="AM71" s="193">
        <v>3.80221841</v>
      </c>
      <c r="AN71" s="193">
        <v>4</v>
      </c>
      <c r="AO71" s="193">
        <v>4.1296963099999999</v>
      </c>
      <c r="AP71" s="193">
        <v>4.6815133400000004</v>
      </c>
      <c r="AQ71" s="193">
        <v>4.3409157699999996</v>
      </c>
      <c r="AR71" s="193">
        <v>4</v>
      </c>
      <c r="AS71" s="193">
        <v>4.4994233299999999</v>
      </c>
      <c r="AT71" s="193">
        <v>4.2912636300000004</v>
      </c>
      <c r="AU71" s="193">
        <v>4.4855889900000001</v>
      </c>
      <c r="AV71" s="193">
        <v>4.5259700900000004</v>
      </c>
      <c r="AW71" s="193">
        <v>5.0605950699999998</v>
      </c>
      <c r="AX71" s="193">
        <v>8.1457814199999987</v>
      </c>
      <c r="AY71" s="193">
        <v>11.60895706</v>
      </c>
      <c r="AZ71" s="193">
        <v>14.113545670000001</v>
      </c>
      <c r="BA71" s="193">
        <v>13.213608819999999</v>
      </c>
    </row>
    <row r="72" spans="2:53" ht="16.5" customHeight="1">
      <c r="B72" s="66" t="s">
        <v>173</v>
      </c>
      <c r="C72" s="66"/>
      <c r="D72" s="13"/>
      <c r="E72" s="193">
        <v>35.032303400000004</v>
      </c>
      <c r="F72" s="193">
        <v>40.013810530000001</v>
      </c>
      <c r="G72" s="193">
        <v>24.537461109999999</v>
      </c>
      <c r="H72" s="193">
        <v>19.38765338</v>
      </c>
      <c r="I72" s="193">
        <v>13.899955749999998</v>
      </c>
      <c r="J72" s="193">
        <v>2.5595108600000001</v>
      </c>
      <c r="K72" s="193">
        <v>3.2792174699999999</v>
      </c>
      <c r="L72" s="193">
        <v>1.7893589399999998</v>
      </c>
      <c r="M72" s="193">
        <v>0.45281888999999997</v>
      </c>
      <c r="N72" s="193">
        <v>1.5517893699999998</v>
      </c>
      <c r="O72" s="193">
        <v>3.36891878</v>
      </c>
      <c r="P72" s="192"/>
      <c r="Q72" s="193">
        <v>6.3189124699999999</v>
      </c>
      <c r="R72" s="193">
        <v>6.2355550100000006</v>
      </c>
      <c r="S72" s="193">
        <v>5.7101669300000006</v>
      </c>
      <c r="T72" s="193">
        <v>3.5188556999999996</v>
      </c>
      <c r="U72" s="193">
        <v>3.5243733100000001</v>
      </c>
      <c r="V72" s="193">
        <v>3.7470712699999988</v>
      </c>
      <c r="W72" s="193">
        <v>8.5973530999999994</v>
      </c>
      <c r="X72" s="193">
        <v>6.3564641300000009</v>
      </c>
      <c r="Y72" s="193">
        <v>1.8564559499999995</v>
      </c>
      <c r="Z72" s="193">
        <v>4.5934472100000008</v>
      </c>
      <c r="AA72" s="193">
        <v>1.0935884600000001</v>
      </c>
      <c r="AB72" s="193">
        <v>0.67178034999999992</v>
      </c>
      <c r="AC72" s="193">
        <v>0.5744625000000001</v>
      </c>
      <c r="AD72" s="193">
        <v>0.65451196</v>
      </c>
      <c r="AE72" s="193">
        <v>0.65875604999999993</v>
      </c>
      <c r="AF72" s="193">
        <v>0.94203722000000001</v>
      </c>
      <c r="AG72" s="193">
        <v>0.83461313000000004</v>
      </c>
      <c r="AH72" s="193">
        <v>0.72481368000000002</v>
      </c>
      <c r="AI72" s="193">
        <v>0.77775344000000013</v>
      </c>
      <c r="AJ72" s="193">
        <v>0.71457534999999994</v>
      </c>
      <c r="AK72" s="193">
        <v>0.28542465000000006</v>
      </c>
      <c r="AL72" s="193">
        <v>0.72804523999999993</v>
      </c>
      <c r="AM72" s="193">
        <v>6.1313699999999915E-2</v>
      </c>
      <c r="AN72" s="193">
        <v>0</v>
      </c>
      <c r="AO72" s="193">
        <v>5.8413670000000001E-2</v>
      </c>
      <c r="AP72" s="193">
        <v>0.21260259000000001</v>
      </c>
      <c r="AQ72" s="193">
        <v>0.17899166999999999</v>
      </c>
      <c r="AR72" s="193">
        <v>0</v>
      </c>
      <c r="AS72" s="193">
        <v>0.43963209999999997</v>
      </c>
      <c r="AT72" s="193">
        <v>0.29978756000000001</v>
      </c>
      <c r="AU72" s="193">
        <v>0.77628755999999999</v>
      </c>
      <c r="AV72" s="193">
        <v>0.45347664999999998</v>
      </c>
      <c r="AW72" s="193">
        <v>1.02237383</v>
      </c>
      <c r="AX72" s="193">
        <v>1.6870409100000001</v>
      </c>
      <c r="AY72" s="193">
        <v>0.20602739</v>
      </c>
      <c r="AZ72" s="193">
        <v>0</v>
      </c>
      <c r="BA72" s="193">
        <v>0.68187394999999995</v>
      </c>
    </row>
    <row r="73" spans="2:53" ht="16.5" customHeight="1">
      <c r="B73" s="66" t="s">
        <v>174</v>
      </c>
      <c r="C73" s="66"/>
      <c r="D73" s="13"/>
      <c r="E73" s="193">
        <v>5.4306605599999997</v>
      </c>
      <c r="F73" s="193">
        <v>5.0976171399999997</v>
      </c>
      <c r="G73" s="193">
        <v>3.04543652</v>
      </c>
      <c r="H73" s="193">
        <v>1.41120632</v>
      </c>
      <c r="I73" s="193">
        <v>0.47629705999999999</v>
      </c>
      <c r="J73" s="193">
        <v>3.6585930000000003E-2</v>
      </c>
      <c r="K73" s="193">
        <v>5.1282990000000001E-2</v>
      </c>
      <c r="L73" s="193">
        <v>2.755384E-2</v>
      </c>
      <c r="M73" s="193">
        <v>0</v>
      </c>
      <c r="N73" s="193">
        <v>0</v>
      </c>
      <c r="O73" s="193">
        <v>0</v>
      </c>
      <c r="P73" s="192"/>
      <c r="Q73" s="193">
        <v>0.76223816999999994</v>
      </c>
      <c r="R73" s="193">
        <v>0.51294052999999995</v>
      </c>
      <c r="S73" s="193">
        <v>0.64131372999999992</v>
      </c>
      <c r="T73" s="193">
        <v>0.51789129</v>
      </c>
      <c r="U73" s="193">
        <v>0.3282728399999999</v>
      </c>
      <c r="V73" s="193">
        <v>0.2893616</v>
      </c>
      <c r="W73" s="193">
        <v>0.27568059</v>
      </c>
      <c r="X73" s="193">
        <v>0.27276981</v>
      </c>
      <c r="Y73" s="193">
        <v>0.16076419</v>
      </c>
      <c r="Z73" s="193">
        <v>3.5502970000000002E-2</v>
      </c>
      <c r="AA73" s="193">
        <v>7.2600900000000003E-3</v>
      </c>
      <c r="AB73" s="193">
        <v>1.683045E-2</v>
      </c>
      <c r="AC73" s="193">
        <v>3.3786300000000001E-3</v>
      </c>
      <c r="AD73" s="193">
        <v>1.4496000000000001E-3</v>
      </c>
      <c r="AE73" s="193">
        <v>1.4927250000000001E-2</v>
      </c>
      <c r="AF73" s="193">
        <v>1.3136769999999999E-2</v>
      </c>
      <c r="AG73" s="193">
        <v>2.9010599999999996E-3</v>
      </c>
      <c r="AH73" s="193">
        <v>7.4208900000000003E-3</v>
      </c>
      <c r="AI73" s="193">
        <v>2.7824270000000002E-2</v>
      </c>
      <c r="AJ73" s="193">
        <v>2.705927E-2</v>
      </c>
      <c r="AK73" s="193">
        <v>-2.705927E-2</v>
      </c>
      <c r="AL73" s="193">
        <v>2.755384E-2</v>
      </c>
      <c r="AM73" s="193">
        <v>0</v>
      </c>
      <c r="AN73" s="193">
        <v>0</v>
      </c>
      <c r="AO73" s="193">
        <v>0</v>
      </c>
      <c r="AP73" s="193">
        <v>0</v>
      </c>
      <c r="AQ73" s="193">
        <v>0</v>
      </c>
      <c r="AR73" s="193">
        <v>0</v>
      </c>
      <c r="AS73" s="193">
        <v>0</v>
      </c>
      <c r="AT73" s="193">
        <v>0</v>
      </c>
      <c r="AU73" s="193">
        <v>0</v>
      </c>
      <c r="AV73" s="193">
        <v>0</v>
      </c>
      <c r="AW73" s="193">
        <v>0</v>
      </c>
      <c r="AX73" s="193">
        <v>0</v>
      </c>
      <c r="AY73" s="193">
        <v>0</v>
      </c>
      <c r="AZ73" s="193">
        <v>0</v>
      </c>
      <c r="BA73" s="193">
        <v>0</v>
      </c>
    </row>
    <row r="74" spans="2:53" ht="16.5" customHeight="1">
      <c r="B74" s="66" t="s">
        <v>175</v>
      </c>
      <c r="C74" s="66"/>
      <c r="D74" s="13"/>
      <c r="E74" s="193">
        <v>0</v>
      </c>
      <c r="F74" s="193">
        <v>0</v>
      </c>
      <c r="G74" s="193">
        <v>0</v>
      </c>
      <c r="H74" s="193">
        <v>0</v>
      </c>
      <c r="I74" s="193">
        <v>0</v>
      </c>
      <c r="J74" s="193">
        <v>0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2"/>
      <c r="Q74" s="193">
        <v>0</v>
      </c>
      <c r="R74" s="193">
        <v>0</v>
      </c>
      <c r="S74" s="193">
        <v>0</v>
      </c>
      <c r="T74" s="193">
        <v>0</v>
      </c>
      <c r="U74" s="193">
        <v>0</v>
      </c>
      <c r="V74" s="193">
        <v>0</v>
      </c>
      <c r="W74" s="193">
        <v>0</v>
      </c>
      <c r="X74" s="193">
        <v>0</v>
      </c>
      <c r="Y74" s="193">
        <v>0</v>
      </c>
      <c r="Z74" s="193">
        <v>0</v>
      </c>
      <c r="AA74" s="193">
        <v>0</v>
      </c>
      <c r="AB74" s="193">
        <v>0</v>
      </c>
      <c r="AC74" s="193">
        <v>0</v>
      </c>
      <c r="AD74" s="193">
        <v>0</v>
      </c>
      <c r="AE74" s="193">
        <v>0</v>
      </c>
      <c r="AF74" s="193">
        <v>0</v>
      </c>
      <c r="AG74" s="193">
        <v>0</v>
      </c>
      <c r="AH74" s="193">
        <v>0</v>
      </c>
      <c r="AI74" s="193">
        <v>0</v>
      </c>
      <c r="AJ74" s="193">
        <v>0</v>
      </c>
      <c r="AK74" s="193">
        <v>0</v>
      </c>
      <c r="AL74" s="193">
        <v>0</v>
      </c>
      <c r="AM74" s="193">
        <v>0</v>
      </c>
      <c r="AN74" s="193">
        <v>0</v>
      </c>
      <c r="AO74" s="193">
        <v>0</v>
      </c>
      <c r="AP74" s="193">
        <v>0</v>
      </c>
      <c r="AQ74" s="193">
        <v>0</v>
      </c>
      <c r="AR74" s="193">
        <v>0</v>
      </c>
      <c r="AS74" s="193">
        <v>0</v>
      </c>
      <c r="AT74" s="193">
        <v>0</v>
      </c>
      <c r="AU74" s="193">
        <v>0</v>
      </c>
      <c r="AV74" s="193">
        <v>0</v>
      </c>
      <c r="AW74" s="193">
        <v>0</v>
      </c>
      <c r="AX74" s="193">
        <v>0</v>
      </c>
      <c r="AY74" s="193">
        <v>0</v>
      </c>
      <c r="AZ74" s="193">
        <v>0</v>
      </c>
      <c r="BA74" s="193">
        <v>0</v>
      </c>
    </row>
    <row r="75" spans="2:53" ht="16.5" customHeight="1">
      <c r="B75" s="66" t="s">
        <v>176</v>
      </c>
      <c r="C75" s="66"/>
      <c r="D75" s="13"/>
      <c r="E75" s="193">
        <v>364.37849976999996</v>
      </c>
      <c r="F75" s="193">
        <v>307.53767911</v>
      </c>
      <c r="G75" s="193">
        <v>280.63571863999999</v>
      </c>
      <c r="H75" s="193">
        <v>283.85262999999998</v>
      </c>
      <c r="I75" s="193">
        <v>281.06501666999998</v>
      </c>
      <c r="J75" s="193">
        <v>279.40546875000001</v>
      </c>
      <c r="K75" s="193">
        <v>269.9498481</v>
      </c>
      <c r="L75" s="193">
        <v>257.29198775000003</v>
      </c>
      <c r="M75" s="193">
        <v>244.38582206999999</v>
      </c>
      <c r="N75" s="193">
        <v>219.17489146</v>
      </c>
      <c r="O75" s="193">
        <v>352.84724894999999</v>
      </c>
      <c r="P75" s="192"/>
      <c r="Q75" s="193">
        <v>71.163576669999998</v>
      </c>
      <c r="R75" s="193">
        <v>67.886203050000006</v>
      </c>
      <c r="S75" s="193">
        <v>73.077019329999999</v>
      </c>
      <c r="T75" s="193">
        <v>72.379036400000004</v>
      </c>
      <c r="U75" s="193">
        <v>72.276621089999992</v>
      </c>
      <c r="V75" s="193">
        <v>69.747847820000004</v>
      </c>
      <c r="W75" s="193">
        <v>69.449124690000005</v>
      </c>
      <c r="X75" s="193">
        <v>68.492206459999991</v>
      </c>
      <c r="Y75" s="193">
        <v>73.167664079999994</v>
      </c>
      <c r="Z75" s="193">
        <v>70.206309510000011</v>
      </c>
      <c r="AA75" s="193">
        <v>69.198836620000009</v>
      </c>
      <c r="AB75" s="193">
        <v>67.20585122</v>
      </c>
      <c r="AC75" s="193">
        <v>65.935370689999999</v>
      </c>
      <c r="AD75" s="193">
        <v>71.522074830000008</v>
      </c>
      <c r="AE75" s="193">
        <v>74.742172010000004</v>
      </c>
      <c r="AF75" s="193">
        <v>65.203176339999999</v>
      </c>
      <c r="AG75" s="193">
        <v>66.364552469999992</v>
      </c>
      <c r="AH75" s="193">
        <v>68.99021286</v>
      </c>
      <c r="AI75" s="193">
        <v>69.391906430000006</v>
      </c>
      <c r="AJ75" s="193">
        <v>63.734377189999996</v>
      </c>
      <c r="AK75" s="193">
        <v>64.265622809999996</v>
      </c>
      <c r="AL75" s="193">
        <v>65.55231520000001</v>
      </c>
      <c r="AM75" s="193">
        <v>63.739672550000023</v>
      </c>
      <c r="AN75" s="193">
        <v>63</v>
      </c>
      <c r="AO75" s="193">
        <v>63.007033090000007</v>
      </c>
      <c r="AP75" s="193">
        <v>62.821493819999993</v>
      </c>
      <c r="AQ75" s="193">
        <v>55.248291049999999</v>
      </c>
      <c r="AR75" s="193">
        <v>55</v>
      </c>
      <c r="AS75" s="193">
        <v>52.429858020000005</v>
      </c>
      <c r="AT75" s="193">
        <v>53.207665500000004</v>
      </c>
      <c r="AU75" s="193">
        <v>58.614055230000005</v>
      </c>
      <c r="AV75" s="193">
        <v>64.158947600000005</v>
      </c>
      <c r="AW75" s="193">
        <v>77.209602059999995</v>
      </c>
      <c r="AX75" s="193">
        <v>98.128990419999994</v>
      </c>
      <c r="AY75" s="193">
        <v>113.34970887</v>
      </c>
      <c r="AZ75" s="193">
        <v>118.73178385999999</v>
      </c>
      <c r="BA75" s="193">
        <v>124.14276351000001</v>
      </c>
    </row>
    <row r="76" spans="2:53" ht="16.5" customHeight="1">
      <c r="B76" s="65" t="s">
        <v>177</v>
      </c>
      <c r="C76" s="65"/>
      <c r="D76" s="13"/>
      <c r="E76" s="259">
        <v>2.4445377100000001</v>
      </c>
      <c r="F76" s="259">
        <v>2.3688994599999997</v>
      </c>
      <c r="G76" s="259">
        <v>3.2850781999999992</v>
      </c>
      <c r="H76" s="259">
        <v>6.6290472600000001</v>
      </c>
      <c r="I76" s="259">
        <v>6.4457667700000005</v>
      </c>
      <c r="J76" s="259">
        <v>5.2210672300000001</v>
      </c>
      <c r="K76" s="259">
        <v>4.6217959999999998</v>
      </c>
      <c r="L76" s="259">
        <v>5.1171923700000006</v>
      </c>
      <c r="M76" s="259">
        <v>3.5358871899999995</v>
      </c>
      <c r="N76" s="259">
        <v>3.50579508</v>
      </c>
      <c r="O76" s="259">
        <v>6.7193713100000005</v>
      </c>
      <c r="P76" s="192"/>
      <c r="Q76" s="259">
        <v>0.74029008000000007</v>
      </c>
      <c r="R76" s="259">
        <v>0.93926886000000009</v>
      </c>
      <c r="S76" s="259">
        <v>1.0637323400000001</v>
      </c>
      <c r="T76" s="259">
        <v>1.63767021</v>
      </c>
      <c r="U76" s="259">
        <v>1.9762696899999996</v>
      </c>
      <c r="V76" s="259">
        <v>1.4676999899999998</v>
      </c>
      <c r="W76" s="259">
        <v>1.5474073699999999</v>
      </c>
      <c r="X76" s="259">
        <v>1.9490995499999999</v>
      </c>
      <c r="Y76" s="259">
        <v>1.5959295099999999</v>
      </c>
      <c r="Z76" s="259">
        <v>1.2872087800000003</v>
      </c>
      <c r="AA76" s="259">
        <v>1.61352893</v>
      </c>
      <c r="AB76" s="259">
        <v>1.21394688</v>
      </c>
      <c r="AC76" s="259">
        <v>1.1472386399999999</v>
      </c>
      <c r="AD76" s="259">
        <v>1.5365437699999998</v>
      </c>
      <c r="AE76" s="259">
        <v>1.3233379399999998</v>
      </c>
      <c r="AF76" s="259">
        <v>1.23964081</v>
      </c>
      <c r="AG76" s="259">
        <v>0.99919274000000002</v>
      </c>
      <c r="AH76" s="259">
        <v>1.3246679500000003</v>
      </c>
      <c r="AI76" s="259">
        <v>1.0582945000000001</v>
      </c>
      <c r="AJ76" s="259">
        <v>1.4217323099999999</v>
      </c>
      <c r="AK76" s="259">
        <v>1.5782676900000001</v>
      </c>
      <c r="AL76" s="259">
        <v>0.97698794000000033</v>
      </c>
      <c r="AM76" s="259">
        <v>1.1402044300000003</v>
      </c>
      <c r="AN76" s="259">
        <v>1</v>
      </c>
      <c r="AO76" s="259">
        <v>0.85491497000000005</v>
      </c>
      <c r="AP76" s="259">
        <v>0.85968345000000002</v>
      </c>
      <c r="AQ76" s="259">
        <v>0.80981822000000003</v>
      </c>
      <c r="AR76" s="259">
        <v>1</v>
      </c>
      <c r="AS76" s="259">
        <v>0.72580885000000006</v>
      </c>
      <c r="AT76" s="259">
        <v>0.95509919999999993</v>
      </c>
      <c r="AU76" s="259">
        <v>1.0701611099999999</v>
      </c>
      <c r="AV76" s="259">
        <v>1.11151716</v>
      </c>
      <c r="AW76" s="259">
        <v>1.15197215</v>
      </c>
      <c r="AX76" s="259">
        <v>1.9901879299999998</v>
      </c>
      <c r="AY76" s="259">
        <v>2.4656940699999996</v>
      </c>
      <c r="AZ76" s="259">
        <v>3.0662992500000001</v>
      </c>
      <c r="BA76" s="259">
        <v>3.3074075499999998</v>
      </c>
    </row>
    <row r="77" spans="2:53" ht="16.5" customHeight="1">
      <c r="B77" s="66" t="s">
        <v>178</v>
      </c>
      <c r="C77" s="66"/>
      <c r="D77" s="13"/>
      <c r="E77" s="193">
        <v>53.769367009999996</v>
      </c>
      <c r="F77" s="193">
        <v>28.44927431</v>
      </c>
      <c r="G77" s="193">
        <v>14.1007976</v>
      </c>
      <c r="H77" s="193">
        <v>8.9987919999999999</v>
      </c>
      <c r="I77" s="193">
        <v>10.4709976</v>
      </c>
      <c r="J77" s="193">
        <v>21.050106209999999</v>
      </c>
      <c r="K77" s="193">
        <v>24.380144350000002</v>
      </c>
      <c r="L77" s="193">
        <v>33.577337809999996</v>
      </c>
      <c r="M77" s="193">
        <v>18.859882649999999</v>
      </c>
      <c r="N77" s="193">
        <v>9.9278955299999989</v>
      </c>
      <c r="O77" s="193">
        <v>30.6167117</v>
      </c>
      <c r="P77" s="192"/>
      <c r="Q77" s="193">
        <v>3.8073769299999998</v>
      </c>
      <c r="R77" s="193">
        <v>3.26794736</v>
      </c>
      <c r="S77" s="193">
        <v>2.8304795299999999</v>
      </c>
      <c r="T77" s="193">
        <v>2.4851652099999999</v>
      </c>
      <c r="U77" s="193">
        <v>2.3661774500000003</v>
      </c>
      <c r="V77" s="193">
        <v>2.1161379699999996</v>
      </c>
      <c r="W77" s="193">
        <v>2.0313113700000001</v>
      </c>
      <c r="X77" s="193">
        <v>2.24074639</v>
      </c>
      <c r="Y77" s="193">
        <v>2.17357026</v>
      </c>
      <c r="Z77" s="193">
        <v>2.1951338700000003</v>
      </c>
      <c r="AA77" s="193">
        <v>3.8615470800000002</v>
      </c>
      <c r="AB77" s="193">
        <v>5.1078356000000005</v>
      </c>
      <c r="AC77" s="193">
        <v>5.1655094799999981</v>
      </c>
      <c r="AD77" s="193">
        <v>5.3786639200000002</v>
      </c>
      <c r="AE77" s="193">
        <v>5.3980972099999995</v>
      </c>
      <c r="AF77" s="193">
        <v>5.4263473399999995</v>
      </c>
      <c r="AG77" s="193">
        <v>5.9392859399999995</v>
      </c>
      <c r="AH77" s="193">
        <v>6.2914204900000001</v>
      </c>
      <c r="AI77" s="193">
        <v>6.7230905800000009</v>
      </c>
      <c r="AJ77" s="193">
        <v>9.0222809000000002</v>
      </c>
      <c r="AK77" s="193">
        <v>8.9777190999999998</v>
      </c>
      <c r="AL77" s="193">
        <v>8.3469407800000006</v>
      </c>
      <c r="AM77" s="193">
        <v>7.2303970299999953</v>
      </c>
      <c r="AN77" s="193">
        <v>6</v>
      </c>
      <c r="AO77" s="193">
        <v>6.3934933300000001</v>
      </c>
      <c r="AP77" s="193">
        <v>3.7398969899999996</v>
      </c>
      <c r="AQ77" s="193">
        <v>2.6689263299999997</v>
      </c>
      <c r="AR77" s="193">
        <v>3</v>
      </c>
      <c r="AS77" s="193">
        <v>2.5243874800000001</v>
      </c>
      <c r="AT77" s="193">
        <v>2.8074836399999996</v>
      </c>
      <c r="AU77" s="193">
        <v>1.9375876500000002</v>
      </c>
      <c r="AV77" s="193">
        <v>2.2046548000000001</v>
      </c>
      <c r="AW77" s="193">
        <v>2.6874419199999999</v>
      </c>
      <c r="AX77" s="193">
        <v>7.4806953299999996</v>
      </c>
      <c r="AY77" s="193">
        <v>18.243919649999999</v>
      </c>
      <c r="AZ77" s="193">
        <v>19.25665437</v>
      </c>
      <c r="BA77" s="193">
        <v>19.376091580000001</v>
      </c>
    </row>
    <row r="78" spans="2:53" ht="16.5" customHeight="1">
      <c r="B78" s="66" t="s">
        <v>179</v>
      </c>
      <c r="C78" s="66"/>
      <c r="D78" s="13"/>
      <c r="E78" s="193">
        <v>0.81540897999999995</v>
      </c>
      <c r="F78" s="193">
        <v>0.13769508999999999</v>
      </c>
      <c r="G78" s="193">
        <v>8.337812E-2</v>
      </c>
      <c r="H78" s="193">
        <v>0.10517639000000001</v>
      </c>
      <c r="I78" s="193">
        <v>0.51362118999999995</v>
      </c>
      <c r="J78" s="193">
        <v>4.3230862300000004</v>
      </c>
      <c r="K78" s="193">
        <v>2.8531452100000001</v>
      </c>
      <c r="L78" s="193">
        <v>3.2641197599999998</v>
      </c>
      <c r="M78" s="193">
        <v>1.7019756899999998</v>
      </c>
      <c r="N78" s="193">
        <v>1.17721864</v>
      </c>
      <c r="O78" s="193">
        <v>3.09531292</v>
      </c>
      <c r="P78" s="192"/>
      <c r="Q78" s="193">
        <v>1.9818059999999998E-2</v>
      </c>
      <c r="R78" s="193">
        <v>2.2002670000000002E-2</v>
      </c>
      <c r="S78" s="193">
        <v>1.991706E-2</v>
      </c>
      <c r="T78" s="193">
        <v>2.2381090000000003E-2</v>
      </c>
      <c r="U78" s="193">
        <v>2.2687699999999995E-2</v>
      </c>
      <c r="V78" s="193">
        <v>2.6069260000000004E-2</v>
      </c>
      <c r="W78" s="193">
        <v>3.403834E-2</v>
      </c>
      <c r="X78" s="193">
        <v>5.2464649999999995E-2</v>
      </c>
      <c r="Y78" s="193">
        <v>8.7729710000000016E-2</v>
      </c>
      <c r="Z78" s="193">
        <v>8.8830659999999978E-2</v>
      </c>
      <c r="AA78" s="193">
        <v>0.28459617000000004</v>
      </c>
      <c r="AB78" s="193">
        <v>0.96873783999999996</v>
      </c>
      <c r="AC78" s="193">
        <v>1.12364719</v>
      </c>
      <c r="AD78" s="193">
        <v>1.1797072099999999</v>
      </c>
      <c r="AE78" s="193">
        <v>1.05099399</v>
      </c>
      <c r="AF78" s="193">
        <v>0.81670560999999997</v>
      </c>
      <c r="AG78" s="193">
        <v>0.75948567</v>
      </c>
      <c r="AH78" s="193">
        <v>0.64304636000000004</v>
      </c>
      <c r="AI78" s="193">
        <v>0.63390756999999986</v>
      </c>
      <c r="AJ78" s="193">
        <v>1.5336904999999998</v>
      </c>
      <c r="AK78" s="193">
        <v>0.46630950000000015</v>
      </c>
      <c r="AL78" s="193">
        <v>0.62645703000000008</v>
      </c>
      <c r="AM78" s="193">
        <v>0.63766272999999973</v>
      </c>
      <c r="AN78" s="193">
        <v>0</v>
      </c>
      <c r="AO78" s="193">
        <v>0.28756272999999999</v>
      </c>
      <c r="AP78" s="193">
        <v>0.44382880999999996</v>
      </c>
      <c r="AQ78" s="193">
        <v>0.52481955000000002</v>
      </c>
      <c r="AR78" s="193">
        <v>0</v>
      </c>
      <c r="AS78" s="193">
        <v>0.37978969000000001</v>
      </c>
      <c r="AT78" s="193">
        <v>0.21077836999999999</v>
      </c>
      <c r="AU78" s="193">
        <v>0.15304277999999999</v>
      </c>
      <c r="AV78" s="193">
        <v>0.20030023</v>
      </c>
      <c r="AW78" s="193">
        <v>0.36228062</v>
      </c>
      <c r="AX78" s="193">
        <v>0.48242908999999995</v>
      </c>
      <c r="AY78" s="193">
        <v>2.0503029799999997</v>
      </c>
      <c r="AZ78" s="193">
        <v>2.8048599300000001</v>
      </c>
      <c r="BA78" s="193">
        <v>3.6103885300000003</v>
      </c>
    </row>
    <row r="79" spans="2:53" ht="16.5" customHeight="1">
      <c r="B79" s="66" t="s">
        <v>180</v>
      </c>
      <c r="C79" s="66"/>
      <c r="D79" s="10"/>
      <c r="E79" s="193">
        <v>52.953958030000003</v>
      </c>
      <c r="F79" s="193">
        <v>28.311579219999999</v>
      </c>
      <c r="G79" s="193">
        <v>14.017419480000001</v>
      </c>
      <c r="H79" s="193">
        <v>8.8936156100000012</v>
      </c>
      <c r="I79" s="193">
        <v>9.9573764100000002</v>
      </c>
      <c r="J79" s="193">
        <v>16.727019980000001</v>
      </c>
      <c r="K79" s="193">
        <v>21.526999139999997</v>
      </c>
      <c r="L79" s="193">
        <v>30.31321805</v>
      </c>
      <c r="M79" s="193">
        <v>17.157906960000002</v>
      </c>
      <c r="N79" s="193">
        <v>8.7506768899999994</v>
      </c>
      <c r="O79" s="193">
        <v>27.521398779999998</v>
      </c>
      <c r="P79" s="192"/>
      <c r="Q79" s="193">
        <v>3.7875588699999998</v>
      </c>
      <c r="R79" s="193">
        <v>3.24594469</v>
      </c>
      <c r="S79" s="193">
        <v>2.8105624699999998</v>
      </c>
      <c r="T79" s="193">
        <v>2.4627841200000002</v>
      </c>
      <c r="U79" s="193">
        <v>2.3434897499999998</v>
      </c>
      <c r="V79" s="193">
        <v>2.0900687100000006</v>
      </c>
      <c r="W79" s="193">
        <v>1.9972730300000001</v>
      </c>
      <c r="X79" s="193">
        <v>2.1882817399999999</v>
      </c>
      <c r="Y79" s="193">
        <v>2.0858405500000003</v>
      </c>
      <c r="Z79" s="193">
        <v>2.1063032099999996</v>
      </c>
      <c r="AA79" s="193">
        <v>3.5769509099999999</v>
      </c>
      <c r="AB79" s="193">
        <v>4.1390977600000003</v>
      </c>
      <c r="AC79" s="193">
        <v>4.0418622900000001</v>
      </c>
      <c r="AD79" s="193">
        <v>4.19895671</v>
      </c>
      <c r="AE79" s="193">
        <v>4.3471032200000002</v>
      </c>
      <c r="AF79" s="193">
        <v>4.6096417299999999</v>
      </c>
      <c r="AG79" s="193">
        <v>5.1798002699999994</v>
      </c>
      <c r="AH79" s="193">
        <v>5.6483741299999997</v>
      </c>
      <c r="AI79" s="193">
        <v>6.0891830099999957</v>
      </c>
      <c r="AJ79" s="193">
        <v>7.4885904000000005</v>
      </c>
      <c r="AK79" s="193">
        <v>8.5114096000000004</v>
      </c>
      <c r="AL79" s="193">
        <v>7.7204837499999996</v>
      </c>
      <c r="AM79" s="193">
        <v>6.5927343</v>
      </c>
      <c r="AN79" s="193">
        <v>6</v>
      </c>
      <c r="AO79" s="193">
        <v>6.1059306000000007</v>
      </c>
      <c r="AP79" s="193">
        <v>3.2960681799999998</v>
      </c>
      <c r="AQ79" s="193">
        <v>2.14410678</v>
      </c>
      <c r="AR79" s="193">
        <v>2</v>
      </c>
      <c r="AS79" s="193">
        <v>2.1445977900000002</v>
      </c>
      <c r="AT79" s="193">
        <v>2.5967052699999997</v>
      </c>
      <c r="AU79" s="193">
        <v>1.7845448699999999</v>
      </c>
      <c r="AV79" s="193">
        <v>2.0043545700000003</v>
      </c>
      <c r="AW79" s="193">
        <v>2.3251613</v>
      </c>
      <c r="AX79" s="193">
        <v>6.9982662400000004</v>
      </c>
      <c r="AY79" s="193">
        <v>16.193616669999997</v>
      </c>
      <c r="AZ79" s="193">
        <v>16.45179444</v>
      </c>
      <c r="BA79" s="193">
        <v>15.765703049999999</v>
      </c>
    </row>
    <row r="80" spans="2:53" ht="16.5" customHeight="1">
      <c r="B80" s="66" t="s">
        <v>181</v>
      </c>
      <c r="C80" s="66"/>
      <c r="D80" s="10"/>
      <c r="E80" s="193">
        <v>0</v>
      </c>
      <c r="F80" s="193">
        <v>0</v>
      </c>
      <c r="G80" s="193">
        <v>0</v>
      </c>
      <c r="H80" s="193">
        <v>0</v>
      </c>
      <c r="I80" s="193">
        <v>0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92"/>
      <c r="Q80" s="193">
        <v>0</v>
      </c>
      <c r="R80" s="193">
        <v>0</v>
      </c>
      <c r="S80" s="193">
        <v>0</v>
      </c>
      <c r="T80" s="193">
        <v>0</v>
      </c>
      <c r="U80" s="193">
        <v>0</v>
      </c>
      <c r="V80" s="193">
        <v>0</v>
      </c>
      <c r="W80" s="193">
        <v>0</v>
      </c>
      <c r="X80" s="193">
        <v>0</v>
      </c>
      <c r="Y80" s="193">
        <v>0</v>
      </c>
      <c r="Z80" s="193">
        <v>0</v>
      </c>
      <c r="AA80" s="193">
        <v>0</v>
      </c>
      <c r="AB80" s="193">
        <v>0</v>
      </c>
      <c r="AC80" s="193">
        <v>0</v>
      </c>
      <c r="AD80" s="193">
        <v>0</v>
      </c>
      <c r="AE80" s="193">
        <v>0</v>
      </c>
      <c r="AF80" s="193">
        <v>0</v>
      </c>
      <c r="AG80" s="193">
        <v>0</v>
      </c>
      <c r="AH80" s="193">
        <v>0</v>
      </c>
      <c r="AI80" s="193">
        <v>0</v>
      </c>
      <c r="AJ80" s="193">
        <v>0</v>
      </c>
      <c r="AK80" s="193">
        <v>0</v>
      </c>
      <c r="AL80" s="193">
        <v>0</v>
      </c>
      <c r="AM80" s="193">
        <v>0</v>
      </c>
      <c r="AN80" s="193">
        <v>0</v>
      </c>
      <c r="AO80" s="193">
        <v>0</v>
      </c>
      <c r="AP80" s="193">
        <v>0</v>
      </c>
      <c r="AQ80" s="193">
        <v>0</v>
      </c>
      <c r="AR80" s="193">
        <v>0</v>
      </c>
      <c r="AS80" s="193">
        <v>0</v>
      </c>
      <c r="AT80" s="193">
        <v>0</v>
      </c>
      <c r="AU80" s="193">
        <v>0</v>
      </c>
      <c r="AV80" s="193">
        <v>0</v>
      </c>
      <c r="AW80" s="193">
        <v>0</v>
      </c>
      <c r="AX80" s="193">
        <v>0</v>
      </c>
      <c r="AY80" s="193">
        <v>0</v>
      </c>
      <c r="AZ80" s="193">
        <v>0</v>
      </c>
      <c r="BA80" s="193">
        <v>0</v>
      </c>
    </row>
    <row r="81" spans="2:53" ht="16.5" customHeight="1" thickBot="1">
      <c r="B81" s="206" t="s">
        <v>177</v>
      </c>
      <c r="C81" s="206"/>
      <c r="D81" s="207"/>
      <c r="E81" s="298">
        <v>0</v>
      </c>
      <c r="F81" s="298">
        <v>0</v>
      </c>
      <c r="G81" s="298">
        <v>0</v>
      </c>
      <c r="H81" s="298">
        <v>0</v>
      </c>
      <c r="I81" s="298">
        <v>0</v>
      </c>
      <c r="J81" s="298">
        <v>0</v>
      </c>
      <c r="K81" s="298">
        <v>0</v>
      </c>
      <c r="L81" s="298">
        <v>0</v>
      </c>
      <c r="M81" s="298">
        <v>0</v>
      </c>
      <c r="N81" s="298">
        <v>0</v>
      </c>
      <c r="O81" s="298">
        <v>0</v>
      </c>
      <c r="P81" s="299"/>
      <c r="Q81" s="298">
        <v>0</v>
      </c>
      <c r="R81" s="298">
        <v>0</v>
      </c>
      <c r="S81" s="298">
        <v>0</v>
      </c>
      <c r="T81" s="298">
        <v>0</v>
      </c>
      <c r="U81" s="298">
        <v>0</v>
      </c>
      <c r="V81" s="298">
        <v>0</v>
      </c>
      <c r="W81" s="298">
        <v>0</v>
      </c>
      <c r="X81" s="298">
        <v>0</v>
      </c>
      <c r="Y81" s="298">
        <v>0</v>
      </c>
      <c r="Z81" s="298">
        <v>0</v>
      </c>
      <c r="AA81" s="298">
        <v>0</v>
      </c>
      <c r="AB81" s="298">
        <v>0</v>
      </c>
      <c r="AC81" s="298">
        <v>0</v>
      </c>
      <c r="AD81" s="298">
        <v>0</v>
      </c>
      <c r="AE81" s="298">
        <v>0</v>
      </c>
      <c r="AF81" s="298">
        <v>0</v>
      </c>
      <c r="AG81" s="298">
        <v>0</v>
      </c>
      <c r="AH81" s="298">
        <v>0</v>
      </c>
      <c r="AI81" s="298">
        <v>0</v>
      </c>
      <c r="AJ81" s="298">
        <v>0</v>
      </c>
      <c r="AK81" s="298">
        <v>0</v>
      </c>
      <c r="AL81" s="298">
        <v>0</v>
      </c>
      <c r="AM81" s="298">
        <v>0</v>
      </c>
      <c r="AN81" s="298">
        <v>0</v>
      </c>
      <c r="AO81" s="298">
        <v>0</v>
      </c>
      <c r="AP81" s="298">
        <v>0</v>
      </c>
      <c r="AQ81" s="298">
        <v>0</v>
      </c>
      <c r="AR81" s="298">
        <v>0</v>
      </c>
      <c r="AS81" s="298">
        <v>0</v>
      </c>
      <c r="AT81" s="298">
        <v>0</v>
      </c>
      <c r="AU81" s="298">
        <v>0</v>
      </c>
      <c r="AV81" s="298">
        <v>0</v>
      </c>
      <c r="AW81" s="298">
        <v>0</v>
      </c>
      <c r="AX81" s="298">
        <v>0</v>
      </c>
      <c r="AY81" s="298">
        <v>0</v>
      </c>
      <c r="AZ81" s="298">
        <v>0</v>
      </c>
      <c r="BA81" s="298">
        <v>0</v>
      </c>
    </row>
    <row r="82" spans="2:53" ht="16.5" customHeight="1"/>
    <row r="83" spans="2:53" ht="16.5" customHeight="1"/>
    <row r="84" spans="2:53" ht="16.5" customHeight="1"/>
    <row r="85" spans="2:53" ht="16.5" customHeight="1"/>
    <row r="86" spans="2:53" ht="16.5" customHeight="1"/>
    <row r="87" spans="2:53" ht="16.5" customHeight="1"/>
    <row r="88" spans="2:53" ht="16.5" customHeight="1"/>
    <row r="89" spans="2:53" ht="16.5" customHeight="1"/>
    <row r="90" spans="2:53" ht="16.5" customHeight="1"/>
    <row r="91" spans="2:53" ht="16.5" customHeight="1"/>
    <row r="92" spans="2:53" ht="16.5" customHeight="1"/>
    <row r="93" spans="2:53" ht="16.5" customHeight="1"/>
    <row r="94" spans="2:53" ht="16.5" customHeight="1"/>
    <row r="95" spans="2:53" ht="16.5" customHeight="1"/>
    <row r="96" spans="2:53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</sheetData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1" location="'JBB_순이자마진(이자)'!A1" display="순이자마진(이자)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41" firstPageNumber="6" orientation="landscape" useFirstPageNumber="1" r:id="rId1"/>
  <headerFooter alignWithMargins="0">
    <oddFooter>&amp;C- 5 -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8"/>
      <c r="B1" s="17" t="s">
        <v>493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486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ht="16.5" customHeight="1">
      <c r="A4" s="99" t="s">
        <v>987</v>
      </c>
      <c r="B4" s="64" t="s">
        <v>149</v>
      </c>
      <c r="C4" s="65"/>
      <c r="D4" s="14"/>
      <c r="E4" s="290">
        <v>5.9461411123844492</v>
      </c>
      <c r="F4" s="290">
        <v>5.1614437469629433</v>
      </c>
      <c r="G4" s="290">
        <v>4.8227400068647119</v>
      </c>
      <c r="H4" s="290">
        <v>4.3126637055910066</v>
      </c>
      <c r="I4" s="290">
        <v>3.8341493356890792</v>
      </c>
      <c r="J4" s="290">
        <v>3.6628312011985473</v>
      </c>
      <c r="K4" s="290">
        <v>3.9440314952664384</v>
      </c>
      <c r="L4" s="290">
        <v>4.0671788381977896</v>
      </c>
      <c r="M4" s="290">
        <v>3.5780509199927391</v>
      </c>
      <c r="N4" s="566">
        <v>3.5050113114379964</v>
      </c>
      <c r="O4" s="566">
        <v>4.4354702192217408</v>
      </c>
      <c r="P4" s="291"/>
      <c r="Q4" s="290">
        <v>4.8619707298253045</v>
      </c>
      <c r="R4" s="290">
        <v>4.8044842686362585</v>
      </c>
      <c r="S4" s="290">
        <v>4.7582567492334178</v>
      </c>
      <c r="T4" s="290">
        <v>4.6127241397679244</v>
      </c>
      <c r="U4" s="290">
        <v>4.496468610215774</v>
      </c>
      <c r="V4" s="290">
        <v>4.1954881050828003</v>
      </c>
      <c r="W4" s="290">
        <v>4.0819162165498035</v>
      </c>
      <c r="X4" s="290">
        <v>3.9897125617485569</v>
      </c>
      <c r="Y4" s="290">
        <v>3.9030401036981437</v>
      </c>
      <c r="Z4" s="290">
        <v>3.808173700304502</v>
      </c>
      <c r="AA4" s="290">
        <v>3.6544403508703129</v>
      </c>
      <c r="AB4" s="290">
        <v>3.594737086228287</v>
      </c>
      <c r="AC4" s="290">
        <v>3.6444949607959569</v>
      </c>
      <c r="AD4" s="290">
        <v>3.6563452472355253</v>
      </c>
      <c r="AE4" s="290">
        <v>3.7034011751425164</v>
      </c>
      <c r="AF4" s="290">
        <v>3.8165940935413154</v>
      </c>
      <c r="AG4" s="290">
        <v>3.8859289620876516</v>
      </c>
      <c r="AH4" s="290">
        <v>3.9732325233761676</v>
      </c>
      <c r="AI4" s="290">
        <v>4.0912297962213842</v>
      </c>
      <c r="AJ4" s="290">
        <v>4.0810726271639677</v>
      </c>
      <c r="AK4" s="290">
        <v>4.1572685865211634</v>
      </c>
      <c r="AL4" s="290">
        <v>4.0752205249367313</v>
      </c>
      <c r="AM4" s="290">
        <v>3.9618446434624754</v>
      </c>
      <c r="AN4" s="290">
        <v>3.9018104536753313</v>
      </c>
      <c r="AO4" s="290">
        <v>3.6978911392187097</v>
      </c>
      <c r="AP4" s="290">
        <v>3.4329774666878277</v>
      </c>
      <c r="AQ4" s="290">
        <v>3.3218934666553235</v>
      </c>
      <c r="AR4" s="290">
        <v>3.4044217899937244</v>
      </c>
      <c r="AS4" s="290">
        <v>3.4253690511975123</v>
      </c>
      <c r="AT4" s="529">
        <v>3.4401942221692545</v>
      </c>
      <c r="AU4" s="566">
        <v>3.7339266980939043</v>
      </c>
      <c r="AV4" s="566">
        <v>3.8555830468269394</v>
      </c>
      <c r="AW4" s="529">
        <v>4.0527243903598063</v>
      </c>
      <c r="AX4" s="529">
        <v>4.5210562244901826</v>
      </c>
      <c r="AY4" s="529">
        <v>5.2158518677712218</v>
      </c>
      <c r="AZ4" s="529">
        <v>5.6864068270854498</v>
      </c>
      <c r="BA4" s="529">
        <v>5.65176266165785</v>
      </c>
    </row>
    <row r="5" spans="1:53" ht="16.5" customHeight="1">
      <c r="A5" s="309" t="s">
        <v>534</v>
      </c>
      <c r="B5" s="66" t="s">
        <v>150</v>
      </c>
      <c r="C5" s="66"/>
      <c r="D5" s="14"/>
      <c r="E5" s="292">
        <v>6.055989409541036</v>
      </c>
      <c r="F5" s="292">
        <v>5.2202637638054465</v>
      </c>
      <c r="G5" s="292">
        <v>4.8596980088547843</v>
      </c>
      <c r="H5" s="292">
        <v>4.3456140011434838</v>
      </c>
      <c r="I5" s="292">
        <v>3.8637173362552533</v>
      </c>
      <c r="J5" s="292">
        <v>3.6785832450040643</v>
      </c>
      <c r="K5" s="292">
        <v>3.9565968491070103</v>
      </c>
      <c r="L5" s="292">
        <v>4.0785699827100501</v>
      </c>
      <c r="M5" s="292">
        <v>3.5862689404854287</v>
      </c>
      <c r="N5" s="567">
        <v>3.5151187323930597</v>
      </c>
      <c r="O5" s="567">
        <v>4.4604235665501815</v>
      </c>
      <c r="P5" s="291"/>
      <c r="Q5" s="292">
        <v>4.8991351642137086</v>
      </c>
      <c r="R5" s="292">
        <v>4.8443762057681976</v>
      </c>
      <c r="S5" s="292">
        <v>4.7900499350341486</v>
      </c>
      <c r="T5" s="292">
        <v>4.6472797249155926</v>
      </c>
      <c r="U5" s="292">
        <v>4.5319288930493133</v>
      </c>
      <c r="V5" s="292">
        <v>4.2296458730017665</v>
      </c>
      <c r="W5" s="292">
        <v>4.1089841800340183</v>
      </c>
      <c r="X5" s="292">
        <v>4.0221017630598528</v>
      </c>
      <c r="Y5" s="292">
        <v>3.9430255788287809</v>
      </c>
      <c r="Z5" s="292">
        <v>3.8330928068329757</v>
      </c>
      <c r="AA5" s="292">
        <v>3.6768871354201726</v>
      </c>
      <c r="AB5" s="292">
        <v>3.6122211632446257</v>
      </c>
      <c r="AC5" s="292">
        <v>3.6617669034729206</v>
      </c>
      <c r="AD5" s="292">
        <v>3.6717194327049603</v>
      </c>
      <c r="AE5" s="292">
        <v>3.7158794955317114</v>
      </c>
      <c r="AF5" s="292">
        <v>3.8298694943004565</v>
      </c>
      <c r="AG5" s="292">
        <v>3.898382977202429</v>
      </c>
      <c r="AH5" s="292">
        <v>3.9841857460376198</v>
      </c>
      <c r="AI5" s="292">
        <v>4.1047624065421147</v>
      </c>
      <c r="AJ5" s="292">
        <v>4.0922681185353724</v>
      </c>
      <c r="AK5" s="292">
        <v>4.1695052131294279</v>
      </c>
      <c r="AL5" s="292">
        <v>4.0865636360812339</v>
      </c>
      <c r="AM5" s="292">
        <v>3.9727355785883529</v>
      </c>
      <c r="AN5" s="292">
        <v>3.9107306344804296</v>
      </c>
      <c r="AO5" s="292">
        <v>3.7074206850223868</v>
      </c>
      <c r="AP5" s="292">
        <v>3.4400444119151765</v>
      </c>
      <c r="AQ5" s="292">
        <v>3.329698966388507</v>
      </c>
      <c r="AR5" s="292">
        <v>3.4098476578800572</v>
      </c>
      <c r="AS5" s="292">
        <v>3.4327765716550966</v>
      </c>
      <c r="AT5" s="530">
        <v>3.4511472655487383</v>
      </c>
      <c r="AU5" s="567">
        <v>3.7504349987910928</v>
      </c>
      <c r="AV5" s="567">
        <v>3.8765466141691225</v>
      </c>
      <c r="AW5" s="530">
        <v>4.0758135218365892</v>
      </c>
      <c r="AX5" s="530">
        <v>4.5459826479106766</v>
      </c>
      <c r="AY5" s="530">
        <v>5.2462317244540158</v>
      </c>
      <c r="AZ5" s="530">
        <v>5.7073735242383696</v>
      </c>
      <c r="BA5" s="530">
        <v>5.6675849517982133</v>
      </c>
    </row>
    <row r="6" spans="1:53" ht="16.5" customHeight="1">
      <c r="A6" s="103" t="s">
        <v>463</v>
      </c>
      <c r="B6" s="66" t="s">
        <v>151</v>
      </c>
      <c r="C6" s="66"/>
      <c r="D6" s="14"/>
      <c r="E6" s="292">
        <v>3.5156724691522427</v>
      </c>
      <c r="F6" s="292">
        <v>2.7824913250843517</v>
      </c>
      <c r="G6" s="292">
        <v>2.1590393195095881</v>
      </c>
      <c r="H6" s="292">
        <v>0.62860054064970039</v>
      </c>
      <c r="I6" s="292">
        <v>0.2350340541237218</v>
      </c>
      <c r="J6" s="292">
        <v>1.5161707360262946</v>
      </c>
      <c r="K6" s="292">
        <v>1.7756468672213552</v>
      </c>
      <c r="L6" s="292">
        <v>1.8175293343169714</v>
      </c>
      <c r="M6" s="292">
        <v>1.1812116743940673</v>
      </c>
      <c r="N6" s="567">
        <v>0.96389349344580821</v>
      </c>
      <c r="O6" s="567">
        <v>2.2894899321842668</v>
      </c>
      <c r="P6" s="291"/>
      <c r="Q6" s="292">
        <v>2.534184948546327</v>
      </c>
      <c r="R6" s="292">
        <v>0.78797246156616596</v>
      </c>
      <c r="S6" s="292">
        <v>1.4272813381567426E-2</v>
      </c>
      <c r="T6" s="292">
        <v>1.3404551749482505</v>
      </c>
      <c r="U6" s="292">
        <v>0.126331758154938</v>
      </c>
      <c r="V6" s="292">
        <v>9.2228635987031127E-2</v>
      </c>
      <c r="W6" s="292">
        <v>1.6347188749078541</v>
      </c>
      <c r="X6" s="292">
        <v>1.7550286706859815</v>
      </c>
      <c r="Y6" s="292">
        <v>5.8694727648106786E-2</v>
      </c>
      <c r="Z6" s="292">
        <v>4.1906919943546311E-2</v>
      </c>
      <c r="AA6" s="292">
        <v>0.11872219615637314</v>
      </c>
      <c r="AB6" s="292">
        <v>1.4866869122439423</v>
      </c>
      <c r="AC6" s="292">
        <v>1.5088820904382061</v>
      </c>
      <c r="AD6" s="292">
        <v>1.5109592516968406</v>
      </c>
      <c r="AE6" s="292">
        <v>1.5463356833764261</v>
      </c>
      <c r="AF6" s="292">
        <v>1.7216776626004147</v>
      </c>
      <c r="AG6" s="292">
        <v>1.7470410526403322</v>
      </c>
      <c r="AH6" s="292">
        <v>1.7716872648905262</v>
      </c>
      <c r="AI6" s="292">
        <v>1.8720473756014457</v>
      </c>
      <c r="AJ6" s="292">
        <v>1.9813636942110333</v>
      </c>
      <c r="AK6" s="292">
        <v>1.9244126978895204</v>
      </c>
      <c r="AL6" s="292">
        <v>1.753293915564363</v>
      </c>
      <c r="AM6" s="292">
        <v>1.6460865147478094</v>
      </c>
      <c r="AN6" s="292">
        <v>1.497398103538284</v>
      </c>
      <c r="AO6" s="292">
        <v>1.3947162912749484</v>
      </c>
      <c r="AP6" s="292">
        <v>0.78558521685244309</v>
      </c>
      <c r="AQ6" s="292">
        <v>0.84724823919125702</v>
      </c>
      <c r="AR6" s="292">
        <v>0.85331806739924621</v>
      </c>
      <c r="AS6" s="292">
        <v>0.80412458905357675</v>
      </c>
      <c r="AT6" s="530">
        <v>0.83936081332149026</v>
      </c>
      <c r="AU6" s="567">
        <v>1.2125937721343907</v>
      </c>
      <c r="AV6" s="567">
        <v>1.5296829449316236</v>
      </c>
      <c r="AW6" s="530">
        <v>1.6516940758760801</v>
      </c>
      <c r="AX6" s="530">
        <v>2.5904103443478794</v>
      </c>
      <c r="AY6" s="530">
        <v>3.8615887740668291</v>
      </c>
      <c r="AZ6" s="530">
        <v>3.6099925046591146</v>
      </c>
      <c r="BA6" s="530">
        <v>3.559800917613444</v>
      </c>
    </row>
    <row r="7" spans="1:53" ht="16.5" customHeight="1">
      <c r="A7" s="103" t="s">
        <v>464</v>
      </c>
      <c r="B7" s="66" t="s">
        <v>152</v>
      </c>
      <c r="C7" s="66"/>
      <c r="D7" s="14"/>
      <c r="E7" s="292">
        <v>4.4990942789118611</v>
      </c>
      <c r="F7" s="292">
        <v>3.8938168894045533</v>
      </c>
      <c r="G7" s="292">
        <v>3.4539386135387011</v>
      </c>
      <c r="H7" s="292">
        <v>3.1172044929939071</v>
      </c>
      <c r="I7" s="292">
        <v>2.7443158447952958</v>
      </c>
      <c r="J7" s="292">
        <v>2.3695773217024567</v>
      </c>
      <c r="K7" s="292">
        <v>2.3199601815201083</v>
      </c>
      <c r="L7" s="292">
        <v>2.3127207112161203</v>
      </c>
      <c r="M7" s="292">
        <v>2.0220028704715451</v>
      </c>
      <c r="N7" s="567">
        <v>1.7819602931703142</v>
      </c>
      <c r="O7" s="567">
        <v>1.9562975903198987</v>
      </c>
      <c r="P7" s="291"/>
      <c r="Q7" s="292">
        <v>3.4585758613348143</v>
      </c>
      <c r="R7" s="292">
        <v>3.3647823382625237</v>
      </c>
      <c r="S7" s="292">
        <v>3.3446439296876567</v>
      </c>
      <c r="T7" s="292">
        <v>3.255739188924486</v>
      </c>
      <c r="U7" s="292">
        <v>3.1966968605015378</v>
      </c>
      <c r="V7" s="292">
        <v>3.0657896854469997</v>
      </c>
      <c r="W7" s="292">
        <v>3.0067200720573957</v>
      </c>
      <c r="X7" s="292">
        <v>3.0036378409525866</v>
      </c>
      <c r="Y7" s="292">
        <v>2.8136741192182355</v>
      </c>
      <c r="Z7" s="292">
        <v>2.6452877443018261</v>
      </c>
      <c r="AA7" s="292">
        <v>2.4995384848640412</v>
      </c>
      <c r="AB7" s="292">
        <v>2.2184695482768131</v>
      </c>
      <c r="AC7" s="292">
        <v>2.2654237221189111</v>
      </c>
      <c r="AD7" s="292">
        <v>2.348042459152595</v>
      </c>
      <c r="AE7" s="292">
        <v>2.4157215567303725</v>
      </c>
      <c r="AF7" s="292">
        <v>2.3610449232685324</v>
      </c>
      <c r="AG7" s="292">
        <v>2.2752934759383776</v>
      </c>
      <c r="AH7" s="292">
        <v>2.2858284969018978</v>
      </c>
      <c r="AI7" s="292">
        <v>2.3255710702705614</v>
      </c>
      <c r="AJ7" s="292">
        <v>2.3485594319500338</v>
      </c>
      <c r="AK7" s="292">
        <v>2.3497323301500055</v>
      </c>
      <c r="AL7" s="292">
        <v>2.297970892030897</v>
      </c>
      <c r="AM7" s="292">
        <v>2.2533721114723813</v>
      </c>
      <c r="AN7" s="292">
        <v>2.2159256422027247</v>
      </c>
      <c r="AO7" s="292">
        <v>2.0816749194227278</v>
      </c>
      <c r="AP7" s="292">
        <v>1.955793941157602</v>
      </c>
      <c r="AQ7" s="292">
        <v>1.8687245157325509</v>
      </c>
      <c r="AR7" s="292">
        <v>1.8287167513694012</v>
      </c>
      <c r="AS7" s="292">
        <v>1.8001705776797272</v>
      </c>
      <c r="AT7" s="530">
        <v>1.7638703231859429</v>
      </c>
      <c r="AU7" s="567">
        <v>1.7410487421751286</v>
      </c>
      <c r="AV7" s="567">
        <v>1.8038855748779323</v>
      </c>
      <c r="AW7" s="530">
        <v>1.8702740941254372</v>
      </c>
      <c r="AX7" s="530">
        <v>1.9566234891417573</v>
      </c>
      <c r="AY7" s="530">
        <v>2.1751087801599991</v>
      </c>
      <c r="AZ7" s="530">
        <v>2.3208469135337184</v>
      </c>
      <c r="BA7" s="530">
        <v>2.4074546599678794</v>
      </c>
    </row>
    <row r="8" spans="1:53" s="5" customFormat="1" ht="16.5" customHeight="1">
      <c r="A8" s="103" t="s">
        <v>465</v>
      </c>
      <c r="B8" s="66" t="s">
        <v>153</v>
      </c>
      <c r="C8" s="66"/>
      <c r="D8" s="13"/>
      <c r="E8" s="292">
        <v>6.6196822787910738</v>
      </c>
      <c r="F8" s="292">
        <v>5.6626878962181886</v>
      </c>
      <c r="G8" s="292">
        <v>5.2343833879363677</v>
      </c>
      <c r="H8" s="292">
        <v>4.5999907316361641</v>
      </c>
      <c r="I8" s="292">
        <v>4.0833454314527113</v>
      </c>
      <c r="J8" s="292">
        <v>3.8925460271737338</v>
      </c>
      <c r="K8" s="292">
        <v>4.1940061575379506</v>
      </c>
      <c r="L8" s="292">
        <v>4.3128846089718644</v>
      </c>
      <c r="M8" s="292">
        <v>3.7980447883861741</v>
      </c>
      <c r="N8" s="567">
        <v>3.770312462228167</v>
      </c>
      <c r="O8" s="567">
        <v>4.8230328661041408</v>
      </c>
      <c r="P8" s="291"/>
      <c r="Q8" s="292">
        <v>5.3059759458519569</v>
      </c>
      <c r="R8" s="292">
        <v>5.2349016705880986</v>
      </c>
      <c r="S8" s="292">
        <v>5.1245010524469263</v>
      </c>
      <c r="T8" s="292">
        <v>4.930611191950014</v>
      </c>
      <c r="U8" s="292">
        <v>4.8068316365315802</v>
      </c>
      <c r="V8" s="292">
        <v>4.4874169326859503</v>
      </c>
      <c r="W8" s="292">
        <v>4.3251751975980799</v>
      </c>
      <c r="X8" s="292">
        <v>4.2167596904833209</v>
      </c>
      <c r="Y8" s="292">
        <v>4.1542489403858163</v>
      </c>
      <c r="Z8" s="292">
        <v>4.0740734661600966</v>
      </c>
      <c r="AA8" s="292">
        <v>3.9088295228331931</v>
      </c>
      <c r="AB8" s="292">
        <v>3.8541006176027666</v>
      </c>
      <c r="AC8" s="292">
        <v>3.8911781232245106</v>
      </c>
      <c r="AD8" s="292">
        <v>3.8907069326492536</v>
      </c>
      <c r="AE8" s="292">
        <v>3.9300082007689001</v>
      </c>
      <c r="AF8" s="292">
        <v>4.0559308961154992</v>
      </c>
      <c r="AG8" s="292">
        <v>4.1390503566736871</v>
      </c>
      <c r="AH8" s="292">
        <v>4.2233388570480503</v>
      </c>
      <c r="AI8" s="292">
        <v>4.3528003629568062</v>
      </c>
      <c r="AJ8" s="292">
        <v>4.3280350811931907</v>
      </c>
      <c r="AK8" s="292">
        <v>4.4110196198739615</v>
      </c>
      <c r="AL8" s="292">
        <v>4.3215836952395916</v>
      </c>
      <c r="AM8" s="292">
        <v>4.1987705544671936</v>
      </c>
      <c r="AN8" s="292">
        <v>4.1195149589989759</v>
      </c>
      <c r="AO8" s="292">
        <v>3.938294375822212</v>
      </c>
      <c r="AP8" s="292">
        <v>3.6435158469273232</v>
      </c>
      <c r="AQ8" s="292">
        <v>3.5329405916437331</v>
      </c>
      <c r="AR8" s="292">
        <v>3.6272016020271844</v>
      </c>
      <c r="AS8" s="292">
        <v>3.6550995890196685</v>
      </c>
      <c r="AT8" s="530">
        <v>3.7187252108786986</v>
      </c>
      <c r="AU8" s="567">
        <v>4.062791387633097</v>
      </c>
      <c r="AV8" s="567">
        <v>4.1903694898116246</v>
      </c>
      <c r="AW8" s="530">
        <v>4.3997676971121162</v>
      </c>
      <c r="AX8" s="530">
        <v>4.9207264122905219</v>
      </c>
      <c r="AY8" s="530">
        <v>5.6691708719854539</v>
      </c>
      <c r="AZ8" s="530">
        <v>6.1993065726447316</v>
      </c>
      <c r="BA8" s="530">
        <v>6.1402832675745538</v>
      </c>
    </row>
    <row r="9" spans="1:53" s="5" customFormat="1" ht="16.5" customHeight="1">
      <c r="A9" s="103" t="s">
        <v>491</v>
      </c>
      <c r="B9" s="66" t="s">
        <v>154</v>
      </c>
      <c r="C9" s="66"/>
      <c r="D9" s="13"/>
      <c r="E9" s="292">
        <v>6.2682296855381923</v>
      </c>
      <c r="F9" s="292">
        <v>5.361967532569377</v>
      </c>
      <c r="G9" s="292">
        <v>4.9726561060582091</v>
      </c>
      <c r="H9" s="292">
        <v>4.2532324250827962</v>
      </c>
      <c r="I9" s="292">
        <v>3.7634456811788732</v>
      </c>
      <c r="J9" s="292">
        <v>3.6296619934602941</v>
      </c>
      <c r="K9" s="292">
        <v>3.9292193000098017</v>
      </c>
      <c r="L9" s="292">
        <v>4.1052392837111382</v>
      </c>
      <c r="M9" s="292">
        <v>3.5881453194706245</v>
      </c>
      <c r="N9" s="567">
        <v>3.5566163500086496</v>
      </c>
      <c r="O9" s="567">
        <v>4.6610808555665386</v>
      </c>
      <c r="P9" s="291"/>
      <c r="Q9" s="292">
        <v>5.0936589138123578</v>
      </c>
      <c r="R9" s="292">
        <v>4.9585053286662459</v>
      </c>
      <c r="S9" s="292">
        <v>4.8045713955091145</v>
      </c>
      <c r="T9" s="292">
        <v>4.6027448900291654</v>
      </c>
      <c r="U9" s="292">
        <v>4.4748691557132689</v>
      </c>
      <c r="V9" s="292">
        <v>4.1451104542883606</v>
      </c>
      <c r="W9" s="292">
        <v>3.9427257155570072</v>
      </c>
      <c r="X9" s="292">
        <v>3.8789638354293055</v>
      </c>
      <c r="Y9" s="292">
        <v>3.821843528211355</v>
      </c>
      <c r="Z9" s="292">
        <v>3.7526656137055365</v>
      </c>
      <c r="AA9" s="292">
        <v>3.6183355396309671</v>
      </c>
      <c r="AB9" s="292">
        <v>3.5811883591654796</v>
      </c>
      <c r="AC9" s="292">
        <v>3.6265162054956437</v>
      </c>
      <c r="AD9" s="292">
        <v>3.6347475141949706</v>
      </c>
      <c r="AE9" s="292">
        <v>3.6711434171549215</v>
      </c>
      <c r="AF9" s="292">
        <v>3.7909201972344748</v>
      </c>
      <c r="AG9" s="292">
        <v>3.8795360201441662</v>
      </c>
      <c r="AH9" s="292">
        <v>3.9813799381953943</v>
      </c>
      <c r="AI9" s="292">
        <v>4.0599303295394638</v>
      </c>
      <c r="AJ9" s="292">
        <v>4.1322603110341722</v>
      </c>
      <c r="AK9" s="292">
        <v>4.19753864721703</v>
      </c>
      <c r="AL9" s="292">
        <v>4.1177085579912625</v>
      </c>
      <c r="AM9" s="292">
        <v>3.9812995067926087</v>
      </c>
      <c r="AN9" s="292">
        <v>3.9158774335374837</v>
      </c>
      <c r="AO9" s="292">
        <v>3.7001522751619933</v>
      </c>
      <c r="AP9" s="292">
        <v>3.4431146865788547</v>
      </c>
      <c r="AQ9" s="292">
        <v>3.3348751939662939</v>
      </c>
      <c r="AR9" s="292">
        <v>3.4072001647183421</v>
      </c>
      <c r="AS9" s="292">
        <v>3.4401764553671694</v>
      </c>
      <c r="AT9" s="530">
        <v>3.4931561356055982</v>
      </c>
      <c r="AU9" s="567">
        <v>3.8680832562476413</v>
      </c>
      <c r="AV9" s="567">
        <v>4.0264621662744915</v>
      </c>
      <c r="AW9" s="530">
        <v>4.2244710757678199</v>
      </c>
      <c r="AX9" s="530">
        <v>4.752125557638518</v>
      </c>
      <c r="AY9" s="530">
        <v>5.5370999003942849</v>
      </c>
      <c r="AZ9" s="530">
        <v>6.050958934070132</v>
      </c>
      <c r="BA9" s="530">
        <v>5.9719857409010322</v>
      </c>
    </row>
    <row r="10" spans="1:53" s="5" customFormat="1" ht="16.5" customHeight="1">
      <c r="A10" s="103" t="s">
        <v>466</v>
      </c>
      <c r="B10" s="66"/>
      <c r="C10" s="506" t="s">
        <v>1000</v>
      </c>
      <c r="D10" s="13"/>
      <c r="E10" s="292">
        <v>6.2721259904556117</v>
      </c>
      <c r="F10" s="292">
        <v>5.4800643554769177</v>
      </c>
      <c r="G10" s="292">
        <v>5.1161497273007308</v>
      </c>
      <c r="H10" s="292">
        <v>4.4058470486393011</v>
      </c>
      <c r="I10" s="292">
        <v>3.8898854008225099</v>
      </c>
      <c r="J10" s="292">
        <v>3.7134038688487374</v>
      </c>
      <c r="K10" s="292">
        <v>3.931001893915278</v>
      </c>
      <c r="L10" s="292">
        <v>3.9437261612623016</v>
      </c>
      <c r="M10" s="292">
        <v>3.3378608685144471</v>
      </c>
      <c r="N10" s="567">
        <v>3.2637630144485925</v>
      </c>
      <c r="O10" s="567">
        <v>4.3180303448099373</v>
      </c>
      <c r="P10" s="291"/>
      <c r="Q10" s="292">
        <v>5.2438319359722891</v>
      </c>
      <c r="R10" s="292">
        <v>5.0862847937896234</v>
      </c>
      <c r="S10" s="292">
        <v>4.9559803017582942</v>
      </c>
      <c r="T10" s="292">
        <v>4.768247140542953</v>
      </c>
      <c r="U10" s="292">
        <v>4.6398868018711754</v>
      </c>
      <c r="V10" s="292">
        <v>4.2905315758190561</v>
      </c>
      <c r="W10" s="292">
        <v>4.0826754713219495</v>
      </c>
      <c r="X10" s="292">
        <v>4.0116788880629164</v>
      </c>
      <c r="Y10" s="292">
        <v>3.9704800212278331</v>
      </c>
      <c r="Z10" s="292">
        <v>3.8634770943127728</v>
      </c>
      <c r="AA10" s="292">
        <v>3.7238673611640278</v>
      </c>
      <c r="AB10" s="292">
        <v>3.6664782620464931</v>
      </c>
      <c r="AC10" s="292">
        <v>3.7184486041912983</v>
      </c>
      <c r="AD10" s="292">
        <v>3.7241368338031609</v>
      </c>
      <c r="AE10" s="292">
        <v>3.744182478631469</v>
      </c>
      <c r="AF10" s="292">
        <v>3.8735104306708985</v>
      </c>
      <c r="AG10" s="292">
        <v>3.8794050228269974</v>
      </c>
      <c r="AH10" s="292">
        <v>3.9638608602643024</v>
      </c>
      <c r="AI10" s="292">
        <v>4.0048704385987959</v>
      </c>
      <c r="AJ10" s="292">
        <v>4.0306307536774293</v>
      </c>
      <c r="AK10" s="292">
        <v>4.055402875370981</v>
      </c>
      <c r="AL10" s="292">
        <v>3.9360037494765079</v>
      </c>
      <c r="AM10" s="292">
        <v>3.7635479988846803</v>
      </c>
      <c r="AN10" s="292">
        <v>3.6923818481716388</v>
      </c>
      <c r="AO10" s="292">
        <v>3.4519068549091889</v>
      </c>
      <c r="AP10" s="292">
        <v>3.1833034825718665</v>
      </c>
      <c r="AQ10" s="292">
        <v>3.087922514652826</v>
      </c>
      <c r="AR10" s="292">
        <v>3.1195575834758893</v>
      </c>
      <c r="AS10" s="292">
        <v>3.1386510810237334</v>
      </c>
      <c r="AT10" s="530">
        <v>3.1658355973533494</v>
      </c>
      <c r="AU10" s="567">
        <v>3.6119336132447275</v>
      </c>
      <c r="AV10" s="567">
        <v>3.6762949678683334</v>
      </c>
      <c r="AW10" s="530">
        <v>3.8686595332714839</v>
      </c>
      <c r="AX10" s="530">
        <v>4.4107410405326775</v>
      </c>
      <c r="AY10" s="530">
        <v>5.2402936996513905</v>
      </c>
      <c r="AZ10" s="530">
        <v>5.7849297924216527</v>
      </c>
      <c r="BA10" s="530">
        <v>5.5808047336607389</v>
      </c>
    </row>
    <row r="11" spans="1:53" s="5" customFormat="1" ht="16.5" customHeight="1">
      <c r="A11" s="103" t="s">
        <v>559</v>
      </c>
      <c r="B11" s="66"/>
      <c r="C11" s="506" t="s">
        <v>1001</v>
      </c>
      <c r="D11" s="13"/>
      <c r="E11" s="292">
        <v>6.5520606247253701</v>
      </c>
      <c r="F11" s="292">
        <v>5.2468381761220266</v>
      </c>
      <c r="G11" s="292">
        <v>4.7901368619490245</v>
      </c>
      <c r="H11" s="292">
        <v>4.0000580219809398</v>
      </c>
      <c r="I11" s="292">
        <v>3.5650081082226359</v>
      </c>
      <c r="J11" s="292">
        <v>3.5410851228632709</v>
      </c>
      <c r="K11" s="292">
        <v>3.943946185125359</v>
      </c>
      <c r="L11" s="292">
        <v>4.3353560678603671</v>
      </c>
      <c r="M11" s="292">
        <v>3.9319461568124714</v>
      </c>
      <c r="N11" s="567">
        <v>4.013831948607141</v>
      </c>
      <c r="O11" s="567">
        <v>5.175493993254551</v>
      </c>
      <c r="P11" s="291"/>
      <c r="Q11" s="292">
        <v>4.8967500129529338</v>
      </c>
      <c r="R11" s="292">
        <v>4.7919758102752272</v>
      </c>
      <c r="S11" s="292">
        <v>4.5980370263997532</v>
      </c>
      <c r="T11" s="292">
        <v>4.3532546284142963</v>
      </c>
      <c r="U11" s="292">
        <v>4.2253843007325473</v>
      </c>
      <c r="V11" s="292">
        <v>3.9000506109860473</v>
      </c>
      <c r="W11" s="292">
        <v>3.6787902859944404</v>
      </c>
      <c r="X11" s="292">
        <v>3.6574191407252608</v>
      </c>
      <c r="Y11" s="292">
        <v>3.585059632911737</v>
      </c>
      <c r="Z11" s="292">
        <v>3.5746170689229784</v>
      </c>
      <c r="AA11" s="292">
        <v>3.46784911015409</v>
      </c>
      <c r="AB11" s="292">
        <v>3.4720501919174631</v>
      </c>
      <c r="AC11" s="292">
        <v>3.5290210539951983</v>
      </c>
      <c r="AD11" s="292">
        <v>3.5449656051180991</v>
      </c>
      <c r="AE11" s="292">
        <v>3.6020097247753355</v>
      </c>
      <c r="AF11" s="292">
        <v>3.7095722492559435</v>
      </c>
      <c r="AG11" s="292">
        <v>3.893081558536819</v>
      </c>
      <c r="AH11" s="292">
        <v>4.0225230051683054</v>
      </c>
      <c r="AI11" s="292">
        <v>4.1421996546122548</v>
      </c>
      <c r="AJ11" s="292">
        <v>4.2785532639127561</v>
      </c>
      <c r="AK11" s="292">
        <v>4.4079740590912317</v>
      </c>
      <c r="AL11" s="292">
        <v>4.3800173053222657</v>
      </c>
      <c r="AM11" s="292">
        <v>4.2835717874621899</v>
      </c>
      <c r="AN11" s="292">
        <v>4.2183027325534894</v>
      </c>
      <c r="AO11" s="292">
        <v>4.05375266401657</v>
      </c>
      <c r="AP11" s="292">
        <v>3.7996034401964409</v>
      </c>
      <c r="AQ11" s="292">
        <v>3.6727153378434676</v>
      </c>
      <c r="AR11" s="292">
        <v>3.8121042193943708</v>
      </c>
      <c r="AS11" s="292">
        <v>3.8980336484415132</v>
      </c>
      <c r="AT11" s="530">
        <v>4.0319420698561492</v>
      </c>
      <c r="AU11" s="567">
        <v>4.3001139431591788</v>
      </c>
      <c r="AV11" s="567">
        <v>4.5491326013596076</v>
      </c>
      <c r="AW11" s="530">
        <v>4.7510665345949876</v>
      </c>
      <c r="AX11" s="530">
        <v>5.2546125745647227</v>
      </c>
      <c r="AY11" s="530">
        <v>5.9989243772576648</v>
      </c>
      <c r="AZ11" s="530">
        <v>6.5180081331360746</v>
      </c>
      <c r="BA11" s="530">
        <v>6.5892247586754786</v>
      </c>
    </row>
    <row r="12" spans="1:53" s="5" customFormat="1" ht="16.5" customHeight="1">
      <c r="A12" s="308" t="s">
        <v>538</v>
      </c>
      <c r="B12" s="66" t="s">
        <v>155</v>
      </c>
      <c r="C12" s="66"/>
      <c r="D12" s="13"/>
      <c r="E12" s="292">
        <v>7.0095005963444175</v>
      </c>
      <c r="F12" s="292">
        <v>6.1773425750543511</v>
      </c>
      <c r="G12" s="292">
        <v>6.1854558033539124</v>
      </c>
      <c r="H12" s="292">
        <v>5.1294720483118441</v>
      </c>
      <c r="I12" s="292">
        <v>4.6272319778471616</v>
      </c>
      <c r="J12" s="292">
        <v>5.462328578364132</v>
      </c>
      <c r="K12" s="292">
        <v>5.6082670407953366</v>
      </c>
      <c r="L12" s="292">
        <v>5.7161904767382996</v>
      </c>
      <c r="M12" s="292">
        <v>3.1166636457055725</v>
      </c>
      <c r="N12" s="567">
        <v>4.6338455532264842</v>
      </c>
      <c r="O12" s="567">
        <v>5.4790051570110485</v>
      </c>
      <c r="P12" s="291"/>
      <c r="Q12" s="292">
        <v>6.2414387430478495</v>
      </c>
      <c r="R12" s="292">
        <v>6.2764694507888752</v>
      </c>
      <c r="S12" s="292">
        <v>5.9737890080938563</v>
      </c>
      <c r="T12" s="292">
        <v>5.8249740000095169</v>
      </c>
      <c r="U12" s="292">
        <v>5.7319447860121953</v>
      </c>
      <c r="V12" s="292">
        <v>5.2498279110535657</v>
      </c>
      <c r="W12" s="292">
        <v>4.4863722417807459</v>
      </c>
      <c r="X12" s="292">
        <v>4.3860834976605245</v>
      </c>
      <c r="Y12" s="292">
        <v>4.4528873489338938</v>
      </c>
      <c r="Z12" s="292">
        <v>4.6438444924919668</v>
      </c>
      <c r="AA12" s="292">
        <v>5.3584516677316367</v>
      </c>
      <c r="AB12" s="292">
        <v>5.5681163844998425</v>
      </c>
      <c r="AC12" s="292">
        <v>5.5786093839321902</v>
      </c>
      <c r="AD12" s="292">
        <v>5.3034956136303322</v>
      </c>
      <c r="AE12" s="292">
        <v>5.3753782360719136</v>
      </c>
      <c r="AF12" s="292">
        <v>5.5606707963956907</v>
      </c>
      <c r="AG12" s="292">
        <v>5.5014212331419365</v>
      </c>
      <c r="AH12" s="292">
        <v>5.5827208617790758</v>
      </c>
      <c r="AI12" s="292">
        <v>5.8121704500009486</v>
      </c>
      <c r="AJ12" s="292">
        <v>5.7161457344089497</v>
      </c>
      <c r="AK12" s="292">
        <v>5.6970855977753612</v>
      </c>
      <c r="AL12" s="292">
        <v>5.7823539566437461</v>
      </c>
      <c r="AM12" s="292">
        <v>5.6732659865075687</v>
      </c>
      <c r="AN12" s="292">
        <v>5.3031293765397685</v>
      </c>
      <c r="AO12" s="292">
        <v>2.2779867793829509</v>
      </c>
      <c r="AP12" s="292">
        <v>4.2538559714708999</v>
      </c>
      <c r="AQ12" s="292">
        <v>4.4055907328182897</v>
      </c>
      <c r="AR12" s="292">
        <v>4.5397534980019687</v>
      </c>
      <c r="AS12" s="292">
        <v>4.2532074082301241</v>
      </c>
      <c r="AT12" s="530">
        <v>4.9543179851954191</v>
      </c>
      <c r="AU12" s="567">
        <v>4.8567258566350953</v>
      </c>
      <c r="AV12" s="567">
        <v>4.9242561433796839</v>
      </c>
      <c r="AW12" s="530">
        <v>5.2326294112914002</v>
      </c>
      <c r="AX12" s="530">
        <v>5.9856540662404836</v>
      </c>
      <c r="AY12" s="530">
        <v>5.6422327558571661</v>
      </c>
      <c r="AZ12" s="530">
        <v>6.1855343211172888</v>
      </c>
      <c r="BA12" s="530">
        <v>6.0417743533485799</v>
      </c>
    </row>
    <row r="13" spans="1:53" s="5" customFormat="1" ht="16.5" customHeight="1">
      <c r="A13" s="103" t="s">
        <v>468</v>
      </c>
      <c r="B13" s="66" t="s">
        <v>156</v>
      </c>
      <c r="C13" s="66"/>
      <c r="D13" s="13"/>
      <c r="E13" s="292">
        <v>-7.6250495617846559</v>
      </c>
      <c r="F13" s="292">
        <v>43.265871195358713</v>
      </c>
      <c r="G13" s="292">
        <v>1.9230219665788264</v>
      </c>
      <c r="H13" s="292">
        <v>-1.0122069062783698</v>
      </c>
      <c r="I13" s="292">
        <v>-1.0141461759261414</v>
      </c>
      <c r="J13" s="292">
        <v>-7.3690695146219838</v>
      </c>
      <c r="K13" s="292">
        <v>-13.072416</v>
      </c>
      <c r="L13" s="292">
        <v>-5.1405298096919303</v>
      </c>
      <c r="M13" s="292">
        <v>7.9013692463221916E-2</v>
      </c>
      <c r="N13" s="292">
        <v>-0.65027310534498362</v>
      </c>
      <c r="O13" s="567">
        <v>0</v>
      </c>
      <c r="P13" s="291"/>
      <c r="Q13" s="292">
        <v>-1.9828652298358771</v>
      </c>
      <c r="R13" s="292">
        <v>0</v>
      </c>
      <c r="S13" s="292">
        <v>3.6839496380562404</v>
      </c>
      <c r="T13" s="292">
        <v>-0.44837537184982917</v>
      </c>
      <c r="U13" s="292">
        <v>-0.45654240915271288</v>
      </c>
      <c r="V13" s="292">
        <v>-4.5723779847783996</v>
      </c>
      <c r="W13" s="292">
        <v>0</v>
      </c>
      <c r="X13" s="292">
        <v>15.003716421408548</v>
      </c>
      <c r="Y13" s="292">
        <v>-9.2692067950007697</v>
      </c>
      <c r="Z13" s="292">
        <v>-0.81192183485253722</v>
      </c>
      <c r="AA13" s="292">
        <v>0</v>
      </c>
      <c r="AB13" s="292">
        <v>0</v>
      </c>
      <c r="AC13" s="292">
        <v>0</v>
      </c>
      <c r="AD13" s="292">
        <v>0</v>
      </c>
      <c r="AE13" s="292">
        <v>-0.91703546568010519</v>
      </c>
      <c r="AF13" s="292">
        <v>0</v>
      </c>
      <c r="AG13" s="292">
        <v>-11.398681263736265</v>
      </c>
      <c r="AH13" s="292">
        <v>-24.092146358695654</v>
      </c>
      <c r="AI13" s="292">
        <v>-16.496460652173912</v>
      </c>
      <c r="AJ13" s="292">
        <v>-16.994881050558313</v>
      </c>
      <c r="AK13" s="292">
        <v>-1.1346810603011326</v>
      </c>
      <c r="AL13" s="292">
        <v>0.65412265300316141</v>
      </c>
      <c r="AM13" s="292">
        <v>0</v>
      </c>
      <c r="AN13" s="292">
        <v>0</v>
      </c>
      <c r="AO13" s="292">
        <v>0</v>
      </c>
      <c r="AP13" s="292">
        <v>0</v>
      </c>
      <c r="AQ13" s="292">
        <v>0.30948184784423838</v>
      </c>
      <c r="AR13" s="292">
        <v>-1.5169284081057137</v>
      </c>
      <c r="AS13" s="292">
        <v>-1.1079794145209307</v>
      </c>
      <c r="AT13" s="292">
        <v>0</v>
      </c>
      <c r="AU13" s="567">
        <v>0</v>
      </c>
      <c r="AV13" s="567">
        <v>0</v>
      </c>
      <c r="AW13" s="567">
        <v>0</v>
      </c>
      <c r="AX13" s="567">
        <v>0</v>
      </c>
      <c r="AY13" s="567">
        <v>0</v>
      </c>
      <c r="AZ13" s="567">
        <v>0</v>
      </c>
      <c r="BA13" s="567">
        <v>0</v>
      </c>
    </row>
    <row r="14" spans="1:53" s="5" customFormat="1" ht="16.5" customHeight="1">
      <c r="A14" s="103" t="s">
        <v>469</v>
      </c>
      <c r="B14" s="66" t="s">
        <v>157</v>
      </c>
      <c r="C14" s="66"/>
      <c r="D14" s="13"/>
      <c r="E14" s="292">
        <v>0</v>
      </c>
      <c r="F14" s="292">
        <v>0</v>
      </c>
      <c r="G14" s="292">
        <v>0</v>
      </c>
      <c r="H14" s="292">
        <v>0</v>
      </c>
      <c r="I14" s="292">
        <v>0</v>
      </c>
      <c r="J14" s="292">
        <v>0</v>
      </c>
      <c r="K14" s="292">
        <v>0</v>
      </c>
      <c r="L14" s="292">
        <v>0</v>
      </c>
      <c r="M14" s="292">
        <v>0</v>
      </c>
      <c r="N14" s="567">
        <v>0</v>
      </c>
      <c r="O14" s="567">
        <v>0</v>
      </c>
      <c r="P14" s="291"/>
      <c r="Q14" s="292">
        <v>0</v>
      </c>
      <c r="R14" s="292">
        <v>0</v>
      </c>
      <c r="S14" s="292">
        <v>0</v>
      </c>
      <c r="T14" s="292">
        <v>0</v>
      </c>
      <c r="U14" s="292">
        <v>0</v>
      </c>
      <c r="V14" s="292">
        <v>0</v>
      </c>
      <c r="W14" s="292">
        <v>0</v>
      </c>
      <c r="X14" s="292">
        <v>0</v>
      </c>
      <c r="Y14" s="292">
        <v>0</v>
      </c>
      <c r="Z14" s="292">
        <v>0</v>
      </c>
      <c r="AA14" s="292">
        <v>0</v>
      </c>
      <c r="AB14" s="292">
        <v>0</v>
      </c>
      <c r="AC14" s="292">
        <v>0</v>
      </c>
      <c r="AD14" s="292">
        <v>0</v>
      </c>
      <c r="AE14" s="292">
        <v>0</v>
      </c>
      <c r="AF14" s="292">
        <v>0</v>
      </c>
      <c r="AG14" s="292">
        <v>0</v>
      </c>
      <c r="AH14" s="292">
        <v>0</v>
      </c>
      <c r="AI14" s="292">
        <v>0</v>
      </c>
      <c r="AJ14" s="292">
        <v>0</v>
      </c>
      <c r="AK14" s="292">
        <v>0</v>
      </c>
      <c r="AL14" s="292">
        <v>0</v>
      </c>
      <c r="AM14" s="292">
        <v>0</v>
      </c>
      <c r="AN14" s="292">
        <v>0</v>
      </c>
      <c r="AO14" s="292">
        <v>0</v>
      </c>
      <c r="AP14" s="292">
        <v>0</v>
      </c>
      <c r="AQ14" s="292">
        <v>0</v>
      </c>
      <c r="AR14" s="292">
        <v>0</v>
      </c>
      <c r="AS14" s="292">
        <v>0</v>
      </c>
      <c r="AT14" s="292">
        <v>0</v>
      </c>
      <c r="AU14" s="567">
        <v>0</v>
      </c>
      <c r="AV14" s="567">
        <v>0</v>
      </c>
      <c r="AW14" s="567">
        <v>0</v>
      </c>
      <c r="AX14" s="567">
        <v>0</v>
      </c>
      <c r="AY14" s="567">
        <v>0</v>
      </c>
      <c r="AZ14" s="567">
        <v>0</v>
      </c>
      <c r="BA14" s="567">
        <v>0</v>
      </c>
    </row>
    <row r="15" spans="1:53" s="5" customFormat="1" ht="16.5" customHeight="1">
      <c r="A15" s="101" t="s">
        <v>36</v>
      </c>
      <c r="B15" s="66" t="s">
        <v>158</v>
      </c>
      <c r="C15" s="66"/>
      <c r="D15" s="13"/>
      <c r="E15" s="292">
        <v>19.783557861278801</v>
      </c>
      <c r="F15" s="292">
        <v>20.104110276717037</v>
      </c>
      <c r="G15" s="292">
        <v>21.987775213093851</v>
      </c>
      <c r="H15" s="292">
        <v>24.492914679898988</v>
      </c>
      <c r="I15" s="292">
        <v>24.810076399946048</v>
      </c>
      <c r="J15" s="292">
        <v>23.52433679777565</v>
      </c>
      <c r="K15" s="292">
        <v>23.851913856691617</v>
      </c>
      <c r="L15" s="292">
        <v>18.86387378262803</v>
      </c>
      <c r="M15" s="292">
        <v>21.245023333197626</v>
      </c>
      <c r="N15" s="567">
        <v>23.014215338916273</v>
      </c>
      <c r="O15" s="567">
        <v>18.993534715368448</v>
      </c>
      <c r="P15" s="291"/>
      <c r="Q15" s="292">
        <v>22.327972118366038</v>
      </c>
      <c r="R15" s="292">
        <v>20.753796522532916</v>
      </c>
      <c r="S15" s="292">
        <v>23.897492939619859</v>
      </c>
      <c r="T15" s="292">
        <v>22.576630330523201</v>
      </c>
      <c r="U15" s="292">
        <v>23.087673669499416</v>
      </c>
      <c r="V15" s="292">
        <v>24.8189880366143</v>
      </c>
      <c r="W15" s="292">
        <v>26.724203481218296</v>
      </c>
      <c r="X15" s="292">
        <v>25.041319819869717</v>
      </c>
      <c r="Y15" s="292">
        <v>25.514356998776904</v>
      </c>
      <c r="Z15" s="292">
        <v>24.405711089461334</v>
      </c>
      <c r="AA15" s="292">
        <v>24.28504186529943</v>
      </c>
      <c r="AB15" s="292">
        <v>23.418833839102373</v>
      </c>
      <c r="AC15" s="292">
        <v>23.607738234718457</v>
      </c>
      <c r="AD15" s="292">
        <v>23.583838114327644</v>
      </c>
      <c r="AE15" s="292">
        <v>23.48826701604688</v>
      </c>
      <c r="AF15" s="292">
        <v>23.996183412985552</v>
      </c>
      <c r="AG15" s="292">
        <v>23.728563383483984</v>
      </c>
      <c r="AH15" s="292">
        <v>22.220000659219515</v>
      </c>
      <c r="AI15" s="292">
        <v>25.42966648869487</v>
      </c>
      <c r="AJ15" s="292">
        <v>17.75140408676528</v>
      </c>
      <c r="AK15" s="292">
        <v>19.211577509042694</v>
      </c>
      <c r="AL15" s="292">
        <v>18.593549141397823</v>
      </c>
      <c r="AM15" s="292">
        <v>19.949723220208728</v>
      </c>
      <c r="AN15" s="292">
        <v>19.463196879714516</v>
      </c>
      <c r="AO15" s="292">
        <v>24.265050624415561</v>
      </c>
      <c r="AP15" s="292">
        <v>20.767043507629733</v>
      </c>
      <c r="AQ15" s="292">
        <v>20.628185226083197</v>
      </c>
      <c r="AR15" s="292">
        <v>23.42520707158312</v>
      </c>
      <c r="AS15" s="292">
        <v>22.333570163156516</v>
      </c>
      <c r="AT15" s="530">
        <v>24.374506571258021</v>
      </c>
      <c r="AU15" s="567">
        <v>21.938047685178564</v>
      </c>
      <c r="AV15" s="567">
        <v>19.255904094079295</v>
      </c>
      <c r="AW15" s="530">
        <v>19.804557742064688</v>
      </c>
      <c r="AX15" s="530">
        <v>18.801706699674185</v>
      </c>
      <c r="AY15" s="530">
        <v>18.155624548662491</v>
      </c>
      <c r="AZ15" s="530">
        <v>18.910987869386826</v>
      </c>
      <c r="BA15" s="530">
        <v>18.302650965290667</v>
      </c>
    </row>
    <row r="16" spans="1:53" s="5" customFormat="1" ht="16.5" customHeight="1">
      <c r="A16" s="101" t="s">
        <v>461</v>
      </c>
      <c r="B16" s="66" t="s">
        <v>159</v>
      </c>
      <c r="C16" s="66"/>
      <c r="D16" s="13"/>
      <c r="E16" s="292">
        <v>3.2355007630400703</v>
      </c>
      <c r="F16" s="292">
        <v>2.5838828181310443</v>
      </c>
      <c r="G16" s="292">
        <v>2.4773044371275978</v>
      </c>
      <c r="H16" s="292">
        <v>1.5356615398374418</v>
      </c>
      <c r="I16" s="292">
        <v>1.3855628714107333</v>
      </c>
      <c r="J16" s="292">
        <v>1.3410914259548574</v>
      </c>
      <c r="K16" s="292">
        <v>1.6711362486536949</v>
      </c>
      <c r="L16" s="292">
        <v>1.6187329394562935</v>
      </c>
      <c r="M16" s="292">
        <v>0.79476855931645207</v>
      </c>
      <c r="N16" s="567">
        <v>0.69952263897167277</v>
      </c>
      <c r="O16" s="567">
        <v>3.263666536549751</v>
      </c>
      <c r="P16" s="291"/>
      <c r="Q16" s="292">
        <v>2.5604219540062587</v>
      </c>
      <c r="R16" s="292">
        <v>2.4563794783865509</v>
      </c>
      <c r="S16" s="292">
        <v>2.0940442731130235</v>
      </c>
      <c r="T16" s="292">
        <v>2.0134515629301077</v>
      </c>
      <c r="U16" s="292">
        <v>1.8946165040818439</v>
      </c>
      <c r="V16" s="292">
        <v>1.5010769774891839</v>
      </c>
      <c r="W16" s="292">
        <v>1.5004089924010595</v>
      </c>
      <c r="X16" s="292">
        <v>1.5043786292455665</v>
      </c>
      <c r="Y16" s="292">
        <v>1.4587364849331173</v>
      </c>
      <c r="Z16" s="292">
        <v>1.2579965964485949</v>
      </c>
      <c r="AA16" s="292">
        <v>1.2568836025791827</v>
      </c>
      <c r="AB16" s="292">
        <v>1.2674570580171312</v>
      </c>
      <c r="AC16" s="292">
        <v>1.3529536043359995</v>
      </c>
      <c r="AD16" s="292">
        <v>1.3429308359138465</v>
      </c>
      <c r="AE16" s="292">
        <v>1.4005058153207932</v>
      </c>
      <c r="AF16" s="292">
        <v>1.5645368111111109</v>
      </c>
      <c r="AG16" s="292">
        <v>1.6297467156285388</v>
      </c>
      <c r="AH16" s="292">
        <v>1.7557022396723303</v>
      </c>
      <c r="AI16" s="292">
        <v>1.6686667034677902</v>
      </c>
      <c r="AJ16" s="292">
        <v>1.8509810325105327</v>
      </c>
      <c r="AK16" s="292">
        <v>1.8741174060146435</v>
      </c>
      <c r="AL16" s="292">
        <v>1.6689401294264623</v>
      </c>
      <c r="AM16" s="292">
        <v>1.3184194667532387</v>
      </c>
      <c r="AN16" s="292">
        <v>1.3581863912729586</v>
      </c>
      <c r="AO16" s="292">
        <v>0.77424581155223537</v>
      </c>
      <c r="AP16" s="292">
        <v>0.66665531470746719</v>
      </c>
      <c r="AQ16" s="292">
        <v>0.63900618060642067</v>
      </c>
      <c r="AR16" s="292">
        <v>0.6557418577716152</v>
      </c>
      <c r="AS16" s="292">
        <v>0.4607689809535383</v>
      </c>
      <c r="AT16" s="530">
        <v>0.69179852229542071</v>
      </c>
      <c r="AU16" s="567">
        <v>0.73836986449320641</v>
      </c>
      <c r="AV16" s="567">
        <v>0.90792670885756177</v>
      </c>
      <c r="AW16" s="530">
        <v>1.7486248194662706</v>
      </c>
      <c r="AX16" s="530">
        <v>3.3269226485570758</v>
      </c>
      <c r="AY16" s="530">
        <v>3.4216889051731916</v>
      </c>
      <c r="AZ16" s="530">
        <v>3.5505133620404181</v>
      </c>
      <c r="BA16" s="530">
        <v>3.6042249521200853</v>
      </c>
    </row>
    <row r="17" spans="1:53" s="5" customFormat="1" ht="16.5" customHeight="1">
      <c r="A17" s="99" t="s">
        <v>462</v>
      </c>
      <c r="B17" s="66" t="s">
        <v>160</v>
      </c>
      <c r="C17" s="66"/>
      <c r="D17" s="13"/>
      <c r="E17" s="292">
        <v>0</v>
      </c>
      <c r="F17" s="292">
        <v>0</v>
      </c>
      <c r="G17" s="292">
        <v>0</v>
      </c>
      <c r="H17" s="292">
        <v>0</v>
      </c>
      <c r="I17" s="292">
        <v>0</v>
      </c>
      <c r="J17" s="292">
        <v>0</v>
      </c>
      <c r="K17" s="292">
        <v>0</v>
      </c>
      <c r="L17" s="292">
        <v>0</v>
      </c>
      <c r="M17" s="292">
        <v>0</v>
      </c>
      <c r="N17" s="567">
        <v>0</v>
      </c>
      <c r="O17" s="567">
        <v>0</v>
      </c>
      <c r="P17" s="291"/>
      <c r="Q17" s="292">
        <v>0</v>
      </c>
      <c r="R17" s="292">
        <v>0</v>
      </c>
      <c r="S17" s="292">
        <v>0</v>
      </c>
      <c r="T17" s="291">
        <v>0</v>
      </c>
      <c r="U17" s="292">
        <v>0</v>
      </c>
      <c r="V17" s="292">
        <v>0</v>
      </c>
      <c r="W17" s="292">
        <v>0</v>
      </c>
      <c r="X17" s="292">
        <v>0</v>
      </c>
      <c r="Y17" s="292">
        <v>0</v>
      </c>
      <c r="Z17" s="292">
        <v>0</v>
      </c>
      <c r="AA17" s="292">
        <v>0</v>
      </c>
      <c r="AB17" s="292">
        <v>0</v>
      </c>
      <c r="AC17" s="292">
        <v>0</v>
      </c>
      <c r="AD17" s="292">
        <v>0</v>
      </c>
      <c r="AE17" s="292">
        <v>0</v>
      </c>
      <c r="AF17" s="292">
        <v>0</v>
      </c>
      <c r="AG17" s="292">
        <v>0</v>
      </c>
      <c r="AH17" s="292">
        <v>0</v>
      </c>
      <c r="AI17" s="292">
        <v>0</v>
      </c>
      <c r="AJ17" s="292">
        <v>0</v>
      </c>
      <c r="AK17" s="292">
        <v>0</v>
      </c>
      <c r="AL17" s="292">
        <v>0</v>
      </c>
      <c r="AM17" s="292">
        <v>0</v>
      </c>
      <c r="AN17" s="292">
        <v>0</v>
      </c>
      <c r="AO17" s="292">
        <v>0</v>
      </c>
      <c r="AP17" s="292">
        <v>0</v>
      </c>
      <c r="AQ17" s="292">
        <v>0</v>
      </c>
      <c r="AR17" s="292">
        <v>0</v>
      </c>
      <c r="AS17" s="292">
        <v>0</v>
      </c>
      <c r="AT17" s="292">
        <v>0</v>
      </c>
      <c r="AU17" s="567">
        <v>0</v>
      </c>
      <c r="AV17" s="567">
        <v>0</v>
      </c>
      <c r="AW17" s="567">
        <v>0</v>
      </c>
      <c r="AX17" s="567">
        <v>0</v>
      </c>
      <c r="AY17" s="567">
        <v>0</v>
      </c>
      <c r="AZ17" s="567">
        <v>0</v>
      </c>
      <c r="BA17" s="567">
        <v>0</v>
      </c>
    </row>
    <row r="18" spans="1:53" s="5" customFormat="1" ht="16.5" customHeight="1">
      <c r="A18" s="101" t="s">
        <v>1077</v>
      </c>
      <c r="B18" s="65" t="s">
        <v>161</v>
      </c>
      <c r="C18" s="65"/>
      <c r="D18" s="13"/>
      <c r="E18" s="290">
        <v>0</v>
      </c>
      <c r="F18" s="290">
        <v>0</v>
      </c>
      <c r="G18" s="290">
        <v>0</v>
      </c>
      <c r="H18" s="290">
        <v>0</v>
      </c>
      <c r="I18" s="290">
        <v>0</v>
      </c>
      <c r="J18" s="290">
        <v>0</v>
      </c>
      <c r="K18" s="290">
        <v>0</v>
      </c>
      <c r="L18" s="290">
        <v>0</v>
      </c>
      <c r="M18" s="290">
        <v>0</v>
      </c>
      <c r="N18" s="566">
        <v>0</v>
      </c>
      <c r="O18" s="566">
        <v>0</v>
      </c>
      <c r="P18" s="291"/>
      <c r="Q18" s="290">
        <v>0</v>
      </c>
      <c r="R18" s="290">
        <v>0</v>
      </c>
      <c r="S18" s="290">
        <v>0</v>
      </c>
      <c r="T18" s="293">
        <v>0</v>
      </c>
      <c r="U18" s="290">
        <v>0</v>
      </c>
      <c r="V18" s="290">
        <v>0</v>
      </c>
      <c r="W18" s="290">
        <v>0</v>
      </c>
      <c r="X18" s="290">
        <v>0</v>
      </c>
      <c r="Y18" s="290">
        <v>0</v>
      </c>
      <c r="Z18" s="290">
        <v>0</v>
      </c>
      <c r="AA18" s="290">
        <v>0</v>
      </c>
      <c r="AB18" s="290">
        <v>0</v>
      </c>
      <c r="AC18" s="290">
        <v>0</v>
      </c>
      <c r="AD18" s="290">
        <v>0</v>
      </c>
      <c r="AE18" s="290">
        <v>0</v>
      </c>
      <c r="AF18" s="290">
        <v>0</v>
      </c>
      <c r="AG18" s="290">
        <v>0</v>
      </c>
      <c r="AH18" s="290">
        <v>0</v>
      </c>
      <c r="AI18" s="290">
        <v>0</v>
      </c>
      <c r="AJ18" s="290">
        <v>0</v>
      </c>
      <c r="AK18" s="290">
        <v>0</v>
      </c>
      <c r="AL18" s="290">
        <v>0</v>
      </c>
      <c r="AM18" s="290">
        <v>0</v>
      </c>
      <c r="AN18" s="290">
        <v>0</v>
      </c>
      <c r="AO18" s="290">
        <v>0</v>
      </c>
      <c r="AP18" s="290">
        <v>0</v>
      </c>
      <c r="AQ18" s="290">
        <v>0</v>
      </c>
      <c r="AR18" s="290">
        <v>0</v>
      </c>
      <c r="AS18" s="290">
        <v>0</v>
      </c>
      <c r="AT18" s="290">
        <v>0</v>
      </c>
      <c r="AU18" s="566">
        <v>0</v>
      </c>
      <c r="AV18" s="566">
        <v>0</v>
      </c>
      <c r="AW18" s="566">
        <v>0</v>
      </c>
      <c r="AX18" s="566">
        <v>0</v>
      </c>
      <c r="AY18" s="566">
        <v>0</v>
      </c>
      <c r="AZ18" s="566">
        <v>0</v>
      </c>
      <c r="BA18" s="566">
        <v>0</v>
      </c>
    </row>
    <row r="19" spans="1:53" s="5" customFormat="1" ht="16.5" customHeight="1">
      <c r="A19" s="99" t="s">
        <v>1116</v>
      </c>
      <c r="B19" s="66" t="s">
        <v>162</v>
      </c>
      <c r="C19" s="66"/>
      <c r="D19" s="13"/>
      <c r="E19" s="292">
        <v>2.9101803260323953</v>
      </c>
      <c r="F19" s="292">
        <v>2.5475594172072737</v>
      </c>
      <c r="G19" s="292">
        <v>2.2369540438044275</v>
      </c>
      <c r="H19" s="292">
        <v>1.6249669499407786</v>
      </c>
      <c r="I19" s="292">
        <v>1.3694459952041449</v>
      </c>
      <c r="J19" s="292">
        <v>1.8877838896330299</v>
      </c>
      <c r="K19" s="292">
        <v>2.1996543871584322</v>
      </c>
      <c r="L19" s="292">
        <v>2.6126752635704231</v>
      </c>
      <c r="M19" s="292">
        <v>2.3770634374717137</v>
      </c>
      <c r="N19" s="567">
        <v>1.8781413704332977</v>
      </c>
      <c r="O19" s="567">
        <v>1.4272741080918148</v>
      </c>
      <c r="P19" s="291"/>
      <c r="Q19" s="292">
        <v>2.3428239371689559</v>
      </c>
      <c r="R19" s="292">
        <v>1.9976423880578611</v>
      </c>
      <c r="S19" s="292">
        <v>2.1223527965346931</v>
      </c>
      <c r="T19" s="291">
        <v>1.7915409289787214</v>
      </c>
      <c r="U19" s="292">
        <v>1.6111967060260726</v>
      </c>
      <c r="V19" s="292">
        <v>1.3826027132964165</v>
      </c>
      <c r="W19" s="292">
        <v>1.884159845280774</v>
      </c>
      <c r="X19" s="292">
        <v>1.3009788966630884</v>
      </c>
      <c r="Y19" s="292">
        <v>1.1952069343610661</v>
      </c>
      <c r="Z19" s="292">
        <v>1.5342948650612838</v>
      </c>
      <c r="AA19" s="292">
        <v>1.5011866094554995</v>
      </c>
      <c r="AB19" s="292">
        <v>1.7558345518174696</v>
      </c>
      <c r="AC19" s="292">
        <v>1.7957127629697613</v>
      </c>
      <c r="AD19" s="292">
        <v>1.9000999878166118</v>
      </c>
      <c r="AE19" s="292">
        <v>2.1193042203560721</v>
      </c>
      <c r="AF19" s="292">
        <v>2.034070920683178</v>
      </c>
      <c r="AG19" s="292">
        <v>2.1446835261487083</v>
      </c>
      <c r="AH19" s="292">
        <v>2.3751322471571954</v>
      </c>
      <c r="AI19" s="292">
        <v>2.251835721886748</v>
      </c>
      <c r="AJ19" s="292">
        <v>2.6776921170441601</v>
      </c>
      <c r="AK19" s="292">
        <v>2.6276848426256953</v>
      </c>
      <c r="AL19" s="292">
        <v>2.631976333409332</v>
      </c>
      <c r="AM19" s="292">
        <v>2.5089539136244143</v>
      </c>
      <c r="AN19" s="292">
        <v>2.6538008005260942</v>
      </c>
      <c r="AO19" s="292">
        <v>2.3745559484694794</v>
      </c>
      <c r="AP19" s="292">
        <v>2.3643283562587198</v>
      </c>
      <c r="AQ19" s="292">
        <v>2.112312787482491</v>
      </c>
      <c r="AR19" s="292">
        <v>2.3728336597709312</v>
      </c>
      <c r="AS19" s="292">
        <v>2.0944872522904237</v>
      </c>
      <c r="AT19" s="530">
        <v>1.7621853034612456</v>
      </c>
      <c r="AU19" s="567">
        <v>1.5001832096924574</v>
      </c>
      <c r="AV19" s="567">
        <v>1.3121380911005887</v>
      </c>
      <c r="AW19" s="530">
        <v>1.265213307261396</v>
      </c>
      <c r="AX19" s="530">
        <v>1.4648727009726044</v>
      </c>
      <c r="AY19" s="530">
        <v>1.6358438331561598</v>
      </c>
      <c r="AZ19" s="530">
        <v>2.2762260210013179</v>
      </c>
      <c r="BA19" s="530">
        <v>2.824507553072221</v>
      </c>
    </row>
    <row r="20" spans="1:53" s="5" customFormat="1" ht="16.5" customHeight="1">
      <c r="A20" s="97"/>
      <c r="B20" s="66" t="s">
        <v>163</v>
      </c>
      <c r="C20" s="66"/>
      <c r="D20" s="13"/>
      <c r="E20" s="292">
        <v>0.1140807179864355</v>
      </c>
      <c r="F20" s="292">
        <v>6.3997636300310468E-2</v>
      </c>
      <c r="G20" s="292">
        <v>5.8507532543410651E-2</v>
      </c>
      <c r="H20" s="292">
        <v>2.816742944750902E-2</v>
      </c>
      <c r="I20" s="292">
        <v>7.0183376965445195E-4</v>
      </c>
      <c r="J20" s="292">
        <v>1.8428454659548936</v>
      </c>
      <c r="K20" s="292">
        <v>1.5845146883241523</v>
      </c>
      <c r="L20" s="292">
        <v>0.49401351415173994</v>
      </c>
      <c r="M20" s="292">
        <v>8.3079550506129168E-2</v>
      </c>
      <c r="N20" s="567">
        <v>1.0173013470955073E-2</v>
      </c>
      <c r="O20" s="567">
        <v>0.19265084012274494</v>
      </c>
      <c r="P20" s="291"/>
      <c r="Q20" s="292">
        <v>5.7980570994390267E-2</v>
      </c>
      <c r="R20" s="292">
        <v>9.5312562199808076E-2</v>
      </c>
      <c r="S20" s="292">
        <v>7.7715627597071971E-2</v>
      </c>
      <c r="T20" s="291">
        <v>6.4441047199365775E-2</v>
      </c>
      <c r="U20" s="292">
        <v>5.1109331837178161E-2</v>
      </c>
      <c r="V20" s="292">
        <v>7.4671219101901864E-3</v>
      </c>
      <c r="W20" s="292">
        <v>4.8603379035852041E-4</v>
      </c>
      <c r="X20" s="292">
        <v>8.9874991081823866E-4</v>
      </c>
      <c r="Y20" s="292">
        <v>3.9382770021768919E-4</v>
      </c>
      <c r="Z20" s="292">
        <v>1.8111213582927054E-3</v>
      </c>
      <c r="AA20" s="292">
        <v>0</v>
      </c>
      <c r="AB20" s="292">
        <v>1.4569485514379357</v>
      </c>
      <c r="AC20" s="292">
        <v>2.2432553118555236</v>
      </c>
      <c r="AD20" s="292">
        <v>2.0401079924193333</v>
      </c>
      <c r="AE20" s="292">
        <v>1.7197580834141899</v>
      </c>
      <c r="AF20" s="292">
        <v>1.4010077274536095</v>
      </c>
      <c r="AG20" s="292">
        <v>1.519148330269315</v>
      </c>
      <c r="AH20" s="292">
        <v>1.726799931961615</v>
      </c>
      <c r="AI20" s="292">
        <v>1.7301122524504304</v>
      </c>
      <c r="AJ20" s="292">
        <v>0.78609239535541664</v>
      </c>
      <c r="AK20" s="292">
        <v>0.70237501457646989</v>
      </c>
      <c r="AL20" s="292">
        <v>0.45774362268333113</v>
      </c>
      <c r="AM20" s="292">
        <v>0.2110499374265839</v>
      </c>
      <c r="AN20" s="292">
        <v>0.38728799421284832</v>
      </c>
      <c r="AO20" s="292">
        <v>2.1730849274386076E-2</v>
      </c>
      <c r="AP20" s="292">
        <v>3.0607872976662846E-2</v>
      </c>
      <c r="AQ20" s="292">
        <v>2.3821682128689604E-2</v>
      </c>
      <c r="AR20" s="292">
        <v>2.6849411978049437E-2</v>
      </c>
      <c r="AS20" s="292">
        <v>5.8844588051224405E-3</v>
      </c>
      <c r="AT20" s="530">
        <v>5.4531252563772298E-3</v>
      </c>
      <c r="AU20" s="567">
        <v>9.7980644373665843E-3</v>
      </c>
      <c r="AV20" s="567">
        <v>8.2018612309322451E-3</v>
      </c>
      <c r="AW20" s="530">
        <v>7.576755842622071E-2</v>
      </c>
      <c r="AX20" s="530">
        <v>0.10826044865882632</v>
      </c>
      <c r="AY20" s="530">
        <v>0.59888189726759289</v>
      </c>
      <c r="AZ20" s="530">
        <v>1.3709971119040223</v>
      </c>
      <c r="BA20" s="530">
        <v>3.0663654536277707</v>
      </c>
    </row>
    <row r="21" spans="1:53" s="5" customFormat="1" ht="16.5" customHeight="1">
      <c r="A21" s="97"/>
      <c r="B21" s="66" t="s">
        <v>164</v>
      </c>
      <c r="C21" s="66"/>
      <c r="D21" s="13"/>
      <c r="E21" s="292">
        <v>0</v>
      </c>
      <c r="F21" s="292">
        <v>0</v>
      </c>
      <c r="G21" s="292">
        <v>0</v>
      </c>
      <c r="H21" s="292">
        <v>0</v>
      </c>
      <c r="I21" s="292">
        <v>1.4937275486164285</v>
      </c>
      <c r="J21" s="292">
        <v>2.0344131602692812</v>
      </c>
      <c r="K21" s="292">
        <v>2.9740726568281488</v>
      </c>
      <c r="L21" s="292">
        <v>3.029756362037987</v>
      </c>
      <c r="M21" s="292">
        <v>1.3941023220766415</v>
      </c>
      <c r="N21" s="567">
        <v>0</v>
      </c>
      <c r="O21" s="567">
        <v>3.2974192242439595</v>
      </c>
      <c r="P21" s="291"/>
      <c r="Q21" s="292">
        <v>0</v>
      </c>
      <c r="R21" s="292">
        <v>0</v>
      </c>
      <c r="S21" s="292">
        <v>0</v>
      </c>
      <c r="T21" s="291">
        <v>0</v>
      </c>
      <c r="U21" s="292">
        <v>0</v>
      </c>
      <c r="V21" s="292">
        <v>0</v>
      </c>
      <c r="W21" s="292">
        <v>0</v>
      </c>
      <c r="X21" s="292">
        <v>0</v>
      </c>
      <c r="Y21" s="292">
        <v>0</v>
      </c>
      <c r="Z21" s="292">
        <v>0</v>
      </c>
      <c r="AA21" s="292">
        <v>1.4937275475076495</v>
      </c>
      <c r="AB21" s="292">
        <v>1.7778775185265216</v>
      </c>
      <c r="AC21" s="292">
        <v>1.931062021091573</v>
      </c>
      <c r="AD21" s="292">
        <v>2.0728809200669103</v>
      </c>
      <c r="AE21" s="292">
        <v>2.3464475158830567</v>
      </c>
      <c r="AF21" s="292">
        <v>2.63013012011888</v>
      </c>
      <c r="AG21" s="292">
        <v>3.0188781523985999</v>
      </c>
      <c r="AH21" s="292">
        <v>3.0975368361031776</v>
      </c>
      <c r="AI21" s="292">
        <v>3.1284123096753378</v>
      </c>
      <c r="AJ21" s="292">
        <v>3.1934389135989631</v>
      </c>
      <c r="AK21" s="292">
        <v>3.2313998160890915</v>
      </c>
      <c r="AL21" s="292">
        <v>2.9081853081276656</v>
      </c>
      <c r="AM21" s="292">
        <v>2.6896263556737123</v>
      </c>
      <c r="AN21" s="292">
        <v>2.3104041063566236</v>
      </c>
      <c r="AO21" s="292">
        <v>0.84160176253686958</v>
      </c>
      <c r="AP21" s="292">
        <v>1.0614041424123435</v>
      </c>
      <c r="AQ21" s="292">
        <v>1.4263392856428496</v>
      </c>
      <c r="AR21" s="292">
        <v>0</v>
      </c>
      <c r="AS21" s="292">
        <v>0</v>
      </c>
      <c r="AT21" s="292">
        <v>0</v>
      </c>
      <c r="AU21" s="567">
        <v>0</v>
      </c>
      <c r="AV21" s="567">
        <v>0</v>
      </c>
      <c r="AW21" s="567">
        <v>0</v>
      </c>
      <c r="AX21" s="530">
        <v>2.2898369410145425</v>
      </c>
      <c r="AY21" s="530">
        <v>3.8276737130544634</v>
      </c>
      <c r="AZ21" s="567">
        <v>0</v>
      </c>
      <c r="BA21" s="567">
        <v>0</v>
      </c>
    </row>
    <row r="22" spans="1:53" s="5" customFormat="1" ht="16.5" customHeight="1">
      <c r="A22" s="97"/>
      <c r="B22" s="66" t="s">
        <v>165</v>
      </c>
      <c r="C22" s="66"/>
      <c r="D22" s="13"/>
      <c r="E22" s="292">
        <v>3.1364406612548139</v>
      </c>
      <c r="F22" s="292">
        <v>3.0518113612870659</v>
      </c>
      <c r="G22" s="292">
        <v>2.474293841323735</v>
      </c>
      <c r="H22" s="292">
        <v>1.8779053856358265</v>
      </c>
      <c r="I22" s="292">
        <v>1.5625473749692129</v>
      </c>
      <c r="J22" s="292">
        <v>1.8746911835113276</v>
      </c>
      <c r="K22" s="292">
        <v>2.1243586475648653</v>
      </c>
      <c r="L22" s="292">
        <v>2.8116276097435047</v>
      </c>
      <c r="M22" s="292">
        <v>3.0495936535834294</v>
      </c>
      <c r="N22" s="567">
        <v>3.0688239314562096</v>
      </c>
      <c r="O22" s="567">
        <v>2.3888449094633808</v>
      </c>
      <c r="P22" s="291"/>
      <c r="Q22" s="292">
        <v>2.5716988155114446</v>
      </c>
      <c r="R22" s="292">
        <v>2.249160981753612</v>
      </c>
      <c r="S22" s="292">
        <v>2.3282333287974</v>
      </c>
      <c r="T22" s="291">
        <v>2.0310531400740142</v>
      </c>
      <c r="U22" s="292">
        <v>1.87550472520902</v>
      </c>
      <c r="V22" s="292">
        <v>1.5629115947975774</v>
      </c>
      <c r="W22" s="292">
        <v>2.1947683838197314</v>
      </c>
      <c r="X22" s="292">
        <v>1.5181430826586411</v>
      </c>
      <c r="Y22" s="292">
        <v>1.4360786304950712</v>
      </c>
      <c r="Z22" s="292">
        <v>1.678967990980976</v>
      </c>
      <c r="AA22" s="292">
        <v>1.6394401092210031</v>
      </c>
      <c r="AB22" s="292">
        <v>1.8087234249496889</v>
      </c>
      <c r="AC22" s="292">
        <v>1.7074172594993882</v>
      </c>
      <c r="AD22" s="292">
        <v>1.8491465617963923</v>
      </c>
      <c r="AE22" s="292">
        <v>2.1873116522330309</v>
      </c>
      <c r="AF22" s="292">
        <v>2.0293206731527524</v>
      </c>
      <c r="AG22" s="292">
        <v>2.047022804326434</v>
      </c>
      <c r="AH22" s="292">
        <v>2.3034344131025448</v>
      </c>
      <c r="AI22" s="292">
        <v>2.126403064394518</v>
      </c>
      <c r="AJ22" s="292">
        <v>2.8287507465325246</v>
      </c>
      <c r="AK22" s="292">
        <v>2.6629968481333641</v>
      </c>
      <c r="AL22" s="292">
        <v>2.8026769954814057</v>
      </c>
      <c r="AM22" s="292">
        <v>2.9681711231022403</v>
      </c>
      <c r="AN22" s="292">
        <v>3.0274959405540658</v>
      </c>
      <c r="AO22" s="292">
        <v>2.9555523329795919</v>
      </c>
      <c r="AP22" s="292">
        <v>3.0158862292802175</v>
      </c>
      <c r="AQ22" s="292">
        <v>3.2330202001787685</v>
      </c>
      <c r="AR22" s="292">
        <v>3.2583638959181793</v>
      </c>
      <c r="AS22" s="292">
        <v>3.378545341838346</v>
      </c>
      <c r="AT22" s="530">
        <v>3.0603649500343706</v>
      </c>
      <c r="AU22" s="567">
        <v>2.6750828705101584</v>
      </c>
      <c r="AV22" s="567">
        <v>2.84475980356881</v>
      </c>
      <c r="AW22" s="530">
        <v>2.4008018022001534</v>
      </c>
      <c r="AX22" s="530">
        <v>2.1526654566167509</v>
      </c>
      <c r="AY22" s="530">
        <v>2.3177413320959914</v>
      </c>
      <c r="AZ22" s="530">
        <v>2.6483869360139187</v>
      </c>
      <c r="BA22" s="530">
        <v>2.7312593895812585</v>
      </c>
    </row>
    <row r="23" spans="1:53" s="5" customFormat="1" ht="16.5" customHeight="1">
      <c r="A23" s="97"/>
      <c r="B23" s="67" t="s">
        <v>161</v>
      </c>
      <c r="C23" s="67"/>
      <c r="D23" s="13"/>
      <c r="E23" s="294">
        <v>0</v>
      </c>
      <c r="F23" s="294">
        <v>0</v>
      </c>
      <c r="G23" s="294">
        <v>0</v>
      </c>
      <c r="H23" s="294">
        <v>0</v>
      </c>
      <c r="I23" s="294">
        <v>0</v>
      </c>
      <c r="J23" s="294">
        <v>0</v>
      </c>
      <c r="K23" s="294">
        <v>0</v>
      </c>
      <c r="L23" s="294">
        <v>0</v>
      </c>
      <c r="M23" s="294">
        <v>0</v>
      </c>
      <c r="N23" s="568">
        <v>0</v>
      </c>
      <c r="O23" s="568">
        <v>0</v>
      </c>
      <c r="P23" s="291"/>
      <c r="Q23" s="294">
        <v>0</v>
      </c>
      <c r="R23" s="294">
        <v>0</v>
      </c>
      <c r="S23" s="294">
        <v>0</v>
      </c>
      <c r="T23" s="294">
        <v>0</v>
      </c>
      <c r="U23" s="294">
        <v>0</v>
      </c>
      <c r="V23" s="294">
        <v>0</v>
      </c>
      <c r="W23" s="294">
        <v>0</v>
      </c>
      <c r="X23" s="294">
        <v>0</v>
      </c>
      <c r="Y23" s="294">
        <v>0</v>
      </c>
      <c r="Z23" s="294">
        <v>0</v>
      </c>
      <c r="AA23" s="294">
        <v>0</v>
      </c>
      <c r="AB23" s="294">
        <v>0</v>
      </c>
      <c r="AC23" s="294">
        <v>0</v>
      </c>
      <c r="AD23" s="294">
        <v>0</v>
      </c>
      <c r="AE23" s="294">
        <v>0</v>
      </c>
      <c r="AF23" s="294">
        <v>0</v>
      </c>
      <c r="AG23" s="294">
        <v>0</v>
      </c>
      <c r="AH23" s="294">
        <v>0</v>
      </c>
      <c r="AI23" s="294">
        <v>0</v>
      </c>
      <c r="AJ23" s="294">
        <v>0</v>
      </c>
      <c r="AK23" s="294">
        <v>0</v>
      </c>
      <c r="AL23" s="294">
        <v>0</v>
      </c>
      <c r="AM23" s="294">
        <v>0</v>
      </c>
      <c r="AN23" s="294">
        <v>0</v>
      </c>
      <c r="AO23" s="294">
        <v>0</v>
      </c>
      <c r="AP23" s="294">
        <v>0</v>
      </c>
      <c r="AQ23" s="294">
        <v>0</v>
      </c>
      <c r="AR23" s="294">
        <v>0</v>
      </c>
      <c r="AS23" s="294">
        <v>0</v>
      </c>
      <c r="AT23" s="294">
        <v>0</v>
      </c>
      <c r="AU23" s="568">
        <v>0</v>
      </c>
      <c r="AV23" s="568">
        <v>0</v>
      </c>
      <c r="AW23" s="568">
        <v>0</v>
      </c>
      <c r="AX23" s="568">
        <v>0</v>
      </c>
      <c r="AY23" s="568">
        <v>0</v>
      </c>
      <c r="AZ23" s="568">
        <v>0</v>
      </c>
      <c r="BA23" s="568">
        <v>0</v>
      </c>
    </row>
    <row r="24" spans="1:53" s="5" customFormat="1" ht="16.5" customHeight="1">
      <c r="A24" s="97"/>
      <c r="B24" s="68" t="s">
        <v>166</v>
      </c>
      <c r="C24" s="69"/>
      <c r="D24" s="13"/>
      <c r="E24" s="295">
        <v>3.1750982195944766</v>
      </c>
      <c r="F24" s="295">
        <v>2.7069718488509817</v>
      </c>
      <c r="G24" s="295">
        <v>2.4056141176434496</v>
      </c>
      <c r="H24" s="295">
        <v>1.9649542590967886</v>
      </c>
      <c r="I24" s="295">
        <v>1.5877913600932909</v>
      </c>
      <c r="J24" s="295">
        <v>1.4480533974503225</v>
      </c>
      <c r="K24" s="295">
        <v>1.6318182707372852</v>
      </c>
      <c r="L24" s="295">
        <v>1.6616605350130091</v>
      </c>
      <c r="M24" s="295">
        <v>1.1907439668363859</v>
      </c>
      <c r="N24" s="569">
        <v>0.88203568345016459</v>
      </c>
      <c r="O24" s="569">
        <v>1.597428678591633</v>
      </c>
      <c r="P24" s="291"/>
      <c r="Q24" s="295">
        <v>2.4269103625969177</v>
      </c>
      <c r="R24" s="295">
        <v>2.392121673037173</v>
      </c>
      <c r="S24" s="295">
        <v>2.3285475127907094</v>
      </c>
      <c r="T24" s="295">
        <v>2.2302804511707972</v>
      </c>
      <c r="U24" s="295">
        <v>2.1217821644364703</v>
      </c>
      <c r="V24" s="295">
        <v>1.870653066741887</v>
      </c>
      <c r="W24" s="295">
        <v>1.7636249043763617</v>
      </c>
      <c r="X24" s="295">
        <v>1.6941668581778615</v>
      </c>
      <c r="Y24" s="295">
        <v>1.6140166420940953</v>
      </c>
      <c r="Z24" s="295">
        <v>1.5452656431134348</v>
      </c>
      <c r="AA24" s="295">
        <v>1.5072272063219483</v>
      </c>
      <c r="AB24" s="295">
        <v>1.4907491253396441</v>
      </c>
      <c r="AC24" s="295">
        <v>1.4215933363257949</v>
      </c>
      <c r="AD24" s="295">
        <v>1.4116383905009786</v>
      </c>
      <c r="AE24" s="295">
        <v>1.4692943281587145</v>
      </c>
      <c r="AF24" s="295">
        <v>1.5514957031316163</v>
      </c>
      <c r="AG24" s="295">
        <v>1.5823698327681466</v>
      </c>
      <c r="AH24" s="295">
        <v>1.6540088101296126</v>
      </c>
      <c r="AI24" s="295">
        <v>1.7121456045057906</v>
      </c>
      <c r="AJ24" s="295">
        <v>1.7506012212079245</v>
      </c>
      <c r="AK24" s="295">
        <v>1.7081134537813654</v>
      </c>
      <c r="AL24" s="295">
        <v>1.6294148680583302</v>
      </c>
      <c r="AM24" s="295">
        <v>1.5588880257788877</v>
      </c>
      <c r="AN24" s="295">
        <v>1.4508234763891252</v>
      </c>
      <c r="AO24" s="295">
        <v>1.2756385783595268</v>
      </c>
      <c r="AP24" s="295">
        <v>1.0811423886017122</v>
      </c>
      <c r="AQ24" s="295">
        <v>0.97923253436328939</v>
      </c>
      <c r="AR24" s="295">
        <v>0.90900226265806583</v>
      </c>
      <c r="AS24" s="295">
        <v>0.82900174821345907</v>
      </c>
      <c r="AT24" s="531">
        <v>0.82687092863348433</v>
      </c>
      <c r="AU24" s="569">
        <v>0.96015262950260083</v>
      </c>
      <c r="AV24" s="569">
        <v>1.1562522717890251</v>
      </c>
      <c r="AW24" s="531">
        <v>1.3019821376616978</v>
      </c>
      <c r="AX24" s="531">
        <v>1.6185876085903976</v>
      </c>
      <c r="AY24" s="531">
        <v>2.2283105514352353</v>
      </c>
      <c r="AZ24" s="531">
        <v>2.8319258783373309</v>
      </c>
      <c r="BA24" s="531">
        <v>2.9643539690269596</v>
      </c>
    </row>
    <row r="25" spans="1:53" s="5" customFormat="1" ht="16.5" customHeight="1">
      <c r="A25" s="97"/>
      <c r="B25" s="66" t="s">
        <v>167</v>
      </c>
      <c r="C25" s="66"/>
      <c r="D25" s="13"/>
      <c r="E25" s="292">
        <v>3.2400733520104481</v>
      </c>
      <c r="F25" s="292">
        <v>2.7446028742919077</v>
      </c>
      <c r="G25" s="292">
        <v>2.4306216180734697</v>
      </c>
      <c r="H25" s="292">
        <v>1.9837152183896785</v>
      </c>
      <c r="I25" s="292">
        <v>1.6006756660107619</v>
      </c>
      <c r="J25" s="292">
        <v>1.4533234084349054</v>
      </c>
      <c r="K25" s="292">
        <v>1.6353296420895933</v>
      </c>
      <c r="L25" s="292">
        <v>1.6609713767269754</v>
      </c>
      <c r="M25" s="292">
        <v>1.1942458173173627</v>
      </c>
      <c r="N25" s="567">
        <v>0.88574269001210471</v>
      </c>
      <c r="O25" s="567">
        <v>1.6002794385400407</v>
      </c>
      <c r="P25" s="291"/>
      <c r="Q25" s="292">
        <v>2.4524722342226717</v>
      </c>
      <c r="R25" s="292">
        <v>2.4177408176047361</v>
      </c>
      <c r="S25" s="292">
        <v>2.3496464019975476</v>
      </c>
      <c r="T25" s="292">
        <v>2.2513956102557593</v>
      </c>
      <c r="U25" s="292">
        <v>2.1418572627291943</v>
      </c>
      <c r="V25" s="292">
        <v>1.888447371751228</v>
      </c>
      <c r="W25" s="292">
        <v>1.7808657008403859</v>
      </c>
      <c r="X25" s="292">
        <v>1.7094166001296749</v>
      </c>
      <c r="Y25" s="292">
        <v>1.6287555390165327</v>
      </c>
      <c r="Z25" s="292">
        <v>1.5573274417607517</v>
      </c>
      <c r="AA25" s="292">
        <v>1.5170393142725889</v>
      </c>
      <c r="AB25" s="292">
        <v>1.4979139124220278</v>
      </c>
      <c r="AC25" s="292">
        <v>1.4274265779832791</v>
      </c>
      <c r="AD25" s="292">
        <v>1.4162498025525339</v>
      </c>
      <c r="AE25" s="292">
        <v>1.4729962108532801</v>
      </c>
      <c r="AF25" s="292">
        <v>1.5565112341572056</v>
      </c>
      <c r="AG25" s="292">
        <v>1.585882891560644</v>
      </c>
      <c r="AH25" s="292">
        <v>1.6563005520544924</v>
      </c>
      <c r="AI25" s="292">
        <v>1.7149514565301265</v>
      </c>
      <c r="AJ25" s="292">
        <v>1.7494038857008267</v>
      </c>
      <c r="AK25" s="292">
        <v>1.7070212709754926</v>
      </c>
      <c r="AL25" s="292">
        <v>1.6280733066866555</v>
      </c>
      <c r="AM25" s="292">
        <v>1.5597462013144663</v>
      </c>
      <c r="AN25" s="292">
        <v>1.4516817144229339</v>
      </c>
      <c r="AO25" s="292">
        <v>1.2830105725692564</v>
      </c>
      <c r="AP25" s="292">
        <v>1.0840594315691088</v>
      </c>
      <c r="AQ25" s="292">
        <v>0.98301584453438562</v>
      </c>
      <c r="AR25" s="292">
        <v>0.91157337366740876</v>
      </c>
      <c r="AS25" s="292">
        <v>0.83146348145645022</v>
      </c>
      <c r="AT25" s="530">
        <v>0.83131803608327592</v>
      </c>
      <c r="AU25" s="567">
        <v>0.96518419576498171</v>
      </c>
      <c r="AV25" s="567">
        <v>1.1652553905489025</v>
      </c>
      <c r="AW25" s="530">
        <v>1.309323394364841</v>
      </c>
      <c r="AX25" s="530">
        <v>1.6217668793150235</v>
      </c>
      <c r="AY25" s="530">
        <v>2.2233073108760273</v>
      </c>
      <c r="AZ25" s="530">
        <v>2.830432157988672</v>
      </c>
      <c r="BA25" s="530">
        <v>2.9628314134889209</v>
      </c>
    </row>
    <row r="26" spans="1:53" s="5" customFormat="1" ht="16.5" customHeight="1">
      <c r="A26" s="97"/>
      <c r="B26" s="66" t="s">
        <v>168</v>
      </c>
      <c r="C26" s="66"/>
      <c r="D26" s="13"/>
      <c r="E26" s="292">
        <v>3.1524226115597731</v>
      </c>
      <c r="F26" s="292">
        <v>2.6315389962695019</v>
      </c>
      <c r="G26" s="292">
        <v>2.3634552372835675</v>
      </c>
      <c r="H26" s="292">
        <v>1.8806376187450755</v>
      </c>
      <c r="I26" s="292">
        <v>1.4793654762531299</v>
      </c>
      <c r="J26" s="292">
        <v>1.3569926191601447</v>
      </c>
      <c r="K26" s="292">
        <v>1.5654861974809413</v>
      </c>
      <c r="L26" s="292">
        <v>1.5950275149290711</v>
      </c>
      <c r="M26" s="292">
        <v>1.1184282445079141</v>
      </c>
      <c r="N26" s="567">
        <v>0.81326064669266385</v>
      </c>
      <c r="O26" s="567">
        <v>1.532650119027883</v>
      </c>
      <c r="P26" s="291"/>
      <c r="Q26" s="292">
        <v>2.3964531857171787</v>
      </c>
      <c r="R26" s="292">
        <v>2.3610990665594533</v>
      </c>
      <c r="S26" s="292">
        <v>2.2738229319964911</v>
      </c>
      <c r="T26" s="292">
        <v>2.159601831349939</v>
      </c>
      <c r="U26" s="292">
        <v>2.0411499605226471</v>
      </c>
      <c r="V26" s="292">
        <v>1.7826251122228438</v>
      </c>
      <c r="W26" s="292">
        <v>1.6747244099856242</v>
      </c>
      <c r="X26" s="292">
        <v>1.5956217637957681</v>
      </c>
      <c r="Y26" s="292">
        <v>1.4966266606636365</v>
      </c>
      <c r="Z26" s="292">
        <v>1.4328466410876002</v>
      </c>
      <c r="AA26" s="292">
        <v>1.4030320557859821</v>
      </c>
      <c r="AB26" s="292">
        <v>1.3970825226420527</v>
      </c>
      <c r="AC26" s="292">
        <v>1.3303189601229448</v>
      </c>
      <c r="AD26" s="292">
        <v>1.3202490907696252</v>
      </c>
      <c r="AE26" s="292">
        <v>1.3811562327191897</v>
      </c>
      <c r="AF26" s="292">
        <v>1.4838492870596565</v>
      </c>
      <c r="AG26" s="292">
        <v>1.5157290663716942</v>
      </c>
      <c r="AH26" s="292">
        <v>1.5876637977661634</v>
      </c>
      <c r="AI26" s="292">
        <v>1.6460328647173708</v>
      </c>
      <c r="AJ26" s="292">
        <v>1.6912883859154368</v>
      </c>
      <c r="AK26" s="292">
        <v>1.6443983802856048</v>
      </c>
      <c r="AL26" s="292">
        <v>1.5571501724792758</v>
      </c>
      <c r="AM26" s="292">
        <v>1.4871125855169753</v>
      </c>
      <c r="AN26" s="292">
        <v>1.3750465769397533</v>
      </c>
      <c r="AO26" s="292">
        <v>1.2052694500053058</v>
      </c>
      <c r="AP26" s="292">
        <v>1.0012251415179374</v>
      </c>
      <c r="AQ26" s="292">
        <v>0.91345457651476958</v>
      </c>
      <c r="AR26" s="292">
        <v>0.83784171757119896</v>
      </c>
      <c r="AS26" s="292">
        <v>0.75706443581424887</v>
      </c>
      <c r="AT26" s="530">
        <v>0.75733315082945729</v>
      </c>
      <c r="AU26" s="567">
        <v>0.89737514419396869</v>
      </c>
      <c r="AV26" s="567">
        <v>1.1015287963452347</v>
      </c>
      <c r="AW26" s="530">
        <v>1.2438922191838941</v>
      </c>
      <c r="AX26" s="530">
        <v>1.5442825099629818</v>
      </c>
      <c r="AY26" s="530">
        <v>2.1561619793848275</v>
      </c>
      <c r="AZ26" s="530">
        <v>2.7914452132874246</v>
      </c>
      <c r="BA26" s="530">
        <v>2.9376530088061554</v>
      </c>
    </row>
    <row r="27" spans="1:53" s="5" customFormat="1" ht="16.5" customHeight="1">
      <c r="A27" s="97"/>
      <c r="B27" s="66" t="s">
        <v>169</v>
      </c>
      <c r="C27" s="66"/>
      <c r="D27" s="13"/>
      <c r="E27" s="292">
        <v>3.0959610429110938</v>
      </c>
      <c r="F27" s="292">
        <v>2.5993593489447062</v>
      </c>
      <c r="G27" s="292">
        <v>2.3318781189416793</v>
      </c>
      <c r="H27" s="292">
        <v>1.8710920005314369</v>
      </c>
      <c r="I27" s="292">
        <v>1.4719010871373177</v>
      </c>
      <c r="J27" s="292">
        <v>1.34909138627037</v>
      </c>
      <c r="K27" s="292">
        <v>1.5606332467852631</v>
      </c>
      <c r="L27" s="292">
        <v>1.5896682252987546</v>
      </c>
      <c r="M27" s="292">
        <v>1.1144436825086621</v>
      </c>
      <c r="N27" s="567">
        <v>0.81087399544847327</v>
      </c>
      <c r="O27" s="567">
        <v>1.524339600253634</v>
      </c>
      <c r="P27" s="291"/>
      <c r="Q27" s="292">
        <v>2.3623724954032044</v>
      </c>
      <c r="R27" s="292">
        <v>2.3355433129530452</v>
      </c>
      <c r="S27" s="292">
        <v>2.2487046128123627</v>
      </c>
      <c r="T27" s="292">
        <v>2.1413543989049062</v>
      </c>
      <c r="U27" s="292">
        <v>2.0275813135678331</v>
      </c>
      <c r="V27" s="292">
        <v>1.7766138913554921</v>
      </c>
      <c r="W27" s="292">
        <v>1.6684509918809907</v>
      </c>
      <c r="X27" s="292">
        <v>1.5887762497873472</v>
      </c>
      <c r="Y27" s="292">
        <v>1.4878269449744195</v>
      </c>
      <c r="Z27" s="292">
        <v>1.4255392996029723</v>
      </c>
      <c r="AA27" s="292">
        <v>1.3974320248186878</v>
      </c>
      <c r="AB27" s="292">
        <v>1.3932424253405842</v>
      </c>
      <c r="AC27" s="292">
        <v>1.324342725003137</v>
      </c>
      <c r="AD27" s="292">
        <v>1.3091492738529367</v>
      </c>
      <c r="AE27" s="292">
        <v>1.370402740405338</v>
      </c>
      <c r="AF27" s="292">
        <v>1.475668421139686</v>
      </c>
      <c r="AG27" s="292">
        <v>1.5086406608312586</v>
      </c>
      <c r="AH27" s="292">
        <v>1.5840200472575723</v>
      </c>
      <c r="AI27" s="292">
        <v>1.642773646084283</v>
      </c>
      <c r="AJ27" s="292">
        <v>1.6860249973685701</v>
      </c>
      <c r="AK27" s="292">
        <v>1.6392244763185964</v>
      </c>
      <c r="AL27" s="292">
        <v>1.5518121714077835</v>
      </c>
      <c r="AM27" s="292">
        <v>1.4817642689784649</v>
      </c>
      <c r="AN27" s="292">
        <v>1.3712107062595247</v>
      </c>
      <c r="AO27" s="292">
        <v>1.2007861804770446</v>
      </c>
      <c r="AP27" s="292">
        <v>0.99681026936222916</v>
      </c>
      <c r="AQ27" s="292">
        <v>0.90984093268699073</v>
      </c>
      <c r="AR27" s="292">
        <v>0.83635353173203508</v>
      </c>
      <c r="AS27" s="292">
        <v>0.75457050215418642</v>
      </c>
      <c r="AT27" s="530">
        <v>0.75446187167293144</v>
      </c>
      <c r="AU27" s="567">
        <v>0.89450254033147847</v>
      </c>
      <c r="AV27" s="567">
        <v>1.096579863996465</v>
      </c>
      <c r="AW27" s="530">
        <v>1.2401053271586642</v>
      </c>
      <c r="AX27" s="530">
        <v>1.5375104401836062</v>
      </c>
      <c r="AY27" s="530">
        <v>2.1435046519282621</v>
      </c>
      <c r="AZ27" s="530">
        <v>2.7756641024961111</v>
      </c>
      <c r="BA27" s="530">
        <v>2.922765983439616</v>
      </c>
    </row>
    <row r="28" spans="1:53" s="5" customFormat="1" ht="16.5" customHeight="1">
      <c r="A28" s="97"/>
      <c r="B28" s="66" t="s">
        <v>170</v>
      </c>
      <c r="C28" s="66"/>
      <c r="D28" s="13"/>
      <c r="E28" s="292">
        <v>4.155455672889107</v>
      </c>
      <c r="F28" s="292">
        <v>3.1077893601800404</v>
      </c>
      <c r="G28" s="292">
        <v>2.8399737974836303</v>
      </c>
      <c r="H28" s="292">
        <v>2.2548602929814745</v>
      </c>
      <c r="I28" s="292">
        <v>1.8416612180114325</v>
      </c>
      <c r="J28" s="292">
        <v>1.6788448100250548</v>
      </c>
      <c r="K28" s="292">
        <v>1.8105831879743814</v>
      </c>
      <c r="L28" s="292">
        <v>2.0036719991652667</v>
      </c>
      <c r="M28" s="292">
        <v>1.4913133385316741</v>
      </c>
      <c r="N28" s="567">
        <v>1.0217264716362149</v>
      </c>
      <c r="O28" s="567">
        <v>2.4946992426639012</v>
      </c>
      <c r="P28" s="291"/>
      <c r="Q28" s="292">
        <v>2.8317306859095233</v>
      </c>
      <c r="R28" s="292">
        <v>2.8455887279621366</v>
      </c>
      <c r="S28" s="292">
        <v>2.799020711789852</v>
      </c>
      <c r="T28" s="292">
        <v>2.7128594995142254</v>
      </c>
      <c r="U28" s="292">
        <v>2.5926456703242287</v>
      </c>
      <c r="V28" s="292">
        <v>2.0398262492272816</v>
      </c>
      <c r="W28" s="292">
        <v>1.8884717266933428</v>
      </c>
      <c r="X28" s="292">
        <v>1.8498794329461148</v>
      </c>
      <c r="Y28" s="292">
        <v>1.8485936106129581</v>
      </c>
      <c r="Z28" s="292">
        <v>1.8246176570452557</v>
      </c>
      <c r="AA28" s="292">
        <v>1.8374173799679026</v>
      </c>
      <c r="AB28" s="292">
        <v>1.7032408485069954</v>
      </c>
      <c r="AC28" s="292">
        <v>1.6195338552516279</v>
      </c>
      <c r="AD28" s="292">
        <v>1.6575582817876138</v>
      </c>
      <c r="AE28" s="292">
        <v>1.7282479421092745</v>
      </c>
      <c r="AF28" s="292">
        <v>1.7529850723902629</v>
      </c>
      <c r="AG28" s="292">
        <v>1.7839710723778448</v>
      </c>
      <c r="AH28" s="292">
        <v>1.8468033844997778</v>
      </c>
      <c r="AI28" s="292">
        <v>2.0417936839376374</v>
      </c>
      <c r="AJ28" s="292">
        <v>2.0368278964569386</v>
      </c>
      <c r="AK28" s="292">
        <v>2.0496873187994158</v>
      </c>
      <c r="AL28" s="292">
        <v>1.9954043298715831</v>
      </c>
      <c r="AM28" s="292">
        <v>1.9233885570302942</v>
      </c>
      <c r="AN28" s="292">
        <v>1.7511200758280461</v>
      </c>
      <c r="AO28" s="292">
        <v>1.6411644797201932</v>
      </c>
      <c r="AP28" s="292">
        <v>1.4411168537555381</v>
      </c>
      <c r="AQ28" s="292">
        <v>1.2111924197854671</v>
      </c>
      <c r="AR28" s="292">
        <v>0.96073406933015382</v>
      </c>
      <c r="AS28" s="292">
        <v>0.9588686137780279</v>
      </c>
      <c r="AT28" s="530">
        <v>1.0005749805963937</v>
      </c>
      <c r="AU28" s="567">
        <v>1.1960571295172058</v>
      </c>
      <c r="AV28" s="567">
        <v>1.7424061702809615</v>
      </c>
      <c r="AW28" s="530">
        <v>1.9907466021681328</v>
      </c>
      <c r="AX28" s="530">
        <v>2.3955378547001827</v>
      </c>
      <c r="AY28" s="530">
        <v>3.106732566460888</v>
      </c>
      <c r="AZ28" s="530">
        <v>4.986156481089429</v>
      </c>
      <c r="BA28" s="530">
        <v>4.9993607530999382</v>
      </c>
    </row>
    <row r="29" spans="1:53" s="5" customFormat="1" ht="16.5" customHeight="1">
      <c r="A29" s="97"/>
      <c r="B29" s="66" t="s">
        <v>171</v>
      </c>
      <c r="C29" s="66"/>
      <c r="D29" s="13"/>
      <c r="E29" s="292">
        <v>2.6177708001915159</v>
      </c>
      <c r="F29" s="292">
        <v>2.4494419209216405</v>
      </c>
      <c r="G29" s="292">
        <v>1.8603050909797083</v>
      </c>
      <c r="H29" s="292">
        <v>1.6021427357908409</v>
      </c>
      <c r="I29" s="292">
        <v>1.3308370501202456</v>
      </c>
      <c r="J29" s="292">
        <v>1.2330289352234802</v>
      </c>
      <c r="K29" s="292">
        <v>1.292289204384272</v>
      </c>
      <c r="L29" s="292">
        <v>0.99817440592298445</v>
      </c>
      <c r="M29" s="292">
        <v>0.55098475719293238</v>
      </c>
      <c r="N29" s="567">
        <v>0.49037830403953719</v>
      </c>
      <c r="O29" s="567">
        <v>0.97460192831662207</v>
      </c>
      <c r="P29" s="291"/>
      <c r="Q29" s="292">
        <v>1.7378303525751466</v>
      </c>
      <c r="R29" s="292">
        <v>1.8431049605555951</v>
      </c>
      <c r="S29" s="292">
        <v>1.8597846475718371</v>
      </c>
      <c r="T29" s="292">
        <v>1.8042106794336559</v>
      </c>
      <c r="U29" s="292">
        <v>1.7622212905605388</v>
      </c>
      <c r="V29" s="292">
        <v>1.5029858615740606</v>
      </c>
      <c r="W29" s="292">
        <v>1.4587706617062812</v>
      </c>
      <c r="X29" s="292">
        <v>1.4550834786912368</v>
      </c>
      <c r="Y29" s="292">
        <v>1.3590890584723696</v>
      </c>
      <c r="Z29" s="292">
        <v>1.2488767041571391</v>
      </c>
      <c r="AA29" s="292">
        <v>1.2548627564456054</v>
      </c>
      <c r="AB29" s="292">
        <v>1.223750984296212</v>
      </c>
      <c r="AC29" s="292">
        <v>1.2296761857691594</v>
      </c>
      <c r="AD29" s="292">
        <v>1.2051399149340905</v>
      </c>
      <c r="AE29" s="292">
        <v>1.274417559599859</v>
      </c>
      <c r="AF29" s="292">
        <v>1.2931920476728542</v>
      </c>
      <c r="AG29" s="292">
        <v>1.2937000301330956</v>
      </c>
      <c r="AH29" s="292">
        <v>1.286789588975884</v>
      </c>
      <c r="AI29" s="292">
        <v>1.2952311472307541</v>
      </c>
      <c r="AJ29" s="292">
        <v>1.0514168660218164</v>
      </c>
      <c r="AK29" s="292">
        <v>1.0458782922756698</v>
      </c>
      <c r="AL29" s="292">
        <v>1.0108040157938192</v>
      </c>
      <c r="AM29" s="292">
        <v>0.85626326644558592</v>
      </c>
      <c r="AN29" s="292">
        <v>0.84011887852463263</v>
      </c>
      <c r="AO29" s="292">
        <v>0.59575486275968703</v>
      </c>
      <c r="AP29" s="292">
        <v>0.47638368049351903</v>
      </c>
      <c r="AQ29" s="292">
        <v>0.44964480754770525</v>
      </c>
      <c r="AR29" s="292">
        <v>0.45262754837011343</v>
      </c>
      <c r="AS29" s="292">
        <v>0.439630039939295</v>
      </c>
      <c r="AT29" s="530">
        <v>0.5113214336900892</v>
      </c>
      <c r="AU29" s="567">
        <v>0.57202844637573169</v>
      </c>
      <c r="AV29" s="567">
        <v>0.61939464588978321</v>
      </c>
      <c r="AW29" s="530">
        <v>0.7096700193065717</v>
      </c>
      <c r="AX29" s="530">
        <v>1.1314183558013686</v>
      </c>
      <c r="AY29" s="530">
        <v>1.4301804974075718</v>
      </c>
      <c r="AZ29" s="530">
        <v>1.7742798995312719</v>
      </c>
      <c r="BA29" s="530">
        <v>1.591243501577515</v>
      </c>
    </row>
    <row r="30" spans="1:53" s="5" customFormat="1" ht="16.5" customHeight="1">
      <c r="A30" s="97"/>
      <c r="B30" s="66" t="s">
        <v>172</v>
      </c>
      <c r="C30" s="66"/>
      <c r="D30" s="13"/>
      <c r="E30" s="292">
        <v>2.2269114320740035</v>
      </c>
      <c r="F30" s="292">
        <v>2.073816245756567</v>
      </c>
      <c r="G30" s="292">
        <v>1.6391707317615121</v>
      </c>
      <c r="H30" s="292">
        <v>1.5491032618080272</v>
      </c>
      <c r="I30" s="292">
        <v>1.3044164727855201</v>
      </c>
      <c r="J30" s="292">
        <v>1.2130711138707517</v>
      </c>
      <c r="K30" s="292">
        <v>1.2478287779206567</v>
      </c>
      <c r="L30" s="292">
        <v>0.95119207981997511</v>
      </c>
      <c r="M30" s="292">
        <v>0.56308112597354487</v>
      </c>
      <c r="N30" s="567">
        <v>0.49450904239677801</v>
      </c>
      <c r="O30" s="567">
        <v>0.94698185487286024</v>
      </c>
      <c r="P30" s="291"/>
      <c r="Q30" s="292">
        <v>1.5158719932899933</v>
      </c>
      <c r="R30" s="292">
        <v>1.6290160279041073</v>
      </c>
      <c r="S30" s="292">
        <v>1.6566086745505837</v>
      </c>
      <c r="T30" s="292">
        <v>1.6847657767548643</v>
      </c>
      <c r="U30" s="292">
        <v>1.6595304014699712</v>
      </c>
      <c r="V30" s="292">
        <v>1.4397627471694283</v>
      </c>
      <c r="W30" s="292">
        <v>1.4337135965419217</v>
      </c>
      <c r="X30" s="292">
        <v>1.4235963067271731</v>
      </c>
      <c r="Y30" s="292">
        <v>1.3203096758889925</v>
      </c>
      <c r="Z30" s="292">
        <v>1.2403585562024426</v>
      </c>
      <c r="AA30" s="292">
        <v>1.2506112012030837</v>
      </c>
      <c r="AB30" s="292">
        <v>1.2190305368523624</v>
      </c>
      <c r="AC30" s="292">
        <v>1.2117358284355944</v>
      </c>
      <c r="AD30" s="292">
        <v>1.1741814922951617</v>
      </c>
      <c r="AE30" s="292">
        <v>1.2437127743619258</v>
      </c>
      <c r="AF30" s="292">
        <v>1.2562167709530063</v>
      </c>
      <c r="AG30" s="292">
        <v>1.2571338513808408</v>
      </c>
      <c r="AH30" s="292">
        <v>1.2372897499055697</v>
      </c>
      <c r="AI30" s="292">
        <v>1.2409589259013434</v>
      </c>
      <c r="AJ30" s="292">
        <v>0.98904745567500973</v>
      </c>
      <c r="AK30" s="292">
        <v>0.97971414766579445</v>
      </c>
      <c r="AL30" s="292">
        <v>0.97299089002968842</v>
      </c>
      <c r="AM30" s="292">
        <v>0.84863639471264429</v>
      </c>
      <c r="AN30" s="292">
        <v>0.83980977993931161</v>
      </c>
      <c r="AO30" s="292">
        <v>0.60544695797972092</v>
      </c>
      <c r="AP30" s="292">
        <v>0.48579223868118421</v>
      </c>
      <c r="AQ30" s="292">
        <v>0.46188878144724071</v>
      </c>
      <c r="AR30" s="292">
        <v>0.4553173288689446</v>
      </c>
      <c r="AS30" s="292">
        <v>0.46285029477150241</v>
      </c>
      <c r="AT30" s="530">
        <v>0.52076523831671662</v>
      </c>
      <c r="AU30" s="567">
        <v>0.55226355315444153</v>
      </c>
      <c r="AV30" s="567">
        <v>0.60205437024152253</v>
      </c>
      <c r="AW30" s="530">
        <v>0.67783517279072514</v>
      </c>
      <c r="AX30" s="530">
        <v>1.0421686228336213</v>
      </c>
      <c r="AY30" s="530">
        <v>1.4184124913984486</v>
      </c>
      <c r="AZ30" s="530">
        <v>1.7742798995312719</v>
      </c>
      <c r="BA30" s="530">
        <v>1.5477819729361428</v>
      </c>
    </row>
    <row r="31" spans="1:53" s="5" customFormat="1" ht="16.5" customHeight="1">
      <c r="A31" s="97"/>
      <c r="B31" s="66" t="s">
        <v>173</v>
      </c>
      <c r="C31" s="66"/>
      <c r="D31" s="13"/>
      <c r="E31" s="292">
        <v>3.7436603073294279</v>
      </c>
      <c r="F31" s="292">
        <v>3.2311389529574766</v>
      </c>
      <c r="G31" s="292">
        <v>2.6608422066223976</v>
      </c>
      <c r="H31" s="292">
        <v>1.7069493337501402</v>
      </c>
      <c r="I31" s="292">
        <v>1.4017391213749852</v>
      </c>
      <c r="J31" s="292">
        <v>1.4925994224658679</v>
      </c>
      <c r="K31" s="292">
        <v>1.7802536508685556</v>
      </c>
      <c r="L31" s="292">
        <v>2.0577064057089469</v>
      </c>
      <c r="M31" s="292">
        <v>0.30165947169323892</v>
      </c>
      <c r="N31" s="567">
        <v>0.44779906080691856</v>
      </c>
      <c r="O31" s="567">
        <v>1.3064761525086634</v>
      </c>
      <c r="P31" s="291"/>
      <c r="Q31" s="292">
        <v>2.7033515695816135</v>
      </c>
      <c r="R31" s="292">
        <v>2.6489534591274735</v>
      </c>
      <c r="S31" s="292">
        <v>2.5742950437926386</v>
      </c>
      <c r="T31" s="292">
        <v>2.3098405023585862</v>
      </c>
      <c r="U31" s="292">
        <v>2.1276693923150485</v>
      </c>
      <c r="V31" s="292">
        <v>1.652343924043576</v>
      </c>
      <c r="W31" s="292">
        <v>1.487421354588506</v>
      </c>
      <c r="X31" s="292">
        <v>1.508169009345198</v>
      </c>
      <c r="Y31" s="292">
        <v>1.508188104293902</v>
      </c>
      <c r="Z31" s="292">
        <v>1.2668316305367842</v>
      </c>
      <c r="AA31" s="292">
        <v>1.2946769653108612</v>
      </c>
      <c r="AB31" s="292">
        <v>1.2838108175212832</v>
      </c>
      <c r="AC31" s="292">
        <v>1.4730658297060317</v>
      </c>
      <c r="AD31" s="292">
        <v>1.5794413897631734</v>
      </c>
      <c r="AE31" s="292">
        <v>1.7015158628821014</v>
      </c>
      <c r="AF31" s="292">
        <v>1.6531497949688663</v>
      </c>
      <c r="AG31" s="292">
        <v>1.6118616495674147</v>
      </c>
      <c r="AH31" s="292">
        <v>1.9392830465480448</v>
      </c>
      <c r="AI31" s="292">
        <v>2.0434783011805355</v>
      </c>
      <c r="AJ31" s="292">
        <v>2.0585635577301495</v>
      </c>
      <c r="AK31" s="292">
        <v>2.0713740508346614</v>
      </c>
      <c r="AL31" s="292">
        <v>2.0525368700755355</v>
      </c>
      <c r="AM31" s="292">
        <v>1.9342697071396389</v>
      </c>
      <c r="AN31" s="292">
        <v>1.9052062331595172</v>
      </c>
      <c r="AO31" s="292">
        <v>0.27946932315698214</v>
      </c>
      <c r="AP31" s="292">
        <v>0.33395943322576399</v>
      </c>
      <c r="AQ31" s="292">
        <v>0.27369214246689427</v>
      </c>
      <c r="AR31" s="292">
        <v>0.26339969502633998</v>
      </c>
      <c r="AS31" s="292">
        <v>0.29048300447320963</v>
      </c>
      <c r="AT31" s="530">
        <v>0.40594494305986339</v>
      </c>
      <c r="AU31" s="567">
        <v>0.72116304250665653</v>
      </c>
      <c r="AV31" s="567">
        <v>0.86927670424460712</v>
      </c>
      <c r="AW31" s="530">
        <v>0.9246176762422833</v>
      </c>
      <c r="AX31" s="530">
        <v>1.929103797513172</v>
      </c>
      <c r="AY31" s="530">
        <v>2.685714191838775</v>
      </c>
      <c r="AZ31" s="567">
        <v>0</v>
      </c>
      <c r="BA31" s="530">
        <v>3.4906590709009246</v>
      </c>
    </row>
    <row r="32" spans="1:53" s="5" customFormat="1" ht="16.5" customHeight="1">
      <c r="A32" s="97"/>
      <c r="B32" s="66" t="s">
        <v>174</v>
      </c>
      <c r="C32" s="66"/>
      <c r="D32" s="13"/>
      <c r="E32" s="292">
        <v>3.5837434546117373</v>
      </c>
      <c r="F32" s="292">
        <v>2.8717155970620416</v>
      </c>
      <c r="G32" s="292">
        <v>2.35649673153981</v>
      </c>
      <c r="H32" s="292">
        <v>1.7916301481889763</v>
      </c>
      <c r="I32" s="292">
        <v>1.4751194309651687</v>
      </c>
      <c r="J32" s="292">
        <v>1.1664862843590944</v>
      </c>
      <c r="K32" s="292">
        <v>1.3169194611287673</v>
      </c>
      <c r="L32" s="292">
        <v>1.4217462946650752</v>
      </c>
      <c r="M32" s="292">
        <v>0</v>
      </c>
      <c r="N32" s="567">
        <v>0</v>
      </c>
      <c r="O32" s="567">
        <v>0</v>
      </c>
      <c r="P32" s="291"/>
      <c r="Q32" s="292">
        <v>2.3491040282680249</v>
      </c>
      <c r="R32" s="292">
        <v>2.3296424171092673</v>
      </c>
      <c r="S32" s="292">
        <v>2.2484675066897664</v>
      </c>
      <c r="T32" s="292">
        <v>2.0655905777897905</v>
      </c>
      <c r="U32" s="292">
        <v>1.9983841285345791</v>
      </c>
      <c r="V32" s="292">
        <v>1.6170783203231831</v>
      </c>
      <c r="W32" s="292">
        <v>1.4877452615928841</v>
      </c>
      <c r="X32" s="292">
        <v>1.4827206726206996</v>
      </c>
      <c r="Y32" s="292">
        <v>1.4834554930591348</v>
      </c>
      <c r="Z32" s="292">
        <v>1.458666476720782</v>
      </c>
      <c r="AA32" s="292">
        <v>1.1689813290230144</v>
      </c>
      <c r="AB32" s="292">
        <v>1.1966203709010934</v>
      </c>
      <c r="AC32" s="292">
        <v>1.2797451015807191</v>
      </c>
      <c r="AD32" s="292">
        <v>1.2316876676214494</v>
      </c>
      <c r="AE32" s="292">
        <v>1.1071797076124628</v>
      </c>
      <c r="AF32" s="292">
        <v>1.1859628596830656</v>
      </c>
      <c r="AG32" s="292">
        <v>1.460383725330475</v>
      </c>
      <c r="AH32" s="292">
        <v>1.4550655723307893</v>
      </c>
      <c r="AI32" s="292">
        <v>1.3391084704501532</v>
      </c>
      <c r="AJ32" s="292">
        <v>1.4181865958728059</v>
      </c>
      <c r="AK32" s="292">
        <v>1.6480783959738863</v>
      </c>
      <c r="AL32" s="292">
        <v>0</v>
      </c>
      <c r="AM32" s="292">
        <v>0</v>
      </c>
      <c r="AN32" s="292">
        <v>0</v>
      </c>
      <c r="AO32" s="292">
        <v>0</v>
      </c>
      <c r="AP32" s="292">
        <v>0</v>
      </c>
      <c r="AQ32" s="292">
        <v>0</v>
      </c>
      <c r="AR32" s="292">
        <v>0</v>
      </c>
      <c r="AS32" s="292">
        <v>0</v>
      </c>
      <c r="AT32" s="292">
        <v>0</v>
      </c>
      <c r="AU32" s="567">
        <v>0</v>
      </c>
      <c r="AV32" s="567">
        <v>0</v>
      </c>
      <c r="AW32" s="567">
        <v>0</v>
      </c>
      <c r="AX32" s="567">
        <v>0</v>
      </c>
      <c r="AY32" s="567">
        <v>0</v>
      </c>
      <c r="AZ32" s="567">
        <v>0</v>
      </c>
      <c r="BA32" s="567">
        <v>0</v>
      </c>
    </row>
    <row r="33" spans="1:53" s="5" customFormat="1" ht="16.5" customHeight="1">
      <c r="A33" s="97"/>
      <c r="B33" s="66" t="s">
        <v>175</v>
      </c>
      <c r="C33" s="66"/>
      <c r="D33" s="13"/>
      <c r="E33" s="292">
        <v>0</v>
      </c>
      <c r="F33" s="292">
        <v>0</v>
      </c>
      <c r="G33" s="292">
        <v>0</v>
      </c>
      <c r="H33" s="292">
        <v>0</v>
      </c>
      <c r="I33" s="292">
        <v>0</v>
      </c>
      <c r="J33" s="292">
        <v>0</v>
      </c>
      <c r="K33" s="292">
        <v>0</v>
      </c>
      <c r="L33" s="292">
        <v>0</v>
      </c>
      <c r="M33" s="292">
        <v>0</v>
      </c>
      <c r="N33" s="567">
        <v>0</v>
      </c>
      <c r="O33" s="567">
        <v>0</v>
      </c>
      <c r="P33" s="291"/>
      <c r="Q33" s="292">
        <v>0</v>
      </c>
      <c r="R33" s="292">
        <v>0</v>
      </c>
      <c r="S33" s="292">
        <v>0</v>
      </c>
      <c r="T33" s="292">
        <v>0</v>
      </c>
      <c r="U33" s="292">
        <v>0</v>
      </c>
      <c r="V33" s="292">
        <v>0</v>
      </c>
      <c r="W33" s="292">
        <v>0</v>
      </c>
      <c r="X33" s="292">
        <v>0</v>
      </c>
      <c r="Y33" s="292">
        <v>0</v>
      </c>
      <c r="Z33" s="292">
        <v>0</v>
      </c>
      <c r="AA33" s="292">
        <v>0</v>
      </c>
      <c r="AB33" s="292">
        <v>0</v>
      </c>
      <c r="AC33" s="292">
        <v>0</v>
      </c>
      <c r="AD33" s="292">
        <v>0</v>
      </c>
      <c r="AE33" s="292">
        <v>0</v>
      </c>
      <c r="AF33" s="292">
        <v>0</v>
      </c>
      <c r="AG33" s="292">
        <v>0</v>
      </c>
      <c r="AH33" s="292">
        <v>0</v>
      </c>
      <c r="AI33" s="292">
        <v>0</v>
      </c>
      <c r="AJ33" s="292">
        <v>0</v>
      </c>
      <c r="AK33" s="292">
        <v>0</v>
      </c>
      <c r="AL33" s="292">
        <v>0</v>
      </c>
      <c r="AM33" s="292">
        <v>0</v>
      </c>
      <c r="AN33" s="292">
        <v>0</v>
      </c>
      <c r="AO33" s="292">
        <v>0</v>
      </c>
      <c r="AP33" s="292">
        <v>0</v>
      </c>
      <c r="AQ33" s="292">
        <v>0</v>
      </c>
      <c r="AR33" s="292">
        <v>0</v>
      </c>
      <c r="AS33" s="292">
        <v>0</v>
      </c>
      <c r="AT33" s="292">
        <v>0</v>
      </c>
      <c r="AU33" s="567">
        <v>0</v>
      </c>
      <c r="AV33" s="567">
        <v>0</v>
      </c>
      <c r="AW33" s="567">
        <v>0</v>
      </c>
      <c r="AX33" s="567">
        <v>0</v>
      </c>
      <c r="AY33" s="567">
        <v>0</v>
      </c>
      <c r="AZ33" s="567">
        <v>0</v>
      </c>
      <c r="BA33" s="567">
        <v>0</v>
      </c>
    </row>
    <row r="34" spans="1:53" s="5" customFormat="1" ht="16.5" customHeight="1">
      <c r="A34" s="97"/>
      <c r="B34" s="66" t="s">
        <v>176</v>
      </c>
      <c r="C34" s="66"/>
      <c r="D34" s="13"/>
      <c r="E34" s="292">
        <v>4.4501645393728611</v>
      </c>
      <c r="F34" s="292">
        <v>3.8878345167660222</v>
      </c>
      <c r="G34" s="292">
        <v>3.6935789294007648</v>
      </c>
      <c r="H34" s="292">
        <v>3.5457292932943889</v>
      </c>
      <c r="I34" s="292">
        <v>3.4833080117652591</v>
      </c>
      <c r="J34" s="292">
        <v>2.8176664092571584</v>
      </c>
      <c r="K34" s="292">
        <v>2.7064685644268627</v>
      </c>
      <c r="L34" s="292">
        <v>2.7382661397470973</v>
      </c>
      <c r="M34" s="292">
        <v>2.5136356474163453</v>
      </c>
      <c r="N34" s="567">
        <v>2.0296545828478165</v>
      </c>
      <c r="O34" s="567">
        <v>2.5500296181930855</v>
      </c>
      <c r="P34" s="291"/>
      <c r="Q34" s="292">
        <v>3.7293188061072424</v>
      </c>
      <c r="R34" s="292">
        <v>3.5438306798126433</v>
      </c>
      <c r="S34" s="292">
        <v>3.5769226304741464</v>
      </c>
      <c r="T34" s="292">
        <v>3.6159797818221695</v>
      </c>
      <c r="U34" s="292">
        <v>3.608975733690662</v>
      </c>
      <c r="V34" s="292">
        <v>3.5027468979511234</v>
      </c>
      <c r="W34" s="292">
        <v>3.4620227413087221</v>
      </c>
      <c r="X34" s="292">
        <v>3.4524373453192072</v>
      </c>
      <c r="Y34" s="292">
        <v>3.4769365169217692</v>
      </c>
      <c r="Z34" s="292">
        <v>3.6437194101914634</v>
      </c>
      <c r="AA34" s="292">
        <v>3.3691705042370192</v>
      </c>
      <c r="AB34" s="292">
        <v>3.0500768096939872</v>
      </c>
      <c r="AC34" s="292">
        <v>2.8599070478075435</v>
      </c>
      <c r="AD34" s="292">
        <v>2.7162391528886753</v>
      </c>
      <c r="AE34" s="292">
        <v>2.6942370090351138</v>
      </c>
      <c r="AF34" s="292">
        <v>2.6767696956609397</v>
      </c>
      <c r="AG34" s="292">
        <v>2.6580776529752903</v>
      </c>
      <c r="AH34" s="292">
        <v>2.6960843355362551</v>
      </c>
      <c r="AI34" s="292">
        <v>2.7949730574873093</v>
      </c>
      <c r="AJ34" s="292">
        <v>2.7839932592581542</v>
      </c>
      <c r="AK34" s="292">
        <v>2.7362795591946503</v>
      </c>
      <c r="AL34" s="292">
        <v>2.6871359113565543</v>
      </c>
      <c r="AM34" s="292">
        <v>2.7490228619604031</v>
      </c>
      <c r="AN34" s="292">
        <v>2.6759551338804988</v>
      </c>
      <c r="AO34" s="292">
        <v>2.6324856291037317</v>
      </c>
      <c r="AP34" s="292">
        <v>2.5274999162495355</v>
      </c>
      <c r="AQ34" s="292">
        <v>2.2299155849471646</v>
      </c>
      <c r="AR34" s="292">
        <v>2.1218256921215972</v>
      </c>
      <c r="AS34" s="292">
        <v>2.0713170448439953</v>
      </c>
      <c r="AT34" s="530">
        <v>1.9857666572102135</v>
      </c>
      <c r="AU34" s="567">
        <v>1.9541587649753382</v>
      </c>
      <c r="AV34" s="567">
        <v>2.1040445529211707</v>
      </c>
      <c r="AW34" s="530">
        <v>2.1883448324209214</v>
      </c>
      <c r="AX34" s="530">
        <v>2.6031747585813516</v>
      </c>
      <c r="AY34" s="530">
        <v>3.2479701473982643</v>
      </c>
      <c r="AZ34" s="530">
        <v>3.5753734105209989</v>
      </c>
      <c r="BA34" s="530">
        <v>3.609376189355141</v>
      </c>
    </row>
    <row r="35" spans="1:53" s="5" customFormat="1" ht="16.5" customHeight="1">
      <c r="A35" s="97"/>
      <c r="B35" s="65" t="s">
        <v>177</v>
      </c>
      <c r="C35" s="65"/>
      <c r="D35" s="13"/>
      <c r="E35" s="290">
        <v>6.1248388583701079</v>
      </c>
      <c r="F35" s="290">
        <v>7.3285958241967029</v>
      </c>
      <c r="G35" s="290">
        <v>7.7741692917699634</v>
      </c>
      <c r="H35" s="290">
        <v>4.0809272244631254</v>
      </c>
      <c r="I35" s="290">
        <v>2.5666950747575181</v>
      </c>
      <c r="J35" s="290">
        <v>2.1728748227393697</v>
      </c>
      <c r="K35" s="290">
        <v>2.4605206625183911</v>
      </c>
      <c r="L35" s="290">
        <v>4.8762153683093992</v>
      </c>
      <c r="M35" s="290">
        <v>1.7124611747027871</v>
      </c>
      <c r="N35" s="566">
        <v>1.1596164922081995</v>
      </c>
      <c r="O35" s="566">
        <v>2.0379080800567944</v>
      </c>
      <c r="P35" s="291"/>
      <c r="Q35" s="290">
        <v>7.1019779918359074</v>
      </c>
      <c r="R35" s="290">
        <v>9.7140509723154533</v>
      </c>
      <c r="S35" s="290">
        <v>7.4174334038880216</v>
      </c>
      <c r="T35" s="290">
        <v>5.1805126981894043</v>
      </c>
      <c r="U35" s="290">
        <v>4.1665645438317824</v>
      </c>
      <c r="V35" s="290">
        <v>5.0210650701614989</v>
      </c>
      <c r="W35" s="290">
        <v>3.3297485425205395</v>
      </c>
      <c r="X35" s="290">
        <v>2.8259292772319169</v>
      </c>
      <c r="Y35" s="290">
        <v>3.2638094157513433</v>
      </c>
      <c r="Z35" s="290">
        <v>2.4472889446653463</v>
      </c>
      <c r="AA35" s="290">
        <v>2.0003107188596916</v>
      </c>
      <c r="AB35" s="290">
        <v>2.0791145759188412</v>
      </c>
      <c r="AC35" s="290">
        <v>1.9612456181769724</v>
      </c>
      <c r="AD35" s="290">
        <v>2.1750893040913324</v>
      </c>
      <c r="AE35" s="290">
        <v>2.5083188449149389</v>
      </c>
      <c r="AF35" s="290">
        <v>2.5132467234163536</v>
      </c>
      <c r="AG35" s="290">
        <v>2.2287758093985</v>
      </c>
      <c r="AH35" s="290">
        <v>2.7299247005751299</v>
      </c>
      <c r="AI35" s="290">
        <v>2.3435154716657558</v>
      </c>
      <c r="AJ35" s="290">
        <v>4.0206316094396968</v>
      </c>
      <c r="AK35" s="290">
        <v>4.8998590055549114</v>
      </c>
      <c r="AL35" s="290">
        <v>7.3696418830001313</v>
      </c>
      <c r="AM35" s="290">
        <v>5.1273440918787063</v>
      </c>
      <c r="AN35" s="290">
        <v>5.3685461140604236</v>
      </c>
      <c r="AO35" s="290">
        <v>0.74054114950393468</v>
      </c>
      <c r="AP35" s="290">
        <v>2.0034991328543308</v>
      </c>
      <c r="AQ35" s="290">
        <v>2.9944809619535002</v>
      </c>
      <c r="AR35" s="290">
        <v>1.7656261763048433</v>
      </c>
      <c r="AS35" s="290">
        <v>2.2377814484771164</v>
      </c>
      <c r="AT35" s="529">
        <v>0.65335514253485827</v>
      </c>
      <c r="AU35" s="566">
        <v>1.3218380595537746</v>
      </c>
      <c r="AV35" s="566">
        <v>2.0884274022836729</v>
      </c>
      <c r="AW35" s="529">
        <v>1.6773723920141523</v>
      </c>
      <c r="AX35" s="529">
        <v>1.5509777870516086</v>
      </c>
      <c r="AY35" s="529">
        <v>3.1014664173551587</v>
      </c>
      <c r="AZ35" s="529">
        <v>3.6268054896145028</v>
      </c>
      <c r="BA35" s="529">
        <v>3.8719417923166319</v>
      </c>
    </row>
    <row r="36" spans="1:53" s="7" customFormat="1" ht="16.5" customHeight="1">
      <c r="A36" s="97"/>
      <c r="B36" s="66" t="s">
        <v>178</v>
      </c>
      <c r="C36" s="66"/>
      <c r="D36" s="13"/>
      <c r="E36" s="292">
        <v>1.459908464825729</v>
      </c>
      <c r="F36" s="292">
        <v>1.1341401227385606</v>
      </c>
      <c r="G36" s="292">
        <v>0.77422713638332252</v>
      </c>
      <c r="H36" s="292">
        <v>0.5523134126150927</v>
      </c>
      <c r="I36" s="292">
        <v>0.60843198139661037</v>
      </c>
      <c r="J36" s="292">
        <v>1.0540370170981648</v>
      </c>
      <c r="K36" s="292">
        <v>1.3313524432435224</v>
      </c>
      <c r="L36" s="292">
        <v>1.7142271745844448</v>
      </c>
      <c r="M36" s="292">
        <v>0.92296948003340284</v>
      </c>
      <c r="N36" s="567">
        <v>0.54551462400969741</v>
      </c>
      <c r="O36" s="567">
        <v>1.364945845881216</v>
      </c>
      <c r="P36" s="291"/>
      <c r="Q36" s="292">
        <v>0.80261687898336265</v>
      </c>
      <c r="R36" s="292">
        <v>0.70803528347982825</v>
      </c>
      <c r="S36" s="292">
        <v>0.7168854821030054</v>
      </c>
      <c r="T36" s="292">
        <v>0.63756452094561655</v>
      </c>
      <c r="U36" s="292">
        <v>0.61165066344275854</v>
      </c>
      <c r="V36" s="292">
        <v>0.51727767063887364</v>
      </c>
      <c r="W36" s="292">
        <v>0.47566818605746269</v>
      </c>
      <c r="X36" s="292">
        <v>0.53684519342010584</v>
      </c>
      <c r="Y36" s="292">
        <v>0.51438971323214533</v>
      </c>
      <c r="Z36" s="292">
        <v>0.550436221641046</v>
      </c>
      <c r="AA36" s="292">
        <v>0.80075693667765835</v>
      </c>
      <c r="AB36" s="292">
        <v>0.9971094797023895</v>
      </c>
      <c r="AC36" s="292">
        <v>1.0098503858937213</v>
      </c>
      <c r="AD36" s="292">
        <v>1.0629082087699813</v>
      </c>
      <c r="AE36" s="292">
        <v>1.1552063560657437</v>
      </c>
      <c r="AF36" s="292">
        <v>1.1397100299812641</v>
      </c>
      <c r="AG36" s="292">
        <v>1.2825748768009471</v>
      </c>
      <c r="AH36" s="292">
        <v>1.4445862605716386</v>
      </c>
      <c r="AI36" s="292">
        <v>1.4726740799950513</v>
      </c>
      <c r="AJ36" s="292">
        <v>1.8429614490355275</v>
      </c>
      <c r="AK36" s="292">
        <v>1.7926721039944162</v>
      </c>
      <c r="AL36" s="292">
        <v>1.7277799709831319</v>
      </c>
      <c r="AM36" s="292">
        <v>1.4924967232473985</v>
      </c>
      <c r="AN36" s="292">
        <v>1.3772407549214523</v>
      </c>
      <c r="AO36" s="292">
        <v>0.8888592452747377</v>
      </c>
      <c r="AP36" s="292">
        <v>0.82499244090505774</v>
      </c>
      <c r="AQ36" s="292">
        <v>0.61932476057565222</v>
      </c>
      <c r="AR36" s="292">
        <v>0.65312444681837922</v>
      </c>
      <c r="AS36" s="292">
        <v>0.59401398881247292</v>
      </c>
      <c r="AT36" s="530">
        <v>0.49987035864674956</v>
      </c>
      <c r="AU36" s="567">
        <v>0.4545213298197795</v>
      </c>
      <c r="AV36" s="567">
        <v>0.42133800893441664</v>
      </c>
      <c r="AW36" s="530">
        <v>0.58848456311208874</v>
      </c>
      <c r="AX36" s="530">
        <v>1.3496071781656591</v>
      </c>
      <c r="AY36" s="530">
        <v>2.5736906238399011</v>
      </c>
      <c r="AZ36" s="530">
        <v>2.941045949709526</v>
      </c>
      <c r="BA36" s="530">
        <v>3.0811309840015593</v>
      </c>
    </row>
    <row r="37" spans="1:53" s="7" customFormat="1" ht="16.5" customHeight="1">
      <c r="A37" s="97"/>
      <c r="B37" s="66" t="s">
        <v>179</v>
      </c>
      <c r="C37" s="66"/>
      <c r="D37" s="13"/>
      <c r="E37" s="292">
        <v>0.4111106544576118</v>
      </c>
      <c r="F37" s="292">
        <v>0.12184676305622309</v>
      </c>
      <c r="G37" s="292">
        <v>5.6288401844534861E-2</v>
      </c>
      <c r="H37" s="292">
        <v>6.6497996130629636E-2</v>
      </c>
      <c r="I37" s="292">
        <v>0.19041926749174051</v>
      </c>
      <c r="J37" s="292">
        <v>0.98734014267492509</v>
      </c>
      <c r="K37" s="292">
        <v>0.65117421664371478</v>
      </c>
      <c r="L37" s="292">
        <v>0.95556839884156575</v>
      </c>
      <c r="M37" s="292">
        <v>0.39917748950793858</v>
      </c>
      <c r="N37" s="567">
        <v>0.2233181501574778</v>
      </c>
      <c r="O37" s="567">
        <v>0.58150653285482101</v>
      </c>
      <c r="P37" s="291"/>
      <c r="Q37" s="292">
        <v>5.3825404053311279E-2</v>
      </c>
      <c r="R37" s="292">
        <v>5.6142665455018038E-2</v>
      </c>
      <c r="S37" s="292">
        <v>5.370637688782328E-2</v>
      </c>
      <c r="T37" s="292">
        <v>6.2381012825720346E-2</v>
      </c>
      <c r="U37" s="292">
        <v>5.961004359009521E-2</v>
      </c>
      <c r="V37" s="292">
        <v>6.7816131450715161E-2</v>
      </c>
      <c r="W37" s="292">
        <v>7.7153605930207717E-2</v>
      </c>
      <c r="X37" s="292">
        <v>0.1103744256121081</v>
      </c>
      <c r="Y37" s="292">
        <v>0.12472805110729068</v>
      </c>
      <c r="Z37" s="292">
        <v>0.12477788278867892</v>
      </c>
      <c r="AA37" s="292">
        <v>0.35278809115743276</v>
      </c>
      <c r="AB37" s="292">
        <v>1.0007998945539578</v>
      </c>
      <c r="AC37" s="292">
        <v>1.0408783585808201</v>
      </c>
      <c r="AD37" s="292">
        <v>1.0410293833192215</v>
      </c>
      <c r="AE37" s="292">
        <v>0.87741967184515757</v>
      </c>
      <c r="AF37" s="292">
        <v>0.65576742149972178</v>
      </c>
      <c r="AG37" s="292">
        <v>0.63646037828307178</v>
      </c>
      <c r="AH37" s="292">
        <v>0.6628256227676812</v>
      </c>
      <c r="AI37" s="292">
        <v>0.65172299760887509</v>
      </c>
      <c r="AJ37" s="292">
        <v>1.3233718851892018</v>
      </c>
      <c r="AK37" s="292">
        <v>0.74817896394028449</v>
      </c>
      <c r="AL37" s="292">
        <v>0.82008429695566964</v>
      </c>
      <c r="AM37" s="292">
        <v>0.73879502598823765</v>
      </c>
      <c r="AN37" s="292">
        <v>0.53669332798249303</v>
      </c>
      <c r="AO37" s="292">
        <v>0.3569379678251689</v>
      </c>
      <c r="AP37" s="292">
        <v>0.37646927327938662</v>
      </c>
      <c r="AQ37" s="292">
        <v>0.36230223342842366</v>
      </c>
      <c r="AR37" s="292">
        <v>0.31143911238483729</v>
      </c>
      <c r="AS37" s="292">
        <v>0.26932068765517631</v>
      </c>
      <c r="AT37" s="530">
        <v>0.17942042258846591</v>
      </c>
      <c r="AU37" s="567">
        <v>0.11824685641870976</v>
      </c>
      <c r="AV37" s="567">
        <v>0.1593258083024886</v>
      </c>
      <c r="AW37" s="530">
        <v>0.26871164262458569</v>
      </c>
      <c r="AX37" s="530">
        <v>0.34481221460472639</v>
      </c>
      <c r="AY37" s="530">
        <v>1.5551136796202676</v>
      </c>
      <c r="AZ37" s="530">
        <v>1.9332434872834789</v>
      </c>
      <c r="BA37" s="530">
        <v>2.2379666147781618</v>
      </c>
    </row>
    <row r="38" spans="1:53" s="7" customFormat="1" ht="16.5" customHeight="1">
      <c r="A38" s="97"/>
      <c r="B38" s="66" t="s">
        <v>180</v>
      </c>
      <c r="C38" s="66"/>
      <c r="D38" s="10"/>
      <c r="E38" s="292">
        <v>1.5212374545249161</v>
      </c>
      <c r="F38" s="292">
        <v>1.1848637839190592</v>
      </c>
      <c r="G38" s="292">
        <v>0.84061595569818115</v>
      </c>
      <c r="H38" s="292">
        <v>0.60569573376068708</v>
      </c>
      <c r="I38" s="292">
        <v>0.68889874139295082</v>
      </c>
      <c r="J38" s="292">
        <v>1.0758939664508416</v>
      </c>
      <c r="K38" s="292">
        <v>1.5488308410089942</v>
      </c>
      <c r="L38" s="292">
        <v>1.8830377897886517</v>
      </c>
      <c r="M38" s="292">
        <v>1.0673358501293484</v>
      </c>
      <c r="N38" s="567">
        <v>0.67926823575454176</v>
      </c>
      <c r="O38" s="567">
        <v>1.6168758717133951</v>
      </c>
      <c r="P38" s="291"/>
      <c r="Q38" s="292">
        <v>0.87011420995293154</v>
      </c>
      <c r="R38" s="292">
        <v>0.77102022725914443</v>
      </c>
      <c r="S38" s="292">
        <v>0.78626236134290484</v>
      </c>
      <c r="T38" s="292">
        <v>0.69748104188532856</v>
      </c>
      <c r="U38" s="292">
        <v>0.67124543139834392</v>
      </c>
      <c r="V38" s="292">
        <v>0.56453893498496077</v>
      </c>
      <c r="W38" s="292">
        <v>0.52273487825154197</v>
      </c>
      <c r="X38" s="292">
        <v>0.59378524455473392</v>
      </c>
      <c r="Y38" s="292">
        <v>0.59420863664281232</v>
      </c>
      <c r="Z38" s="292">
        <v>0.64569055118540886</v>
      </c>
      <c r="AA38" s="292">
        <v>0.89505134142764831</v>
      </c>
      <c r="AB38" s="292">
        <v>0.99786227628087998</v>
      </c>
      <c r="AC38" s="292">
        <v>1.0026007367179461</v>
      </c>
      <c r="AD38" s="292">
        <v>1.0729667206687536</v>
      </c>
      <c r="AE38" s="292">
        <v>1.25844725689977</v>
      </c>
      <c r="AF38" s="292">
        <v>1.3155203546030088</v>
      </c>
      <c r="AG38" s="292">
        <v>1.508461942145048</v>
      </c>
      <c r="AH38" s="292">
        <v>1.6709872999632276</v>
      </c>
      <c r="AI38" s="292">
        <v>1.700539732177853</v>
      </c>
      <c r="AJ38" s="292">
        <v>2.0123745088985205</v>
      </c>
      <c r="AK38" s="292">
        <v>1.9805195394975477</v>
      </c>
      <c r="AL38" s="292">
        <v>1.8797550827413381</v>
      </c>
      <c r="AM38" s="292">
        <v>1.6649802921929413</v>
      </c>
      <c r="AN38" s="292">
        <v>1.5966048136504023</v>
      </c>
      <c r="AO38" s="292">
        <v>0.96022357300404937</v>
      </c>
      <c r="AP38" s="292">
        <v>0.98482259179158849</v>
      </c>
      <c r="AQ38" s="292">
        <v>0.75102956504597607</v>
      </c>
      <c r="AR38" s="292">
        <v>0.83484079783833953</v>
      </c>
      <c r="AS38" s="292">
        <v>0.75763064429224358</v>
      </c>
      <c r="AT38" s="530">
        <v>0.58657359207291515</v>
      </c>
      <c r="AU38" s="567">
        <v>0.60284272905097003</v>
      </c>
      <c r="AV38" s="567">
        <v>0.50737038142425817</v>
      </c>
      <c r="AW38" s="530">
        <v>0.72487537732042351</v>
      </c>
      <c r="AX38" s="530">
        <v>1.7008507859944038</v>
      </c>
      <c r="AY38" s="530">
        <v>2.8169530874217101</v>
      </c>
      <c r="AZ38" s="530">
        <v>3.2485891394550417</v>
      </c>
      <c r="BA38" s="530">
        <v>3.3862517638867238</v>
      </c>
    </row>
    <row r="39" spans="1:53" ht="16.5" customHeight="1">
      <c r="B39" s="66" t="s">
        <v>181</v>
      </c>
      <c r="C39" s="66"/>
      <c r="D39" s="10"/>
      <c r="E39" s="292">
        <v>0</v>
      </c>
      <c r="F39" s="292">
        <v>0</v>
      </c>
      <c r="G39" s="292">
        <v>0</v>
      </c>
      <c r="H39" s="292">
        <v>0</v>
      </c>
      <c r="I39" s="292">
        <v>0</v>
      </c>
      <c r="J39" s="292">
        <v>0</v>
      </c>
      <c r="K39" s="292">
        <v>0</v>
      </c>
      <c r="L39" s="292">
        <v>0</v>
      </c>
      <c r="M39" s="292">
        <v>0</v>
      </c>
      <c r="N39" s="567">
        <v>0</v>
      </c>
      <c r="O39" s="567">
        <v>0</v>
      </c>
      <c r="P39" s="291"/>
      <c r="Q39" s="292">
        <v>0</v>
      </c>
      <c r="R39" s="292">
        <v>0</v>
      </c>
      <c r="S39" s="292">
        <v>0</v>
      </c>
      <c r="T39" s="292">
        <v>0</v>
      </c>
      <c r="U39" s="292">
        <v>0</v>
      </c>
      <c r="V39" s="292">
        <v>0</v>
      </c>
      <c r="W39" s="292">
        <v>0</v>
      </c>
      <c r="X39" s="292">
        <v>0</v>
      </c>
      <c r="Y39" s="292">
        <v>0</v>
      </c>
      <c r="Z39" s="292">
        <v>0</v>
      </c>
      <c r="AA39" s="292">
        <v>0</v>
      </c>
      <c r="AB39" s="292">
        <v>0</v>
      </c>
      <c r="AC39" s="292">
        <v>0</v>
      </c>
      <c r="AD39" s="292">
        <v>0</v>
      </c>
      <c r="AE39" s="292">
        <v>0</v>
      </c>
      <c r="AF39" s="292">
        <v>0</v>
      </c>
      <c r="AG39" s="292">
        <v>0</v>
      </c>
      <c r="AH39" s="292">
        <v>0</v>
      </c>
      <c r="AI39" s="292">
        <v>0</v>
      </c>
      <c r="AJ39" s="292">
        <v>0</v>
      </c>
      <c r="AK39" s="292">
        <v>0</v>
      </c>
      <c r="AL39" s="292">
        <v>0</v>
      </c>
      <c r="AM39" s="292">
        <v>0</v>
      </c>
      <c r="AN39" s="292">
        <v>0</v>
      </c>
      <c r="AO39" s="292">
        <v>0</v>
      </c>
      <c r="AP39" s="292">
        <v>0</v>
      </c>
      <c r="AQ39" s="292">
        <v>0</v>
      </c>
      <c r="AR39" s="292">
        <v>0</v>
      </c>
      <c r="AS39" s="292">
        <v>0</v>
      </c>
      <c r="AT39" s="292">
        <v>0</v>
      </c>
      <c r="AU39" s="567">
        <v>0</v>
      </c>
      <c r="AV39" s="567">
        <v>0</v>
      </c>
      <c r="AW39" s="567">
        <v>0</v>
      </c>
      <c r="AX39" s="567">
        <v>0</v>
      </c>
      <c r="AY39" s="567">
        <v>0</v>
      </c>
      <c r="AZ39" s="567">
        <v>0</v>
      </c>
      <c r="BA39" s="567">
        <v>0</v>
      </c>
    </row>
    <row r="40" spans="1:53" ht="16.5" customHeight="1" thickBot="1">
      <c r="B40" s="206" t="s">
        <v>177</v>
      </c>
      <c r="C40" s="206"/>
      <c r="D40" s="207"/>
      <c r="E40" s="296">
        <v>0</v>
      </c>
      <c r="F40" s="296">
        <v>0</v>
      </c>
      <c r="G40" s="296">
        <v>0</v>
      </c>
      <c r="H40" s="296">
        <v>0</v>
      </c>
      <c r="I40" s="296">
        <v>0</v>
      </c>
      <c r="J40" s="296">
        <v>0</v>
      </c>
      <c r="K40" s="296">
        <v>0</v>
      </c>
      <c r="L40" s="296">
        <v>0</v>
      </c>
      <c r="M40" s="296">
        <v>0</v>
      </c>
      <c r="N40" s="570">
        <v>0</v>
      </c>
      <c r="O40" s="570">
        <v>0</v>
      </c>
      <c r="P40" s="297"/>
      <c r="Q40" s="296">
        <v>0</v>
      </c>
      <c r="R40" s="296">
        <v>0</v>
      </c>
      <c r="S40" s="296">
        <v>0</v>
      </c>
      <c r="T40" s="296">
        <v>0</v>
      </c>
      <c r="U40" s="296">
        <v>0</v>
      </c>
      <c r="V40" s="296">
        <v>0</v>
      </c>
      <c r="W40" s="296">
        <v>0</v>
      </c>
      <c r="X40" s="296">
        <v>0</v>
      </c>
      <c r="Y40" s="296">
        <v>0</v>
      </c>
      <c r="Z40" s="296">
        <v>0</v>
      </c>
      <c r="AA40" s="296">
        <v>0</v>
      </c>
      <c r="AB40" s="296">
        <v>0</v>
      </c>
      <c r="AC40" s="296">
        <v>0</v>
      </c>
      <c r="AD40" s="296">
        <v>0</v>
      </c>
      <c r="AE40" s="296">
        <v>0</v>
      </c>
      <c r="AF40" s="296">
        <v>0</v>
      </c>
      <c r="AG40" s="296">
        <v>0</v>
      </c>
      <c r="AH40" s="296">
        <v>0</v>
      </c>
      <c r="AI40" s="296">
        <v>0</v>
      </c>
      <c r="AJ40" s="296">
        <v>0</v>
      </c>
      <c r="AK40" s="296">
        <v>0</v>
      </c>
      <c r="AL40" s="296">
        <v>0</v>
      </c>
      <c r="AM40" s="296">
        <v>0</v>
      </c>
      <c r="AN40" s="296">
        <v>0</v>
      </c>
      <c r="AO40" s="296">
        <v>0</v>
      </c>
      <c r="AP40" s="296">
        <v>0</v>
      </c>
      <c r="AQ40" s="296">
        <v>0</v>
      </c>
      <c r="AR40" s="296">
        <v>0</v>
      </c>
      <c r="AS40" s="296">
        <v>0</v>
      </c>
      <c r="AT40" s="296">
        <v>0</v>
      </c>
      <c r="AU40" s="570">
        <v>0</v>
      </c>
      <c r="AV40" s="570">
        <v>0</v>
      </c>
      <c r="AW40" s="570">
        <v>0</v>
      </c>
      <c r="AX40" s="570">
        <v>0</v>
      </c>
      <c r="AY40" s="570">
        <v>0</v>
      </c>
      <c r="AZ40" s="570">
        <v>0</v>
      </c>
      <c r="BA40" s="570">
        <v>0</v>
      </c>
    </row>
    <row r="41" spans="1:53" ht="16.5" customHeight="1" thickBot="1">
      <c r="B41" s="412" t="s">
        <v>676</v>
      </c>
      <c r="C41" s="206"/>
      <c r="D41" s="207"/>
      <c r="E41" s="296">
        <v>3.4672596672313007</v>
      </c>
      <c r="F41" s="296">
        <v>3.0311488999486866</v>
      </c>
      <c r="G41" s="296">
        <v>2.8709281506528002</v>
      </c>
      <c r="H41" s="296">
        <v>2.7193531128910884</v>
      </c>
      <c r="I41" s="296">
        <v>2.6039799551995815</v>
      </c>
      <c r="J41" s="296">
        <v>2.5355534080135893</v>
      </c>
      <c r="K41" s="296">
        <v>2.6285199600570093</v>
      </c>
      <c r="L41" s="296">
        <v>2.7178570940427935</v>
      </c>
      <c r="M41" s="296">
        <v>2.67961654387826</v>
      </c>
      <c r="N41" s="296">
        <v>2.957051815535503</v>
      </c>
      <c r="O41" s="296">
        <v>3.2903827470762579</v>
      </c>
      <c r="P41" s="297"/>
      <c r="Q41" s="296">
        <v>2.9095227601347782</v>
      </c>
      <c r="R41" s="296">
        <v>2.8738026040286453</v>
      </c>
      <c r="S41" s="296">
        <v>2.8506781204504352</v>
      </c>
      <c r="T41" s="296">
        <v>2.771009360600075</v>
      </c>
      <c r="U41" s="296">
        <v>2.7656816760089331</v>
      </c>
      <c r="V41" s="296">
        <v>2.7047918204631065</v>
      </c>
      <c r="W41" s="296">
        <v>2.6504507876124554</v>
      </c>
      <c r="X41" s="296">
        <v>2.6211379266875525</v>
      </c>
      <c r="Y41" s="296">
        <v>2.6576222797221796</v>
      </c>
      <c r="Z41" s="296">
        <v>2.6412268250724962</v>
      </c>
      <c r="AA41" s="296">
        <v>2.505797467047211</v>
      </c>
      <c r="AB41" s="296">
        <v>2.4570180949607137</v>
      </c>
      <c r="AC41" s="296">
        <v>2.5608591631015658</v>
      </c>
      <c r="AD41" s="296">
        <v>2.5704578418796284</v>
      </c>
      <c r="AE41" s="296">
        <v>2.5488519680497106</v>
      </c>
      <c r="AF41" s="296">
        <v>2.5720816090558429</v>
      </c>
      <c r="AG41" s="296">
        <v>2.6233212903019929</v>
      </c>
      <c r="AH41" s="296">
        <v>2.6356750592818869</v>
      </c>
      <c r="AI41" s="296">
        <v>2.7067674982394356</v>
      </c>
      <c r="AJ41" s="296">
        <v>2.6367466952777541</v>
      </c>
      <c r="AK41" s="296">
        <v>2.7666212395883569</v>
      </c>
      <c r="AL41" s="296">
        <v>2.7644335227603158</v>
      </c>
      <c r="AM41" s="296">
        <v>2.7116579689502185</v>
      </c>
      <c r="AN41" s="296">
        <v>2.7444683820592228</v>
      </c>
      <c r="AO41" s="296">
        <v>2.7330249258169061</v>
      </c>
      <c r="AP41" s="296">
        <v>2.642290705409386</v>
      </c>
      <c r="AQ41" s="296">
        <v>2.6194860151289636</v>
      </c>
      <c r="AR41" s="296">
        <v>2.7893598844559855</v>
      </c>
      <c r="AS41" s="296">
        <v>2.8980351532054196</v>
      </c>
      <c r="AT41" s="296">
        <v>2.9613920600492412</v>
      </c>
      <c r="AU41" s="296">
        <v>3.1654162434391284</v>
      </c>
      <c r="AV41" s="296">
        <v>3.0888406934663899</v>
      </c>
      <c r="AW41" s="296">
        <v>3.1558754779282223</v>
      </c>
      <c r="AX41" s="296">
        <v>3.3764439023275399</v>
      </c>
      <c r="AY41" s="296">
        <v>3.5130088926006264</v>
      </c>
      <c r="AZ41" s="296">
        <v>3.4078613593573071</v>
      </c>
      <c r="BA41" s="296">
        <v>3.2026302587683984</v>
      </c>
    </row>
    <row r="42" spans="1:53" ht="16.5" customHeight="1">
      <c r="B42" s="70"/>
      <c r="C42" s="7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Q42" s="380"/>
      <c r="R42" s="380"/>
      <c r="S42" s="380"/>
      <c r="T42" s="380"/>
      <c r="U42" s="380"/>
      <c r="V42" s="380"/>
      <c r="W42" s="380"/>
      <c r="X42" s="380"/>
      <c r="Y42" s="380"/>
      <c r="Z42" s="380"/>
      <c r="AA42" s="380"/>
      <c r="AB42" s="380"/>
      <c r="AC42" s="380"/>
      <c r="AD42" s="380"/>
      <c r="AE42" s="380"/>
      <c r="AF42" s="380"/>
      <c r="AG42" s="380"/>
      <c r="AH42" s="380"/>
      <c r="AI42" s="380"/>
      <c r="AJ42" s="380"/>
      <c r="AK42" s="380"/>
      <c r="AL42" s="380"/>
      <c r="AM42" s="380"/>
      <c r="AN42" s="380"/>
      <c r="AO42" s="380"/>
      <c r="AP42" s="380"/>
      <c r="AQ42" s="380"/>
      <c r="AR42" s="380"/>
      <c r="AS42" s="380"/>
      <c r="AT42" s="380"/>
      <c r="AU42" s="380"/>
      <c r="AV42" s="380"/>
      <c r="AW42" s="380"/>
      <c r="AX42" s="380"/>
      <c r="AY42" s="380"/>
      <c r="AZ42" s="380"/>
      <c r="BA42" s="380"/>
    </row>
    <row r="43" spans="1:53" ht="16.5" customHeight="1">
      <c r="B43" s="71"/>
      <c r="C43" s="71"/>
    </row>
    <row r="44" spans="1:53" ht="16.5" customHeight="1">
      <c r="B44" s="71"/>
      <c r="C44" s="71"/>
      <c r="D44" s="1"/>
    </row>
    <row r="45" spans="1:53" ht="16.5" customHeight="1">
      <c r="B45" s="71"/>
      <c r="C45" s="71"/>
      <c r="D45" s="1"/>
    </row>
    <row r="46" spans="1:53" ht="16.5" customHeight="1">
      <c r="B46" s="71"/>
      <c r="C46" s="71"/>
    </row>
    <row r="47" spans="1:53" ht="16.5" customHeight="1">
      <c r="B47" s="71"/>
      <c r="C47" s="71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Q47" s="43"/>
      <c r="R47" s="43"/>
      <c r="S47" s="43"/>
      <c r="T47" s="43"/>
    </row>
    <row r="48" spans="1:53" ht="16.5" customHeight="1">
      <c r="B48" s="71"/>
      <c r="C48" s="71"/>
    </row>
    <row r="49" spans="2:3" ht="16.5" customHeight="1">
      <c r="B49" s="71"/>
      <c r="C49" s="71"/>
    </row>
    <row r="50" spans="2:3" ht="16.5" customHeight="1">
      <c r="B50" s="71"/>
      <c r="C50" s="71"/>
    </row>
    <row r="51" spans="2:3" ht="16.5" customHeight="1"/>
    <row r="52" spans="2:3" ht="16.5" customHeight="1"/>
    <row r="53" spans="2:3" ht="16.5" customHeight="1"/>
    <row r="54" spans="2:3" ht="16.5" customHeight="1"/>
    <row r="55" spans="2:3" ht="16.5" customHeight="1"/>
    <row r="56" spans="2:3" ht="16.5" customHeight="1"/>
    <row r="57" spans="2:3" ht="16.5" customHeight="1"/>
    <row r="58" spans="2:3" ht="16.5" customHeight="1"/>
    <row r="59" spans="2:3" ht="16.5" customHeight="1"/>
    <row r="60" spans="2:3" ht="16.5" customHeight="1"/>
    <row r="61" spans="2:3" ht="16.5" customHeight="1"/>
    <row r="62" spans="2:3" ht="16.5" customHeight="1"/>
    <row r="63" spans="2:3" ht="16.5" customHeight="1"/>
    <row r="64" spans="2: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15" location="KJB_일반사항!A1" display="광주은행"/>
    <hyperlink ref="A16" location="JBWC_일반사항!A1" display="우리캐피탈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17" location="JBAM_일반사항!A1" display="JB자산운용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80" firstPageNumber="6" orientation="landscape" useFirstPageNumber="1" r:id="rId1"/>
  <headerFooter alignWithMargins="0">
    <oddFooter>&amp;C- 5 -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1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55" width="9.77734375" style="1" customWidth="1"/>
    <col min="56" max="16384" width="8.88671875" style="1"/>
  </cols>
  <sheetData>
    <row r="1" spans="1:53" s="3" customFormat="1" ht="26.25" customHeight="1">
      <c r="A1" s="17"/>
      <c r="B1" s="17" t="s">
        <v>494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500" t="s">
        <v>484</v>
      </c>
      <c r="C3" s="500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10"/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9" t="s">
        <v>34</v>
      </c>
      <c r="W3" s="9" t="s">
        <v>571</v>
      </c>
      <c r="X3" s="9" t="s">
        <v>683</v>
      </c>
      <c r="Y3" s="9" t="s">
        <v>684</v>
      </c>
      <c r="Z3" s="9" t="s">
        <v>689</v>
      </c>
      <c r="AA3" s="9" t="s">
        <v>775</v>
      </c>
      <c r="AB3" s="9" t="s">
        <v>923</v>
      </c>
      <c r="AC3" s="9" t="s">
        <v>936</v>
      </c>
      <c r="AD3" s="9" t="s">
        <v>960</v>
      </c>
      <c r="AE3" s="9" t="s">
        <v>971</v>
      </c>
      <c r="AF3" s="9" t="s">
        <v>995</v>
      </c>
      <c r="AG3" s="9" t="s">
        <v>997</v>
      </c>
      <c r="AH3" s="9" t="s">
        <v>1007</v>
      </c>
      <c r="AI3" s="9" t="s">
        <v>1013</v>
      </c>
      <c r="AJ3" s="9" t="s">
        <v>1017</v>
      </c>
      <c r="AK3" s="9" t="s">
        <v>1020</v>
      </c>
      <c r="AL3" s="9" t="s">
        <v>1056</v>
      </c>
      <c r="AM3" s="9" t="s">
        <v>1071</v>
      </c>
      <c r="AN3" s="9" t="s">
        <v>1072</v>
      </c>
      <c r="AO3" s="9" t="s">
        <v>1083</v>
      </c>
      <c r="AP3" s="9" t="s">
        <v>1086</v>
      </c>
      <c r="AQ3" s="9" t="s">
        <v>1089</v>
      </c>
      <c r="AR3" s="9" t="s">
        <v>1092</v>
      </c>
      <c r="AS3" s="9" t="s">
        <v>1095</v>
      </c>
      <c r="AT3" s="9" t="s">
        <v>1096</v>
      </c>
      <c r="AU3" s="9" t="s">
        <v>1098</v>
      </c>
      <c r="AV3" s="9" t="s">
        <v>1100</v>
      </c>
      <c r="AW3" s="9" t="s">
        <v>1104</v>
      </c>
      <c r="AX3" s="9" t="s">
        <v>1122</v>
      </c>
      <c r="AY3" s="9" t="s">
        <v>1124</v>
      </c>
      <c r="AZ3" s="9" t="s">
        <v>1127</v>
      </c>
      <c r="BA3" s="9" t="s">
        <v>1132</v>
      </c>
    </row>
    <row r="4" spans="1:53" s="77" customFormat="1" ht="16.5" customHeight="1">
      <c r="A4" s="99" t="s">
        <v>987</v>
      </c>
      <c r="B4" s="365" t="s">
        <v>596</v>
      </c>
      <c r="C4" s="365"/>
      <c r="D4" s="369"/>
      <c r="E4" s="370">
        <v>77361.100000000006</v>
      </c>
      <c r="F4" s="370">
        <v>88119.59</v>
      </c>
      <c r="G4" s="370">
        <v>102102.57</v>
      </c>
      <c r="H4" s="370">
        <v>107908.01999999999</v>
      </c>
      <c r="I4" s="370">
        <v>119291.87014795</v>
      </c>
      <c r="J4" s="370">
        <v>134961</v>
      </c>
      <c r="K4" s="370">
        <v>139980.14000000001</v>
      </c>
      <c r="L4" s="370">
        <v>138369.22017685999</v>
      </c>
      <c r="M4" s="370">
        <v>148237.06439074999</v>
      </c>
      <c r="N4" s="370">
        <v>154705.84228397999</v>
      </c>
      <c r="O4" s="370">
        <v>172291.75532550999</v>
      </c>
      <c r="P4" s="370"/>
      <c r="Q4" s="370">
        <v>96764.66</v>
      </c>
      <c r="R4" s="370">
        <v>100208.57</v>
      </c>
      <c r="S4" s="370">
        <v>102102.57</v>
      </c>
      <c r="T4" s="370">
        <v>104213.96</v>
      </c>
      <c r="U4" s="370">
        <v>104443.03</v>
      </c>
      <c r="V4" s="370">
        <v>107908.01999999999</v>
      </c>
      <c r="W4" s="370">
        <v>110211.02</v>
      </c>
      <c r="X4" s="370">
        <v>110922.13</v>
      </c>
      <c r="Y4" s="370">
        <v>113119.96</v>
      </c>
      <c r="Z4" s="370">
        <v>119291.87014795</v>
      </c>
      <c r="AA4" s="370">
        <v>125102.26</v>
      </c>
      <c r="AB4" s="370">
        <v>126845.80000000002</v>
      </c>
      <c r="AC4" s="370">
        <v>131399</v>
      </c>
      <c r="AD4" s="370">
        <v>134961</v>
      </c>
      <c r="AE4" s="370">
        <v>139523</v>
      </c>
      <c r="AF4" s="370">
        <v>140649</v>
      </c>
      <c r="AG4" s="370">
        <v>141613.56</v>
      </c>
      <c r="AH4" s="370">
        <v>141575.22000000003</v>
      </c>
      <c r="AI4" s="370">
        <v>139980.14000000001</v>
      </c>
      <c r="AJ4" s="370">
        <v>135636.69578123</v>
      </c>
      <c r="AK4" s="370">
        <v>135555.45126813999</v>
      </c>
      <c r="AL4" s="370">
        <v>136006.34477625001</v>
      </c>
      <c r="AM4" s="370">
        <v>138369.22017685999</v>
      </c>
      <c r="AN4" s="370">
        <v>138015.99157901999</v>
      </c>
      <c r="AO4" s="370">
        <v>142406.07818519001</v>
      </c>
      <c r="AP4" s="370">
        <v>146054.33235725001</v>
      </c>
      <c r="AQ4" s="370">
        <v>148237.06439074999</v>
      </c>
      <c r="AR4" s="370">
        <v>147217.33578088001</v>
      </c>
      <c r="AS4" s="370">
        <v>145849.79126733</v>
      </c>
      <c r="AT4" s="532">
        <v>148948.83233666001</v>
      </c>
      <c r="AU4" s="532">
        <v>154705.84228397999</v>
      </c>
      <c r="AV4" s="532">
        <v>157103.2546399</v>
      </c>
      <c r="AW4" s="532">
        <v>162196.95945972</v>
      </c>
      <c r="AX4" s="532">
        <v>169443.78861891999</v>
      </c>
      <c r="AY4" s="532">
        <v>172291.75532550999</v>
      </c>
      <c r="AZ4" s="532">
        <v>171511.24416097</v>
      </c>
      <c r="BA4" s="532">
        <v>173024.05721982001</v>
      </c>
    </row>
    <row r="5" spans="1:53" s="58" customFormat="1" ht="16.5" customHeight="1">
      <c r="A5" s="309" t="s">
        <v>534</v>
      </c>
      <c r="B5" s="14"/>
      <c r="C5" s="82" t="s">
        <v>182</v>
      </c>
      <c r="E5" s="162">
        <v>75632.31</v>
      </c>
      <c r="F5" s="162">
        <v>85800.82</v>
      </c>
      <c r="G5" s="162">
        <v>99964.85</v>
      </c>
      <c r="H5" s="162">
        <v>105397.37</v>
      </c>
      <c r="I5" s="162">
        <v>116307.56519891</v>
      </c>
      <c r="J5" s="162">
        <v>131683</v>
      </c>
      <c r="K5" s="162">
        <v>137299.29</v>
      </c>
      <c r="L5" s="162">
        <v>135650.72277959</v>
      </c>
      <c r="M5" s="162">
        <v>144933.85035684</v>
      </c>
      <c r="N5" s="162">
        <v>151846.84190358999</v>
      </c>
      <c r="O5" s="162">
        <v>169261.94336419</v>
      </c>
      <c r="P5" s="162"/>
      <c r="Q5" s="162">
        <v>94515.45</v>
      </c>
      <c r="R5" s="162">
        <v>97915.74</v>
      </c>
      <c r="S5" s="162">
        <v>99964.85</v>
      </c>
      <c r="T5" s="162">
        <v>101666.23</v>
      </c>
      <c r="U5" s="162">
        <v>101973.78</v>
      </c>
      <c r="V5" s="162">
        <v>105397.37</v>
      </c>
      <c r="W5" s="162">
        <v>107765.77</v>
      </c>
      <c r="X5" s="162">
        <v>108507.26</v>
      </c>
      <c r="Y5" s="162">
        <v>110163.58</v>
      </c>
      <c r="Z5" s="162">
        <v>116307.56519891</v>
      </c>
      <c r="AA5" s="162">
        <v>122310.11</v>
      </c>
      <c r="AB5" s="162">
        <v>124408.71</v>
      </c>
      <c r="AC5" s="162">
        <v>127779</v>
      </c>
      <c r="AD5" s="162">
        <v>131683</v>
      </c>
      <c r="AE5" s="162">
        <v>136250</v>
      </c>
      <c r="AF5" s="162">
        <v>137479</v>
      </c>
      <c r="AG5" s="162">
        <v>138251.72</v>
      </c>
      <c r="AH5" s="162">
        <v>138504.48000000001</v>
      </c>
      <c r="AI5" s="162">
        <v>137299.29</v>
      </c>
      <c r="AJ5" s="162">
        <v>133026.34862676999</v>
      </c>
      <c r="AK5" s="162">
        <v>132693.56474587001</v>
      </c>
      <c r="AL5" s="162">
        <v>133169.61428052999</v>
      </c>
      <c r="AM5" s="162">
        <v>135650.72277959</v>
      </c>
      <c r="AN5" s="162">
        <v>135037.07245119</v>
      </c>
      <c r="AO5" s="162">
        <v>138767.23954064</v>
      </c>
      <c r="AP5" s="162">
        <v>142473.85133726001</v>
      </c>
      <c r="AQ5" s="162">
        <v>144933.85035684</v>
      </c>
      <c r="AR5" s="162">
        <v>144059.33693729001</v>
      </c>
      <c r="AS5" s="162">
        <v>142061.73941231999</v>
      </c>
      <c r="AT5" s="162">
        <v>145475.67227320999</v>
      </c>
      <c r="AU5" s="162">
        <v>151846.84190358999</v>
      </c>
      <c r="AV5" s="162">
        <v>154338.43178635</v>
      </c>
      <c r="AW5" s="162">
        <v>159261.87980925001</v>
      </c>
      <c r="AX5" s="162">
        <v>166460.32045361999</v>
      </c>
      <c r="AY5" s="162">
        <v>169261.94336419</v>
      </c>
      <c r="AZ5" s="162">
        <v>167918.12812293999</v>
      </c>
      <c r="BA5" s="162">
        <v>168565.66674284</v>
      </c>
    </row>
    <row r="6" spans="1:53" s="74" customFormat="1" ht="16.5" customHeight="1">
      <c r="A6" s="103" t="s">
        <v>463</v>
      </c>
      <c r="B6" s="14"/>
      <c r="C6" s="82" t="s">
        <v>184</v>
      </c>
      <c r="D6" s="58"/>
      <c r="E6" s="162">
        <v>661.85</v>
      </c>
      <c r="F6" s="162">
        <v>870.88</v>
      </c>
      <c r="G6" s="162">
        <v>774.96</v>
      </c>
      <c r="H6" s="162">
        <v>821.86</v>
      </c>
      <c r="I6" s="162">
        <v>1406.5653296</v>
      </c>
      <c r="J6" s="162">
        <v>2080</v>
      </c>
      <c r="K6" s="162">
        <v>1687.63</v>
      </c>
      <c r="L6" s="162">
        <v>1836.9110622600001</v>
      </c>
      <c r="M6" s="162">
        <v>2388.98521592</v>
      </c>
      <c r="N6" s="162">
        <v>2196.7394692299999</v>
      </c>
      <c r="O6" s="162">
        <v>2048.5794523700001</v>
      </c>
      <c r="P6" s="162"/>
      <c r="Q6" s="162">
        <v>1046.77</v>
      </c>
      <c r="R6" s="162">
        <v>895.19</v>
      </c>
      <c r="S6" s="162">
        <v>774.96</v>
      </c>
      <c r="T6" s="162">
        <v>906.41</v>
      </c>
      <c r="U6" s="162">
        <v>797.37</v>
      </c>
      <c r="V6" s="162">
        <v>821.86</v>
      </c>
      <c r="W6" s="162">
        <v>870.19</v>
      </c>
      <c r="X6" s="162">
        <v>921.8</v>
      </c>
      <c r="Y6" s="162">
        <v>1559.92</v>
      </c>
      <c r="Z6" s="162">
        <v>1406.5653296</v>
      </c>
      <c r="AA6" s="162">
        <v>1137.2</v>
      </c>
      <c r="AB6" s="162">
        <v>1013.32</v>
      </c>
      <c r="AC6" s="162">
        <v>2249</v>
      </c>
      <c r="AD6" s="162">
        <v>2080</v>
      </c>
      <c r="AE6" s="162">
        <v>2058</v>
      </c>
      <c r="AF6" s="162">
        <v>1994</v>
      </c>
      <c r="AG6" s="162">
        <v>2172.88</v>
      </c>
      <c r="AH6" s="162">
        <v>1904.95</v>
      </c>
      <c r="AI6" s="162">
        <v>1687.63</v>
      </c>
      <c r="AJ6" s="162">
        <v>1621.2789330799999</v>
      </c>
      <c r="AK6" s="162">
        <v>2025.1814529000001</v>
      </c>
      <c r="AL6" s="162">
        <v>1968.2292950399999</v>
      </c>
      <c r="AM6" s="162">
        <v>1836.9110622600001</v>
      </c>
      <c r="AN6" s="162">
        <v>1982.5521054000001</v>
      </c>
      <c r="AO6" s="162">
        <v>2712.7619275299999</v>
      </c>
      <c r="AP6" s="162">
        <v>2648.0085279</v>
      </c>
      <c r="AQ6" s="162">
        <v>2388.98521592</v>
      </c>
      <c r="AR6" s="162">
        <v>2224.8472281600002</v>
      </c>
      <c r="AS6" s="162">
        <v>2824.8967919500001</v>
      </c>
      <c r="AT6" s="162">
        <v>2470.11666014</v>
      </c>
      <c r="AU6" s="162">
        <v>2196.7394692299999</v>
      </c>
      <c r="AV6" s="162">
        <v>2158.2575254899998</v>
      </c>
      <c r="AW6" s="162">
        <v>2230.9655003600001</v>
      </c>
      <c r="AX6" s="162">
        <v>2129.36669424</v>
      </c>
      <c r="AY6" s="162">
        <v>2048.5794523700001</v>
      </c>
      <c r="AZ6" s="162">
        <v>2139.7282307199998</v>
      </c>
      <c r="BA6" s="162">
        <v>2938.18085273</v>
      </c>
    </row>
    <row r="7" spans="1:53" s="74" customFormat="1" ht="16.5" customHeight="1">
      <c r="A7" s="103" t="s">
        <v>464</v>
      </c>
      <c r="B7" s="14"/>
      <c r="C7" s="96" t="s">
        <v>603</v>
      </c>
      <c r="D7" s="81"/>
      <c r="E7" s="160">
        <v>1066.95</v>
      </c>
      <c r="F7" s="160">
        <v>1447.8899999999999</v>
      </c>
      <c r="G7" s="160">
        <v>1362.77</v>
      </c>
      <c r="H7" s="160">
        <v>1688.79</v>
      </c>
      <c r="I7" s="160">
        <v>1577.7396194400001</v>
      </c>
      <c r="J7" s="160">
        <v>1198</v>
      </c>
      <c r="K7" s="160">
        <v>993.2199999999998</v>
      </c>
      <c r="L7" s="160">
        <v>881.58633500999997</v>
      </c>
      <c r="M7" s="160">
        <v>914.22881799000004</v>
      </c>
      <c r="N7" s="160">
        <v>662.26091115999998</v>
      </c>
      <c r="O7" s="160">
        <v>981.23250895000001</v>
      </c>
      <c r="P7" s="160"/>
      <c r="Q7" s="160">
        <v>1202.4499999999998</v>
      </c>
      <c r="R7" s="160">
        <v>1397.64</v>
      </c>
      <c r="S7" s="160">
        <v>1362.77</v>
      </c>
      <c r="T7" s="160">
        <v>1641.31</v>
      </c>
      <c r="U7" s="160">
        <v>1671.88</v>
      </c>
      <c r="V7" s="160">
        <v>1688.79</v>
      </c>
      <c r="W7" s="160">
        <v>1575.05</v>
      </c>
      <c r="X7" s="160">
        <v>1493.0700000000002</v>
      </c>
      <c r="Y7" s="160">
        <v>1396.46</v>
      </c>
      <c r="Z7" s="160">
        <v>1577.7396194400001</v>
      </c>
      <c r="AA7" s="160">
        <v>1654.9499999999998</v>
      </c>
      <c r="AB7" s="160">
        <v>1423.77</v>
      </c>
      <c r="AC7" s="160">
        <v>1371</v>
      </c>
      <c r="AD7" s="160">
        <v>1198</v>
      </c>
      <c r="AE7" s="160">
        <v>1215</v>
      </c>
      <c r="AF7" s="160">
        <v>1176</v>
      </c>
      <c r="AG7" s="160">
        <v>1188.96</v>
      </c>
      <c r="AH7" s="160">
        <v>1165.79</v>
      </c>
      <c r="AI7" s="160">
        <v>993.2199999999998</v>
      </c>
      <c r="AJ7" s="160">
        <v>989.06822137999995</v>
      </c>
      <c r="AK7" s="160">
        <v>836.70506937000005</v>
      </c>
      <c r="AL7" s="160">
        <v>868.50120068000001</v>
      </c>
      <c r="AM7" s="160">
        <v>881.58633500999997</v>
      </c>
      <c r="AN7" s="160">
        <v>996.36702243000002</v>
      </c>
      <c r="AO7" s="160">
        <v>926.07671702000005</v>
      </c>
      <c r="AP7" s="160">
        <v>932.47249208999995</v>
      </c>
      <c r="AQ7" s="160">
        <v>914.22881799000004</v>
      </c>
      <c r="AR7" s="160">
        <v>933.15161542999999</v>
      </c>
      <c r="AS7" s="160">
        <v>963.15506305999997</v>
      </c>
      <c r="AT7" s="160">
        <v>1003.04340331</v>
      </c>
      <c r="AU7" s="160">
        <v>662.26091115999998</v>
      </c>
      <c r="AV7" s="160">
        <v>606.56532805999996</v>
      </c>
      <c r="AW7" s="160">
        <v>704.11415010999997</v>
      </c>
      <c r="AX7" s="160">
        <v>854.10147105999999</v>
      </c>
      <c r="AY7" s="160">
        <v>981.23250895000001</v>
      </c>
      <c r="AZ7" s="160">
        <v>1453.38780731</v>
      </c>
      <c r="BA7" s="160">
        <v>1520.2096242499999</v>
      </c>
    </row>
    <row r="8" spans="1:53" s="74" customFormat="1" ht="16.5" customHeight="1">
      <c r="A8" s="103" t="s">
        <v>465</v>
      </c>
      <c r="B8" s="14"/>
      <c r="C8" s="82" t="s">
        <v>185</v>
      </c>
      <c r="D8" s="58"/>
      <c r="E8" s="162">
        <v>573.57000000000005</v>
      </c>
      <c r="F8" s="162">
        <v>961</v>
      </c>
      <c r="G8" s="162">
        <v>924.27</v>
      </c>
      <c r="H8" s="162">
        <v>1108.58</v>
      </c>
      <c r="I8" s="162">
        <v>1134.19412448</v>
      </c>
      <c r="J8" s="162">
        <v>709</v>
      </c>
      <c r="K8" s="162">
        <v>621.80999999999995</v>
      </c>
      <c r="L8" s="162">
        <v>447.33403564000002</v>
      </c>
      <c r="M8" s="162">
        <v>461.54701975</v>
      </c>
      <c r="N8" s="162">
        <v>381.45080675000003</v>
      </c>
      <c r="O8" s="162">
        <v>455.62867505999998</v>
      </c>
      <c r="P8" s="162"/>
      <c r="Q8" s="162">
        <v>756.73</v>
      </c>
      <c r="R8" s="162">
        <v>945.48</v>
      </c>
      <c r="S8" s="162">
        <v>924.27</v>
      </c>
      <c r="T8" s="162">
        <v>1010.19</v>
      </c>
      <c r="U8" s="162">
        <v>1078.58</v>
      </c>
      <c r="V8" s="162">
        <v>1108.58</v>
      </c>
      <c r="W8" s="162">
        <v>1156.1600000000001</v>
      </c>
      <c r="X8" s="162">
        <v>1031.44</v>
      </c>
      <c r="Y8" s="162">
        <v>937.12</v>
      </c>
      <c r="Z8" s="162">
        <v>1134.19412448</v>
      </c>
      <c r="AA8" s="162">
        <v>839.47</v>
      </c>
      <c r="AB8" s="162">
        <v>902.41</v>
      </c>
      <c r="AC8" s="162">
        <v>837</v>
      </c>
      <c r="AD8" s="162">
        <v>709</v>
      </c>
      <c r="AE8" s="162">
        <v>758</v>
      </c>
      <c r="AF8" s="162">
        <v>691</v>
      </c>
      <c r="AG8" s="162">
        <v>755.26</v>
      </c>
      <c r="AH8" s="162">
        <v>764.08</v>
      </c>
      <c r="AI8" s="162">
        <v>621.80999999999995</v>
      </c>
      <c r="AJ8" s="162">
        <v>610.06529565000005</v>
      </c>
      <c r="AK8" s="162">
        <v>487.56232125000002</v>
      </c>
      <c r="AL8" s="162">
        <v>446.45561562</v>
      </c>
      <c r="AM8" s="162">
        <v>447.33403564000002</v>
      </c>
      <c r="AN8" s="162">
        <v>525.86386905999996</v>
      </c>
      <c r="AO8" s="162">
        <v>452.75182427999999</v>
      </c>
      <c r="AP8" s="162">
        <v>487.98601652999997</v>
      </c>
      <c r="AQ8" s="162">
        <v>461.54701975</v>
      </c>
      <c r="AR8" s="162">
        <v>489.5868931</v>
      </c>
      <c r="AS8" s="162">
        <v>547.29962966000005</v>
      </c>
      <c r="AT8" s="162">
        <v>665.17020657</v>
      </c>
      <c r="AU8" s="162">
        <v>381.45080675000003</v>
      </c>
      <c r="AV8" s="162">
        <v>325.50059167000001</v>
      </c>
      <c r="AW8" s="162">
        <v>364.99842609000001</v>
      </c>
      <c r="AX8" s="162">
        <v>420.06932920000003</v>
      </c>
      <c r="AY8" s="162">
        <v>455.62867505999998</v>
      </c>
      <c r="AZ8" s="162">
        <v>698.13864554999998</v>
      </c>
      <c r="BA8" s="162">
        <v>580.63186150000001</v>
      </c>
    </row>
    <row r="9" spans="1:53" s="74" customFormat="1" ht="16.5" customHeight="1">
      <c r="A9" s="103" t="s">
        <v>491</v>
      </c>
      <c r="B9" s="14"/>
      <c r="C9" s="82" t="s">
        <v>187</v>
      </c>
      <c r="D9" s="58"/>
      <c r="E9" s="162">
        <v>368.43</v>
      </c>
      <c r="F9" s="162">
        <v>371.37</v>
      </c>
      <c r="G9" s="162">
        <v>301.10000000000002</v>
      </c>
      <c r="H9" s="162">
        <v>387.01</v>
      </c>
      <c r="I9" s="162">
        <v>275.40051495</v>
      </c>
      <c r="J9" s="162">
        <v>256</v>
      </c>
      <c r="K9" s="162">
        <v>167.07</v>
      </c>
      <c r="L9" s="162">
        <v>206.0780748</v>
      </c>
      <c r="M9" s="162">
        <v>231.85165713000001</v>
      </c>
      <c r="N9" s="162">
        <v>158.68468261999999</v>
      </c>
      <c r="O9" s="162">
        <v>216.57978097</v>
      </c>
      <c r="P9" s="162"/>
      <c r="Q9" s="162">
        <v>322.60000000000002</v>
      </c>
      <c r="R9" s="162">
        <v>315.41000000000003</v>
      </c>
      <c r="S9" s="162">
        <v>301.10000000000002</v>
      </c>
      <c r="T9" s="162">
        <v>431.37</v>
      </c>
      <c r="U9" s="162">
        <v>407.91</v>
      </c>
      <c r="V9" s="162">
        <v>387.01</v>
      </c>
      <c r="W9" s="162">
        <v>330.11</v>
      </c>
      <c r="X9" s="162">
        <v>333.19</v>
      </c>
      <c r="Y9" s="162">
        <v>339.88</v>
      </c>
      <c r="Z9" s="162">
        <v>275.40051495</v>
      </c>
      <c r="AA9" s="162">
        <v>634.66999999999996</v>
      </c>
      <c r="AB9" s="162">
        <v>325.44</v>
      </c>
      <c r="AC9" s="162">
        <v>312</v>
      </c>
      <c r="AD9" s="162">
        <v>256</v>
      </c>
      <c r="AE9" s="162">
        <v>249</v>
      </c>
      <c r="AF9" s="162">
        <v>242</v>
      </c>
      <c r="AG9" s="162">
        <v>233.18</v>
      </c>
      <c r="AH9" s="162">
        <v>225.37</v>
      </c>
      <c r="AI9" s="162">
        <v>167.07</v>
      </c>
      <c r="AJ9" s="162">
        <v>227.25604626000001</v>
      </c>
      <c r="AK9" s="162">
        <v>192.86793509</v>
      </c>
      <c r="AL9" s="162">
        <v>198.55915336000001</v>
      </c>
      <c r="AM9" s="162">
        <v>206.0780748</v>
      </c>
      <c r="AN9" s="162">
        <v>232.52697402999999</v>
      </c>
      <c r="AO9" s="162">
        <v>266.47899192</v>
      </c>
      <c r="AP9" s="162">
        <v>250.98043053999999</v>
      </c>
      <c r="AQ9" s="162">
        <v>231.85165713000001</v>
      </c>
      <c r="AR9" s="162">
        <v>245.23448114000001</v>
      </c>
      <c r="AS9" s="162">
        <v>220.16722536</v>
      </c>
      <c r="AT9" s="162">
        <v>169.98397715999999</v>
      </c>
      <c r="AU9" s="162">
        <v>158.68468261999999</v>
      </c>
      <c r="AV9" s="162">
        <v>190.97640971000001</v>
      </c>
      <c r="AW9" s="162">
        <v>198.51327168</v>
      </c>
      <c r="AX9" s="162">
        <v>203.51463823</v>
      </c>
      <c r="AY9" s="162">
        <v>216.57978097</v>
      </c>
      <c r="AZ9" s="162">
        <v>330.05323920000001</v>
      </c>
      <c r="BA9" s="162">
        <v>404.52231504000002</v>
      </c>
    </row>
    <row r="10" spans="1:53" s="79" customFormat="1" ht="16.5" customHeight="1">
      <c r="A10" s="103" t="s">
        <v>466</v>
      </c>
      <c r="B10" s="14"/>
      <c r="C10" s="82" t="s">
        <v>188</v>
      </c>
      <c r="D10" s="58"/>
      <c r="E10" s="162">
        <v>124.95</v>
      </c>
      <c r="F10" s="162">
        <v>115.52</v>
      </c>
      <c r="G10" s="162">
        <v>137.4</v>
      </c>
      <c r="H10" s="162">
        <v>193.2</v>
      </c>
      <c r="I10" s="162">
        <v>168.14498001000001</v>
      </c>
      <c r="J10" s="162">
        <v>233</v>
      </c>
      <c r="K10" s="162">
        <v>204.33999999999997</v>
      </c>
      <c r="L10" s="162">
        <v>228.17422457000001</v>
      </c>
      <c r="M10" s="162">
        <v>220.83014111</v>
      </c>
      <c r="N10" s="162">
        <v>122.12542179</v>
      </c>
      <c r="O10" s="162">
        <v>309.02405291999997</v>
      </c>
      <c r="P10" s="162"/>
      <c r="Q10" s="162">
        <v>123.12</v>
      </c>
      <c r="R10" s="162">
        <v>136.75</v>
      </c>
      <c r="S10" s="162">
        <v>137.4</v>
      </c>
      <c r="T10" s="162">
        <v>199.75</v>
      </c>
      <c r="U10" s="162">
        <v>185.39</v>
      </c>
      <c r="V10" s="162">
        <v>193.2</v>
      </c>
      <c r="W10" s="162">
        <v>88.78</v>
      </c>
      <c r="X10" s="162">
        <v>128.44</v>
      </c>
      <c r="Y10" s="162">
        <v>119.46</v>
      </c>
      <c r="Z10" s="162">
        <v>168.14498001000001</v>
      </c>
      <c r="AA10" s="162">
        <v>180.81</v>
      </c>
      <c r="AB10" s="162">
        <v>195.92</v>
      </c>
      <c r="AC10" s="162">
        <v>222</v>
      </c>
      <c r="AD10" s="162">
        <v>233</v>
      </c>
      <c r="AE10" s="162">
        <v>208</v>
      </c>
      <c r="AF10" s="162">
        <v>243</v>
      </c>
      <c r="AG10" s="162">
        <v>200.52</v>
      </c>
      <c r="AH10" s="162">
        <v>176.34</v>
      </c>
      <c r="AI10" s="162">
        <v>204.33999999999997</v>
      </c>
      <c r="AJ10" s="162">
        <v>151.74687947000001</v>
      </c>
      <c r="AK10" s="162">
        <v>156.27481302999999</v>
      </c>
      <c r="AL10" s="162">
        <v>223.4864317</v>
      </c>
      <c r="AM10" s="162">
        <v>228.17422457000001</v>
      </c>
      <c r="AN10" s="162">
        <v>237.97617933999999</v>
      </c>
      <c r="AO10" s="162">
        <v>206.84590082</v>
      </c>
      <c r="AP10" s="162">
        <v>193.50604501999999</v>
      </c>
      <c r="AQ10" s="162">
        <v>220.83014111</v>
      </c>
      <c r="AR10" s="162">
        <v>198.33024119000001</v>
      </c>
      <c r="AS10" s="162">
        <v>195.68820804000001</v>
      </c>
      <c r="AT10" s="162">
        <v>167.88921958</v>
      </c>
      <c r="AU10" s="162">
        <v>122.12542179</v>
      </c>
      <c r="AV10" s="162">
        <v>90.088326679999994</v>
      </c>
      <c r="AW10" s="162">
        <v>140.60245234000001</v>
      </c>
      <c r="AX10" s="162">
        <v>230.51750362999999</v>
      </c>
      <c r="AY10" s="162">
        <v>309.02405291999997</v>
      </c>
      <c r="AZ10" s="162">
        <v>425.19592255999999</v>
      </c>
      <c r="BA10" s="162">
        <v>535.05544770999995</v>
      </c>
    </row>
    <row r="11" spans="1:53" s="79" customFormat="1" ht="16.5" customHeight="1">
      <c r="A11" s="103" t="s">
        <v>559</v>
      </c>
      <c r="B11" s="373"/>
      <c r="C11" s="373" t="s">
        <v>587</v>
      </c>
      <c r="D11" s="58"/>
      <c r="E11" s="374">
        <v>842.45</v>
      </c>
      <c r="F11" s="374">
        <v>787.24</v>
      </c>
      <c r="G11" s="374">
        <v>870.09</v>
      </c>
      <c r="H11" s="374">
        <v>947.39</v>
      </c>
      <c r="I11" s="374">
        <v>712.79889001000004</v>
      </c>
      <c r="J11" s="374">
        <v>567</v>
      </c>
      <c r="K11" s="374">
        <v>646.52</v>
      </c>
      <c r="L11" s="374">
        <v>797.3</v>
      </c>
      <c r="M11" s="374">
        <v>1115.9118643744</v>
      </c>
      <c r="N11" s="374">
        <v>1178.4969153124</v>
      </c>
      <c r="O11" s="374">
        <v>1788.2180051092998</v>
      </c>
      <c r="P11" s="162"/>
      <c r="Q11" s="374">
        <v>858.36</v>
      </c>
      <c r="R11" s="374">
        <v>870.09</v>
      </c>
      <c r="S11" s="374">
        <v>857.22</v>
      </c>
      <c r="T11" s="374">
        <v>993.08</v>
      </c>
      <c r="U11" s="374">
        <v>999.7</v>
      </c>
      <c r="V11" s="374">
        <v>947.39</v>
      </c>
      <c r="W11" s="374">
        <v>711.28</v>
      </c>
      <c r="X11" s="374">
        <v>801.14</v>
      </c>
      <c r="Y11" s="374">
        <v>726.04</v>
      </c>
      <c r="Z11" s="374">
        <v>712.79889001000004</v>
      </c>
      <c r="AA11" s="374">
        <v>887.53</v>
      </c>
      <c r="AB11" s="374">
        <v>652.57388679999997</v>
      </c>
      <c r="AC11" s="374">
        <v>636.20000000000005</v>
      </c>
      <c r="AD11" s="374">
        <v>567</v>
      </c>
      <c r="AE11" s="374">
        <v>537</v>
      </c>
      <c r="AF11" s="374">
        <v>703.62</v>
      </c>
      <c r="AG11" s="374">
        <v>662.29</v>
      </c>
      <c r="AH11" s="374">
        <v>654.75116617000003</v>
      </c>
      <c r="AI11" s="374">
        <v>646.52</v>
      </c>
      <c r="AJ11" s="374">
        <v>733.01</v>
      </c>
      <c r="AK11" s="374">
        <v>759.54</v>
      </c>
      <c r="AL11" s="374">
        <v>849.32</v>
      </c>
      <c r="AM11" s="374">
        <v>797.3</v>
      </c>
      <c r="AN11" s="374">
        <v>779.1</v>
      </c>
      <c r="AO11" s="374">
        <v>863.16</v>
      </c>
      <c r="AP11" s="374">
        <v>894.8</v>
      </c>
      <c r="AQ11" s="374">
        <v>1115.9100000000001</v>
      </c>
      <c r="AR11" s="374">
        <v>1120.0029255193999</v>
      </c>
      <c r="AS11" s="374">
        <v>1190.2752445098999</v>
      </c>
      <c r="AT11" s="533">
        <v>1156.3145018733999</v>
      </c>
      <c r="AU11" s="533">
        <v>1178.4969153124</v>
      </c>
      <c r="AV11" s="374">
        <v>1201.8016339577002</v>
      </c>
      <c r="AW11" s="374">
        <v>1364.1748439396001</v>
      </c>
      <c r="AX11" s="374">
        <v>1574.1815506806001</v>
      </c>
      <c r="AY11" s="374">
        <v>1788.2180051092998</v>
      </c>
      <c r="AZ11" s="374">
        <v>2037.6371597885995</v>
      </c>
      <c r="BA11" s="374">
        <v>2325.281421614</v>
      </c>
    </row>
    <row r="12" spans="1:53" s="74" customFormat="1" ht="16.5" customHeight="1">
      <c r="A12" s="103" t="s">
        <v>467</v>
      </c>
      <c r="B12" s="375"/>
      <c r="C12" s="375" t="s">
        <v>588</v>
      </c>
      <c r="D12" s="58"/>
      <c r="E12" s="376">
        <v>539.54999999999995</v>
      </c>
      <c r="F12" s="376">
        <v>758.71</v>
      </c>
      <c r="G12" s="376">
        <v>826.31</v>
      </c>
      <c r="H12" s="376">
        <v>945.33</v>
      </c>
      <c r="I12" s="376">
        <v>1186.0844206166755</v>
      </c>
      <c r="J12" s="376">
        <v>1503</v>
      </c>
      <c r="K12" s="376">
        <v>1257.31</v>
      </c>
      <c r="L12" s="376">
        <v>1091.98</v>
      </c>
      <c r="M12" s="376">
        <v>914.62</v>
      </c>
      <c r="N12" s="376">
        <v>853.76</v>
      </c>
      <c r="O12" s="376">
        <v>966.50778436507017</v>
      </c>
      <c r="P12" s="162"/>
      <c r="Q12" s="376">
        <v>738.11</v>
      </c>
      <c r="R12" s="376">
        <v>826.31</v>
      </c>
      <c r="S12" s="376">
        <v>836.45</v>
      </c>
      <c r="T12" s="376">
        <v>903.59</v>
      </c>
      <c r="U12" s="376">
        <v>868.47</v>
      </c>
      <c r="V12" s="376">
        <v>945.33</v>
      </c>
      <c r="W12" s="376">
        <v>1029.1500000000001</v>
      </c>
      <c r="X12" s="376">
        <v>974.32</v>
      </c>
      <c r="Y12" s="376">
        <v>1083.5</v>
      </c>
      <c r="Z12" s="376">
        <v>1186.0844206166755</v>
      </c>
      <c r="AA12" s="376">
        <v>1271.45</v>
      </c>
      <c r="AB12" s="376">
        <v>1318.2103992303441</v>
      </c>
      <c r="AC12" s="376">
        <v>1457.34</v>
      </c>
      <c r="AD12" s="376">
        <v>1503</v>
      </c>
      <c r="AE12" s="376">
        <v>1559</v>
      </c>
      <c r="AF12" s="376">
        <v>1332.47</v>
      </c>
      <c r="AG12" s="376">
        <v>1363.68</v>
      </c>
      <c r="AH12" s="376">
        <v>1324.9426547502685</v>
      </c>
      <c r="AI12" s="376">
        <v>1257.31</v>
      </c>
      <c r="AJ12" s="376">
        <v>1126.8800000000001</v>
      </c>
      <c r="AK12" s="376">
        <v>1083.28</v>
      </c>
      <c r="AL12" s="376">
        <v>1020.7</v>
      </c>
      <c r="AM12" s="376">
        <v>1091.98</v>
      </c>
      <c r="AN12" s="376">
        <v>1153.18</v>
      </c>
      <c r="AO12" s="376">
        <v>1135.1199999999999</v>
      </c>
      <c r="AP12" s="376">
        <v>1120.01</v>
      </c>
      <c r="AQ12" s="376">
        <v>914.62</v>
      </c>
      <c r="AR12" s="376">
        <v>879.62</v>
      </c>
      <c r="AS12" s="376">
        <v>836.93</v>
      </c>
      <c r="AT12" s="534">
        <v>819.92</v>
      </c>
      <c r="AU12" s="376">
        <v>853.76</v>
      </c>
      <c r="AV12" s="376">
        <v>930.44743372914149</v>
      </c>
      <c r="AW12" s="376">
        <v>931.99710072682205</v>
      </c>
      <c r="AX12" s="376">
        <v>940.47485134178896</v>
      </c>
      <c r="AY12" s="376">
        <v>966.50778436507017</v>
      </c>
      <c r="AZ12" s="376">
        <v>1040.573311117412</v>
      </c>
      <c r="BA12" s="376">
        <v>1031.1171697429506</v>
      </c>
    </row>
    <row r="13" spans="1:53" s="74" customFormat="1" ht="16.5" customHeight="1">
      <c r="A13" s="308" t="s">
        <v>539</v>
      </c>
      <c r="B13" s="363"/>
      <c r="C13" s="363" t="s">
        <v>589</v>
      </c>
      <c r="D13" s="81"/>
      <c r="E13" s="364">
        <v>1.3791815266328942E-2</v>
      </c>
      <c r="F13" s="364">
        <v>1.6430966144985466E-2</v>
      </c>
      <c r="G13" s="364">
        <v>1.3347068540977959E-2</v>
      </c>
      <c r="H13" s="364">
        <v>1.5650273260504641E-2</v>
      </c>
      <c r="I13" s="364">
        <v>1.3225877148905716E-2</v>
      </c>
      <c r="J13" s="364">
        <v>8.8766384362890024E-3</v>
      </c>
      <c r="K13" s="364">
        <v>7.0954351095805423E-3</v>
      </c>
      <c r="L13" s="364">
        <v>6.3712604138635668E-3</v>
      </c>
      <c r="M13" s="364">
        <v>6.1673429769231727E-3</v>
      </c>
      <c r="N13" s="364">
        <v>4.2807750591884273E-3</v>
      </c>
      <c r="O13" s="364">
        <v>5.6951797089545122E-3</v>
      </c>
      <c r="P13" s="168"/>
      <c r="Q13" s="364">
        <v>1.2426540846627268E-2</v>
      </c>
      <c r="R13" s="364">
        <v>1.3947310095334162E-2</v>
      </c>
      <c r="S13" s="364">
        <v>1.3347068540977959E-2</v>
      </c>
      <c r="T13" s="364">
        <v>1.5749425508828182E-2</v>
      </c>
      <c r="U13" s="364">
        <v>1.6007578485610768E-2</v>
      </c>
      <c r="V13" s="364">
        <v>1.5650273260504641E-2</v>
      </c>
      <c r="W13" s="364">
        <v>1.4291220605707124E-2</v>
      </c>
      <c r="X13" s="364">
        <v>1.3460524063142316E-2</v>
      </c>
      <c r="Y13" s="364">
        <v>1.234494778817107E-2</v>
      </c>
      <c r="Z13" s="364">
        <v>1.3225877148905716E-2</v>
      </c>
      <c r="AA13" s="364">
        <v>1.3228777801456183E-2</v>
      </c>
      <c r="AB13" s="364">
        <v>1.1224415786726874E-2</v>
      </c>
      <c r="AC13" s="364">
        <v>1.0433869359736376E-2</v>
      </c>
      <c r="AD13" s="364">
        <v>8.8766384362890024E-3</v>
      </c>
      <c r="AE13" s="364">
        <v>8.7082416519140213E-3</v>
      </c>
      <c r="AF13" s="364">
        <v>8.3612396817609787E-3</v>
      </c>
      <c r="AG13" s="364">
        <v>8.395806164324943E-3</v>
      </c>
      <c r="AH13" s="364">
        <v>8.2344212497073976E-3</v>
      </c>
      <c r="AI13" s="364">
        <v>7.0954351095805423E-3</v>
      </c>
      <c r="AJ13" s="364">
        <v>7.2920400757570765E-3</v>
      </c>
      <c r="AK13" s="364">
        <v>6.1724191948203362E-3</v>
      </c>
      <c r="AL13" s="364">
        <v>6.3857403278413912E-3</v>
      </c>
      <c r="AM13" s="364">
        <v>6.3712604138635668E-3</v>
      </c>
      <c r="AN13" s="364">
        <v>7.2192143173462463E-3</v>
      </c>
      <c r="AO13" s="364">
        <v>6.5030701555849075E-3</v>
      </c>
      <c r="AP13" s="364">
        <v>6.3844219958444307E-3</v>
      </c>
      <c r="AQ13" s="364">
        <v>6.1673429769231727E-3</v>
      </c>
      <c r="AR13" s="364">
        <v>6.3385987151602426E-3</v>
      </c>
      <c r="AS13" s="364">
        <v>6.6037465990926268E-3</v>
      </c>
      <c r="AT13" s="364">
        <v>6.7341474758451404E-3</v>
      </c>
      <c r="AU13" s="364">
        <v>4.2807750591884273E-3</v>
      </c>
      <c r="AV13" s="364">
        <v>3.8609341954775052E-3</v>
      </c>
      <c r="AW13" s="364">
        <v>4.3411057300667818E-3</v>
      </c>
      <c r="AX13" s="364">
        <v>5.0406183550397287E-3</v>
      </c>
      <c r="AY13" s="364">
        <v>5.6951797089545122E-3</v>
      </c>
      <c r="AZ13" s="364">
        <v>8.4740088874052984E-3</v>
      </c>
      <c r="BA13" s="364">
        <v>8.7861170791911063E-3</v>
      </c>
    </row>
    <row r="14" spans="1:53" s="74" customFormat="1" ht="16.5" customHeight="1">
      <c r="A14" s="103" t="s">
        <v>469</v>
      </c>
      <c r="B14" s="10"/>
      <c r="C14" s="10" t="s">
        <v>921</v>
      </c>
      <c r="D14" s="479"/>
      <c r="E14" s="171">
        <v>0.78958714091569426</v>
      </c>
      <c r="F14" s="171">
        <v>0.54371533749110779</v>
      </c>
      <c r="G14" s="171">
        <v>0.63847164231675191</v>
      </c>
      <c r="H14" s="171">
        <v>0.56098745255478777</v>
      </c>
      <c r="I14" s="171">
        <v>0.45178487072727469</v>
      </c>
      <c r="J14" s="171">
        <v>0.47328881469115192</v>
      </c>
      <c r="K14" s="171">
        <v>0.65093332796359327</v>
      </c>
      <c r="L14" s="171">
        <v>0.90439242118125174</v>
      </c>
      <c r="M14" s="171">
        <v>1.2206045602760753</v>
      </c>
      <c r="N14" s="171">
        <v>1.7795054720173258</v>
      </c>
      <c r="O14" s="171">
        <v>1.8224202610478542</v>
      </c>
      <c r="P14" s="171"/>
      <c r="Q14" s="171">
        <v>0.71384257141669105</v>
      </c>
      <c r="R14" s="171">
        <v>0.62254228556709879</v>
      </c>
      <c r="S14" s="171">
        <v>0.629027642228696</v>
      </c>
      <c r="T14" s="171">
        <v>0.6050532806112191</v>
      </c>
      <c r="U14" s="171">
        <v>0.59794961360863219</v>
      </c>
      <c r="V14" s="171">
        <v>0.56098745255478777</v>
      </c>
      <c r="W14" s="171">
        <v>0.45159201295196977</v>
      </c>
      <c r="X14" s="171">
        <v>0.53657229734707679</v>
      </c>
      <c r="Y14" s="171">
        <v>0.51991464130730558</v>
      </c>
      <c r="Z14" s="171">
        <v>0.45178487072727469</v>
      </c>
      <c r="AA14" s="171">
        <v>0.53628810538082727</v>
      </c>
      <c r="AB14" s="171">
        <v>0.45834220892419419</v>
      </c>
      <c r="AC14" s="171">
        <v>0.46404084609773893</v>
      </c>
      <c r="AD14" s="171">
        <v>0.47328881469115192</v>
      </c>
      <c r="AE14" s="171">
        <v>0.44197530864197532</v>
      </c>
      <c r="AF14" s="171">
        <v>0.59831632653061229</v>
      </c>
      <c r="AG14" s="171">
        <v>0.55703303727627507</v>
      </c>
      <c r="AH14" s="171">
        <v>0.56163731561430452</v>
      </c>
      <c r="AI14" s="171">
        <v>0.65093332796359327</v>
      </c>
      <c r="AJ14" s="171">
        <v>0.74111166869487111</v>
      </c>
      <c r="AK14" s="171">
        <v>0.90777506651405637</v>
      </c>
      <c r="AL14" s="171">
        <v>0.97791459509211742</v>
      </c>
      <c r="AM14" s="171">
        <v>0.90439242118125174</v>
      </c>
      <c r="AN14" s="171">
        <v>0.78194077329043266</v>
      </c>
      <c r="AO14" s="171">
        <v>0.93206100978063866</v>
      </c>
      <c r="AP14" s="171">
        <v>0.95959935289290665</v>
      </c>
      <c r="AQ14" s="171">
        <v>1.2206025209896698</v>
      </c>
      <c r="AR14" s="171">
        <v>1.2002368178972698</v>
      </c>
      <c r="AS14" s="171">
        <v>1.2358085319391106</v>
      </c>
      <c r="AT14" s="171">
        <v>1.1528060481307307</v>
      </c>
      <c r="AU14" s="168">
        <v>1.7795054720173258</v>
      </c>
      <c r="AV14" s="168">
        <v>1.9813226677519902</v>
      </c>
      <c r="AW14" s="168">
        <v>1.9374342125158008</v>
      </c>
      <c r="AX14" s="168">
        <v>1.8430849307950847</v>
      </c>
      <c r="AY14" s="171">
        <v>1.8224202610478542</v>
      </c>
      <c r="AZ14" s="171">
        <v>1.4019913677134503</v>
      </c>
      <c r="BA14" s="171">
        <v>1.5295794635961371</v>
      </c>
    </row>
    <row r="15" spans="1:53" s="74" customFormat="1" ht="16.5" customHeight="1">
      <c r="A15" s="101" t="s">
        <v>36</v>
      </c>
      <c r="B15" s="40"/>
      <c r="C15" s="40" t="s">
        <v>922</v>
      </c>
      <c r="D15" s="371"/>
      <c r="E15" s="377">
        <v>1.2952809410000468</v>
      </c>
      <c r="F15" s="377">
        <v>1.0677261394166686</v>
      </c>
      <c r="G15" s="377">
        <v>1.2448175407442197</v>
      </c>
      <c r="H15" s="377">
        <v>1.1207550968444864</v>
      </c>
      <c r="I15" s="377">
        <v>1.2035466988530477</v>
      </c>
      <c r="J15" s="377">
        <v>1.7278797996661102</v>
      </c>
      <c r="K15" s="377">
        <v>1.9168260808280142</v>
      </c>
      <c r="L15" s="377">
        <v>2.1430459218478806</v>
      </c>
      <c r="M15" s="377">
        <v>2.2210324422267447</v>
      </c>
      <c r="N15" s="377">
        <v>3.0686650549143066</v>
      </c>
      <c r="O15" s="377">
        <v>2.8074139048064706</v>
      </c>
      <c r="P15" s="377"/>
      <c r="Q15" s="377">
        <v>1.3276809846563269</v>
      </c>
      <c r="R15" s="377">
        <v>1.2137603388569302</v>
      </c>
      <c r="S15" s="377">
        <v>1.2428142679982683</v>
      </c>
      <c r="T15" s="377">
        <v>1.1555830403762848</v>
      </c>
      <c r="U15" s="377">
        <v>1.1174067516807427</v>
      </c>
      <c r="V15" s="377">
        <v>1.1207550968444864</v>
      </c>
      <c r="W15" s="377">
        <v>1.1049998412748803</v>
      </c>
      <c r="X15" s="377">
        <v>1.189133798147441</v>
      </c>
      <c r="Y15" s="377">
        <v>1.2958051071996333</v>
      </c>
      <c r="Z15" s="377">
        <v>1.2035466988530477</v>
      </c>
      <c r="AA15" s="377">
        <v>1.3045590501223603</v>
      </c>
      <c r="AB15" s="377">
        <v>1.3842013007932068</v>
      </c>
      <c r="AC15" s="377">
        <v>1.5270167760758571</v>
      </c>
      <c r="AD15" s="377">
        <v>1.7278797996661102</v>
      </c>
      <c r="AE15" s="377">
        <v>1.7251028806584363</v>
      </c>
      <c r="AF15" s="377">
        <v>1.7313690476190478</v>
      </c>
      <c r="AG15" s="377">
        <v>1.7039849952900012</v>
      </c>
      <c r="AH15" s="377">
        <v>1.6981564612153721</v>
      </c>
      <c r="AI15" s="377">
        <v>1.9168260808280142</v>
      </c>
      <c r="AJ15" s="377">
        <v>1.8804466262246133</v>
      </c>
      <c r="AK15" s="377">
        <v>2.2024726124673268</v>
      </c>
      <c r="AL15" s="377">
        <v>2.1531576450738958</v>
      </c>
      <c r="AM15" s="377">
        <v>2.1430459218478806</v>
      </c>
      <c r="AN15" s="377">
        <v>1.9393255261373858</v>
      </c>
      <c r="AO15" s="377">
        <v>2.1577909942820042</v>
      </c>
      <c r="AP15" s="377">
        <v>2.160717894727489</v>
      </c>
      <c r="AQ15" s="377">
        <v>2.2210304029403396</v>
      </c>
      <c r="AR15" s="377">
        <v>2.1428703465277348</v>
      </c>
      <c r="AS15" s="377">
        <v>2.1047548024814926</v>
      </c>
      <c r="AT15" s="377">
        <v>1.970238272194315</v>
      </c>
      <c r="AU15" s="377">
        <v>3.0686650549143066</v>
      </c>
      <c r="AV15" s="377">
        <v>3.5152834642007837</v>
      </c>
      <c r="AW15" s="377">
        <v>3.2610791081356671</v>
      </c>
      <c r="AX15" s="377">
        <v>2.9442127044946118</v>
      </c>
      <c r="AY15" s="377">
        <v>2.8074139048064706</v>
      </c>
      <c r="AZ15" s="377">
        <v>2.1179553422863173</v>
      </c>
      <c r="BA15" s="377">
        <v>2.2078524815371039</v>
      </c>
    </row>
    <row r="16" spans="1:53" s="74" customFormat="1" ht="16.5" customHeight="1">
      <c r="A16" s="101" t="s">
        <v>461</v>
      </c>
      <c r="B16" s="10"/>
      <c r="C16" s="10"/>
      <c r="D16" s="81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</row>
    <row r="17" spans="1:53" s="74" customFormat="1" ht="16.5" customHeight="1">
      <c r="A17" s="99" t="s">
        <v>462</v>
      </c>
      <c r="B17" s="365" t="s">
        <v>601</v>
      </c>
      <c r="C17" s="365"/>
      <c r="D17" s="369"/>
      <c r="E17" s="370">
        <v>52996.38</v>
      </c>
      <c r="F17" s="370">
        <v>57568.91</v>
      </c>
      <c r="G17" s="370">
        <v>67655.820000000007</v>
      </c>
      <c r="H17" s="370">
        <v>71463.75</v>
      </c>
      <c r="I17" s="370">
        <v>75257.975247409995</v>
      </c>
      <c r="J17" s="370">
        <v>73752</v>
      </c>
      <c r="K17" s="370">
        <v>74372.600000000006</v>
      </c>
      <c r="L17" s="370">
        <v>75964.701848709999</v>
      </c>
      <c r="M17" s="370">
        <v>85421.503591899993</v>
      </c>
      <c r="N17" s="370">
        <v>88870.744555679994</v>
      </c>
      <c r="O17" s="370">
        <v>94570.909595040008</v>
      </c>
      <c r="P17" s="370"/>
      <c r="Q17" s="370">
        <v>64992.68</v>
      </c>
      <c r="R17" s="370">
        <v>66979.789999999994</v>
      </c>
      <c r="S17" s="370">
        <v>67655.820000000007</v>
      </c>
      <c r="T17" s="370">
        <v>69047.34</v>
      </c>
      <c r="U17" s="370">
        <v>69624.97</v>
      </c>
      <c r="V17" s="370">
        <v>71463.75</v>
      </c>
      <c r="W17" s="370">
        <v>72390.649999999994</v>
      </c>
      <c r="X17" s="370">
        <v>73274.350000000006</v>
      </c>
      <c r="Y17" s="370">
        <v>73904.440945370006</v>
      </c>
      <c r="Z17" s="370">
        <v>75257.975247409995</v>
      </c>
      <c r="AA17" s="370">
        <v>75158.09</v>
      </c>
      <c r="AB17" s="370">
        <v>74465.490000000005</v>
      </c>
      <c r="AC17" s="370">
        <v>74483</v>
      </c>
      <c r="AD17" s="370">
        <v>73752</v>
      </c>
      <c r="AE17" s="370">
        <v>73896.289999999994</v>
      </c>
      <c r="AF17" s="370">
        <v>75126.179999999993</v>
      </c>
      <c r="AG17" s="370">
        <v>74969.87</v>
      </c>
      <c r="AH17" s="370">
        <v>74251.95</v>
      </c>
      <c r="AI17" s="370">
        <v>74372.600000000006</v>
      </c>
      <c r="AJ17" s="370">
        <v>75072.181531280003</v>
      </c>
      <c r="AK17" s="370">
        <v>75515.308724699993</v>
      </c>
      <c r="AL17" s="370">
        <v>75759.097631240002</v>
      </c>
      <c r="AM17" s="370">
        <v>75964.701848709999</v>
      </c>
      <c r="AN17" s="370">
        <v>78134.028862990002</v>
      </c>
      <c r="AO17" s="370">
        <v>82122.151118780006</v>
      </c>
      <c r="AP17" s="370">
        <v>84392.278636930001</v>
      </c>
      <c r="AQ17" s="370">
        <v>85421.503591899993</v>
      </c>
      <c r="AR17" s="370">
        <v>85635.128386569995</v>
      </c>
      <c r="AS17" s="370">
        <v>84868.007461760004</v>
      </c>
      <c r="AT17" s="532">
        <v>88930.469409740006</v>
      </c>
      <c r="AU17" s="532">
        <v>88870.744555679994</v>
      </c>
      <c r="AV17" s="532">
        <v>91258.267858890002</v>
      </c>
      <c r="AW17" s="532">
        <v>92879.783055549997</v>
      </c>
      <c r="AX17" s="532">
        <v>94835.789447250005</v>
      </c>
      <c r="AY17" s="532">
        <v>94570.909595040008</v>
      </c>
      <c r="AZ17" s="532">
        <v>95559.681304349986</v>
      </c>
      <c r="BA17" s="532">
        <v>98090.469790150004</v>
      </c>
    </row>
    <row r="18" spans="1:53" s="79" customFormat="1" ht="16.5" customHeight="1">
      <c r="A18" s="101" t="s">
        <v>1077</v>
      </c>
      <c r="B18" s="14"/>
      <c r="C18" s="82" t="s">
        <v>182</v>
      </c>
      <c r="D18" s="58"/>
      <c r="E18" s="162">
        <v>51785.5</v>
      </c>
      <c r="F18" s="162">
        <v>55837.43</v>
      </c>
      <c r="G18" s="162">
        <v>66103.03</v>
      </c>
      <c r="H18" s="162">
        <v>69555.360000000001</v>
      </c>
      <c r="I18" s="162">
        <v>72838.83</v>
      </c>
      <c r="J18" s="162">
        <v>70999.725254870005</v>
      </c>
      <c r="K18" s="162">
        <v>72095.27</v>
      </c>
      <c r="L18" s="162">
        <v>73772.341634480006</v>
      </c>
      <c r="M18" s="162">
        <v>82707.938417219993</v>
      </c>
      <c r="N18" s="162">
        <v>86487.098501889996</v>
      </c>
      <c r="O18" s="162">
        <v>92335.671997900004</v>
      </c>
      <c r="P18" s="162"/>
      <c r="Q18" s="162">
        <v>63363.839999999997</v>
      </c>
      <c r="R18" s="162">
        <v>65334.65</v>
      </c>
      <c r="S18" s="162">
        <v>66103.03</v>
      </c>
      <c r="T18" s="162">
        <v>67146.960000000006</v>
      </c>
      <c r="U18" s="162">
        <v>67813.98</v>
      </c>
      <c r="V18" s="162">
        <v>69555.360000000001</v>
      </c>
      <c r="W18" s="162">
        <v>70469.66</v>
      </c>
      <c r="X18" s="162">
        <v>71416.45</v>
      </c>
      <c r="Y18" s="162">
        <v>71514.497008670005</v>
      </c>
      <c r="Z18" s="162">
        <v>72838.83</v>
      </c>
      <c r="AA18" s="162">
        <v>72882.55</v>
      </c>
      <c r="AB18" s="162">
        <v>72551.06</v>
      </c>
      <c r="AC18" s="162">
        <v>71413.84</v>
      </c>
      <c r="AD18" s="162">
        <v>70999.725254870005</v>
      </c>
      <c r="AE18" s="162">
        <v>71152.13</v>
      </c>
      <c r="AF18" s="162">
        <v>72470.947833719983</v>
      </c>
      <c r="AG18" s="162">
        <v>72080.19320051001</v>
      </c>
      <c r="AH18" s="162">
        <v>71620.947292329991</v>
      </c>
      <c r="AI18" s="162">
        <v>72095.27</v>
      </c>
      <c r="AJ18" s="162">
        <v>72643.710300549996</v>
      </c>
      <c r="AK18" s="162">
        <v>73121.453299839995</v>
      </c>
      <c r="AL18" s="162">
        <v>73432.729193790001</v>
      </c>
      <c r="AM18" s="162">
        <v>73772.341634480006</v>
      </c>
      <c r="AN18" s="162">
        <v>75734.598093749999</v>
      </c>
      <c r="AO18" s="162">
        <v>79100.704106310004</v>
      </c>
      <c r="AP18" s="162">
        <v>81422.11186782</v>
      </c>
      <c r="AQ18" s="162">
        <v>82707.938417219993</v>
      </c>
      <c r="AR18" s="162">
        <v>83054.791074620007</v>
      </c>
      <c r="AS18" s="162">
        <v>81663.074169080006</v>
      </c>
      <c r="AT18" s="535">
        <v>85943.471105749995</v>
      </c>
      <c r="AU18" s="535">
        <v>86487.098501889996</v>
      </c>
      <c r="AV18" s="535">
        <v>88986.648624420006</v>
      </c>
      <c r="AW18" s="535">
        <v>90501.139454229997</v>
      </c>
      <c r="AX18" s="535">
        <v>92509.133662549997</v>
      </c>
      <c r="AY18" s="535">
        <v>92335.671997900004</v>
      </c>
      <c r="AZ18" s="535">
        <v>93062.329477099993</v>
      </c>
      <c r="BA18" s="535">
        <v>94998.730451039999</v>
      </c>
    </row>
    <row r="19" spans="1:53" s="74" customFormat="1" ht="16.5" customHeight="1">
      <c r="A19" s="99" t="s">
        <v>1116</v>
      </c>
      <c r="B19" s="14"/>
      <c r="C19" s="82" t="s">
        <v>183</v>
      </c>
      <c r="D19" s="58"/>
      <c r="E19" s="162">
        <v>423.51</v>
      </c>
      <c r="F19" s="162">
        <v>608.19000000000005</v>
      </c>
      <c r="G19" s="162">
        <v>555.83000000000004</v>
      </c>
      <c r="H19" s="162">
        <v>543.75</v>
      </c>
      <c r="I19" s="162">
        <v>1093.33</v>
      </c>
      <c r="J19" s="162">
        <v>1809.44891117</v>
      </c>
      <c r="K19" s="162">
        <v>1445.43</v>
      </c>
      <c r="L19" s="162">
        <v>1544.04850517</v>
      </c>
      <c r="M19" s="162">
        <v>2042.7685429999999</v>
      </c>
      <c r="N19" s="162">
        <v>1912.7756908900001</v>
      </c>
      <c r="O19" s="162">
        <v>1698.0792119</v>
      </c>
      <c r="P19" s="162"/>
      <c r="Q19" s="162">
        <v>765.47</v>
      </c>
      <c r="R19" s="162">
        <v>589.33000000000004</v>
      </c>
      <c r="S19" s="162">
        <v>555.83000000000004</v>
      </c>
      <c r="T19" s="162">
        <v>600.11</v>
      </c>
      <c r="U19" s="162">
        <v>480.29</v>
      </c>
      <c r="V19" s="162">
        <v>543.75</v>
      </c>
      <c r="W19" s="162">
        <v>557.91999999999996</v>
      </c>
      <c r="X19" s="162">
        <v>600.13</v>
      </c>
      <c r="Y19" s="162">
        <v>1237.4040176399999</v>
      </c>
      <c r="Z19" s="162">
        <v>1093.33</v>
      </c>
      <c r="AA19" s="162">
        <v>839.74</v>
      </c>
      <c r="AB19" s="162">
        <v>729</v>
      </c>
      <c r="AC19" s="162">
        <v>1948.55</v>
      </c>
      <c r="AD19" s="162">
        <v>1809.44891117</v>
      </c>
      <c r="AE19" s="162">
        <v>1781.38</v>
      </c>
      <c r="AF19" s="162">
        <v>1739.02626779</v>
      </c>
      <c r="AG19" s="162">
        <v>1898.3780003300001</v>
      </c>
      <c r="AH19" s="162">
        <v>1653.41857203</v>
      </c>
      <c r="AI19" s="162">
        <v>1445.43</v>
      </c>
      <c r="AJ19" s="162">
        <v>1492.3706487699999</v>
      </c>
      <c r="AK19" s="162">
        <v>1739.6801378600001</v>
      </c>
      <c r="AL19" s="162">
        <v>1681.2964285800001</v>
      </c>
      <c r="AM19" s="162">
        <v>1544.04850517</v>
      </c>
      <c r="AN19" s="162">
        <v>1679.29324984</v>
      </c>
      <c r="AO19" s="162">
        <v>2386.2222102400001</v>
      </c>
      <c r="AP19" s="162">
        <v>2301.6090558199999</v>
      </c>
      <c r="AQ19" s="162">
        <v>2042.7685429999999</v>
      </c>
      <c r="AR19" s="162">
        <v>1899.1909436200001</v>
      </c>
      <c r="AS19" s="162">
        <v>2502.3892316500001</v>
      </c>
      <c r="AT19" s="535">
        <v>2190.1031422599999</v>
      </c>
      <c r="AU19" s="535">
        <v>1912.7756908900001</v>
      </c>
      <c r="AV19" s="535">
        <v>1874.6424185799999</v>
      </c>
      <c r="AW19" s="535">
        <v>1936.7487131600001</v>
      </c>
      <c r="AX19" s="535">
        <v>1821.49252215</v>
      </c>
      <c r="AY19" s="535">
        <v>1698.0792119</v>
      </c>
      <c r="AZ19" s="535">
        <v>1711.6574263299999</v>
      </c>
      <c r="BA19" s="535">
        <v>2391.27373687</v>
      </c>
    </row>
    <row r="20" spans="1:53" s="74" customFormat="1" ht="16.5" customHeight="1">
      <c r="A20" s="97"/>
      <c r="B20" s="14"/>
      <c r="C20" s="96" t="s">
        <v>603</v>
      </c>
      <c r="D20" s="81"/>
      <c r="E20" s="160">
        <v>787.37</v>
      </c>
      <c r="F20" s="160">
        <v>1123.29</v>
      </c>
      <c r="G20" s="160">
        <v>996.96</v>
      </c>
      <c r="H20" s="160">
        <v>1364.66</v>
      </c>
      <c r="I20" s="160">
        <v>1325.7945271000001</v>
      </c>
      <c r="J20" s="160">
        <v>943.26351535000003</v>
      </c>
      <c r="K20" s="160">
        <v>831.89999999999986</v>
      </c>
      <c r="L20" s="160">
        <v>648.31170905999988</v>
      </c>
      <c r="M20" s="160">
        <v>670.7966316799999</v>
      </c>
      <c r="N20" s="160">
        <v>470.87036289999998</v>
      </c>
      <c r="O20" s="160">
        <v>537.15838524000003</v>
      </c>
      <c r="P20" s="160"/>
      <c r="Q20" s="160">
        <v>863.37000000000012</v>
      </c>
      <c r="R20" s="160">
        <v>1055.81</v>
      </c>
      <c r="S20" s="160">
        <v>996.96</v>
      </c>
      <c r="T20" s="160">
        <v>1300.32</v>
      </c>
      <c r="U20" s="160">
        <v>1330.7</v>
      </c>
      <c r="V20" s="160">
        <v>1364.66</v>
      </c>
      <c r="W20" s="160">
        <v>1363.0900000000001</v>
      </c>
      <c r="X20" s="160">
        <v>1257.77</v>
      </c>
      <c r="Y20" s="160">
        <v>1152.5499183699999</v>
      </c>
      <c r="Z20" s="160">
        <v>1325.7945271000001</v>
      </c>
      <c r="AA20" s="160">
        <v>1435.78</v>
      </c>
      <c r="AB20" s="160">
        <v>1185.43</v>
      </c>
      <c r="AC20" s="160">
        <v>1120.8300000000002</v>
      </c>
      <c r="AD20" s="160">
        <v>943.26351535000003</v>
      </c>
      <c r="AE20" s="160">
        <v>962.75</v>
      </c>
      <c r="AF20" s="160">
        <v>916.20037058999992</v>
      </c>
      <c r="AG20" s="160">
        <v>991.23980815999994</v>
      </c>
      <c r="AH20" s="160">
        <v>977.57</v>
      </c>
      <c r="AI20" s="160">
        <v>831.89999999999986</v>
      </c>
      <c r="AJ20" s="160">
        <v>936.10058196</v>
      </c>
      <c r="AK20" s="160">
        <v>654.17528700000003</v>
      </c>
      <c r="AL20" s="160">
        <v>645.07200886999999</v>
      </c>
      <c r="AM20" s="160">
        <v>648.31170905999988</v>
      </c>
      <c r="AN20" s="160">
        <v>720.13751939999997</v>
      </c>
      <c r="AO20" s="160">
        <v>635.22480223000002</v>
      </c>
      <c r="AP20" s="160">
        <v>668.55771329000004</v>
      </c>
      <c r="AQ20" s="160">
        <v>670.7966316799999</v>
      </c>
      <c r="AR20" s="160">
        <v>681.14636833000009</v>
      </c>
      <c r="AS20" s="160">
        <v>702.54406102999997</v>
      </c>
      <c r="AT20" s="536">
        <v>796.89516172999993</v>
      </c>
      <c r="AU20" s="536">
        <v>470.87036289999998</v>
      </c>
      <c r="AV20" s="536">
        <v>396.97681589000001</v>
      </c>
      <c r="AW20" s="536">
        <v>441.89488815999999</v>
      </c>
      <c r="AX20" s="536">
        <v>505.16326255000001</v>
      </c>
      <c r="AY20" s="536">
        <v>537.15838524000003</v>
      </c>
      <c r="AZ20" s="536">
        <v>785.69440092000002</v>
      </c>
      <c r="BA20" s="536">
        <v>700.46560223999995</v>
      </c>
    </row>
    <row r="21" spans="1:53" s="74" customFormat="1" ht="16.5" customHeight="1">
      <c r="A21" s="97"/>
      <c r="B21" s="14"/>
      <c r="C21" s="82" t="s">
        <v>185</v>
      </c>
      <c r="D21" s="58"/>
      <c r="E21" s="162">
        <v>462.18</v>
      </c>
      <c r="F21" s="162">
        <v>794.83</v>
      </c>
      <c r="G21" s="162">
        <v>745.7</v>
      </c>
      <c r="H21" s="162">
        <v>964.25</v>
      </c>
      <c r="I21" s="162">
        <v>1002.69</v>
      </c>
      <c r="J21" s="162">
        <v>554.19148298000005</v>
      </c>
      <c r="K21" s="162">
        <v>536.66999999999996</v>
      </c>
      <c r="L21" s="162">
        <v>373.07761240999997</v>
      </c>
      <c r="M21" s="162">
        <v>399.53955359999998</v>
      </c>
      <c r="N21" s="162">
        <v>348.57762279999997</v>
      </c>
      <c r="O21" s="162">
        <v>409.90650323</v>
      </c>
      <c r="P21" s="162"/>
      <c r="Q21" s="162">
        <v>566.98</v>
      </c>
      <c r="R21" s="162">
        <v>749.91</v>
      </c>
      <c r="S21" s="162">
        <v>745.7</v>
      </c>
      <c r="T21" s="162">
        <v>862.11</v>
      </c>
      <c r="U21" s="162">
        <v>928.63</v>
      </c>
      <c r="V21" s="162">
        <v>964.25</v>
      </c>
      <c r="W21" s="162">
        <v>1039.46</v>
      </c>
      <c r="X21" s="162">
        <v>904.86</v>
      </c>
      <c r="Y21" s="162">
        <v>804.1230718999999</v>
      </c>
      <c r="Z21" s="162">
        <v>1002.69</v>
      </c>
      <c r="AA21" s="162">
        <v>716.37</v>
      </c>
      <c r="AB21" s="162">
        <v>755.94</v>
      </c>
      <c r="AC21" s="162">
        <v>687.35</v>
      </c>
      <c r="AD21" s="162">
        <v>554.19148298000005</v>
      </c>
      <c r="AE21" s="162">
        <v>595.32000000000005</v>
      </c>
      <c r="AF21" s="162">
        <v>574.10232309999992</v>
      </c>
      <c r="AG21" s="162">
        <v>643.08468104999997</v>
      </c>
      <c r="AH21" s="162">
        <v>657.57696293000004</v>
      </c>
      <c r="AI21" s="162">
        <v>536.66999999999996</v>
      </c>
      <c r="AJ21" s="162">
        <v>570.20181406999995</v>
      </c>
      <c r="AK21" s="162">
        <v>403.51974459000002</v>
      </c>
      <c r="AL21" s="162">
        <v>355.39348863999999</v>
      </c>
      <c r="AM21" s="162">
        <v>373.07761240999997</v>
      </c>
      <c r="AN21" s="162">
        <v>435.85414309999999</v>
      </c>
      <c r="AO21" s="162">
        <v>358.47519986999998</v>
      </c>
      <c r="AP21" s="162">
        <v>410.57880251</v>
      </c>
      <c r="AQ21" s="162">
        <v>399.53955359999998</v>
      </c>
      <c r="AR21" s="162">
        <v>431.00108390000003</v>
      </c>
      <c r="AS21" s="162">
        <v>496.13733970999999</v>
      </c>
      <c r="AT21" s="535">
        <v>611.94685879999997</v>
      </c>
      <c r="AU21" s="535">
        <v>348.57762279999997</v>
      </c>
      <c r="AV21" s="535">
        <v>289.00415808000002</v>
      </c>
      <c r="AW21" s="535">
        <v>325.44115651999999</v>
      </c>
      <c r="AX21" s="535">
        <v>375.35977675999999</v>
      </c>
      <c r="AY21" s="535">
        <v>409.90650323</v>
      </c>
      <c r="AZ21" s="535">
        <v>639.52617679000002</v>
      </c>
      <c r="BA21" s="535">
        <v>551.79677647999995</v>
      </c>
    </row>
    <row r="22" spans="1:53" s="74" customFormat="1" ht="16.5" customHeight="1">
      <c r="A22" s="97"/>
      <c r="B22" s="14"/>
      <c r="C22" s="82" t="s">
        <v>186</v>
      </c>
      <c r="D22" s="58"/>
      <c r="E22" s="162">
        <v>258.11</v>
      </c>
      <c r="F22" s="162">
        <v>268.67</v>
      </c>
      <c r="G22" s="162">
        <v>157.01</v>
      </c>
      <c r="H22" s="162">
        <v>264.44</v>
      </c>
      <c r="I22" s="162">
        <v>198.62</v>
      </c>
      <c r="J22" s="162">
        <v>189.24649001999998</v>
      </c>
      <c r="K22" s="162">
        <v>120.94</v>
      </c>
      <c r="L22" s="162">
        <v>105.27340286</v>
      </c>
      <c r="M22" s="162">
        <v>113.3539129</v>
      </c>
      <c r="N22" s="162">
        <v>70.626769069999995</v>
      </c>
      <c r="O22" s="162">
        <v>67.663739519999993</v>
      </c>
      <c r="P22" s="162"/>
      <c r="Q22" s="162">
        <v>217.08</v>
      </c>
      <c r="R22" s="162">
        <v>210.55</v>
      </c>
      <c r="S22" s="162">
        <v>157.01</v>
      </c>
      <c r="T22" s="162">
        <v>303.38</v>
      </c>
      <c r="U22" s="162">
        <v>280.42</v>
      </c>
      <c r="V22" s="162">
        <v>264.44</v>
      </c>
      <c r="W22" s="162">
        <v>260.22000000000003</v>
      </c>
      <c r="X22" s="162">
        <v>255.6</v>
      </c>
      <c r="Y22" s="162">
        <v>258.80862847999998</v>
      </c>
      <c r="Z22" s="162">
        <v>198.62</v>
      </c>
      <c r="AA22" s="162">
        <v>569.73</v>
      </c>
      <c r="AB22" s="162">
        <v>262.42</v>
      </c>
      <c r="AC22" s="162">
        <v>247.46</v>
      </c>
      <c r="AD22" s="162">
        <v>189.24649001999998</v>
      </c>
      <c r="AE22" s="162">
        <v>188.42</v>
      </c>
      <c r="AF22" s="162">
        <v>175.43956925999998</v>
      </c>
      <c r="AG22" s="162">
        <v>174.58505930000004</v>
      </c>
      <c r="AH22" s="162">
        <v>177.55271207999999</v>
      </c>
      <c r="AI22" s="162">
        <v>120.94</v>
      </c>
      <c r="AJ22" s="162">
        <v>101.09025742999999</v>
      </c>
      <c r="AK22" s="162">
        <v>112.61620438</v>
      </c>
      <c r="AL22" s="162">
        <v>109.04951375</v>
      </c>
      <c r="AM22" s="162">
        <v>105.27340286</v>
      </c>
      <c r="AN22" s="162">
        <v>129.84067494999999</v>
      </c>
      <c r="AO22" s="162">
        <v>132.03778614999999</v>
      </c>
      <c r="AP22" s="162">
        <v>121.87514822999999</v>
      </c>
      <c r="AQ22" s="162">
        <v>113.3539129</v>
      </c>
      <c r="AR22" s="162">
        <v>114.61512696</v>
      </c>
      <c r="AS22" s="162">
        <v>83.490356300000002</v>
      </c>
      <c r="AT22" s="535">
        <v>74.532476549999998</v>
      </c>
      <c r="AU22" s="535">
        <v>70.626769069999995</v>
      </c>
      <c r="AV22" s="535">
        <v>87.472744800000001</v>
      </c>
      <c r="AW22" s="535">
        <v>91.017116569999999</v>
      </c>
      <c r="AX22" s="535">
        <v>81.33684332</v>
      </c>
      <c r="AY22" s="535">
        <v>67.663739519999993</v>
      </c>
      <c r="AZ22" s="535">
        <v>113.11697287</v>
      </c>
      <c r="BA22" s="535">
        <v>114.89589067999999</v>
      </c>
    </row>
    <row r="23" spans="1:53" s="74" customFormat="1" ht="16.5" customHeight="1">
      <c r="A23" s="97"/>
      <c r="B23" s="14"/>
      <c r="C23" s="82" t="s">
        <v>188</v>
      </c>
      <c r="D23" s="58"/>
      <c r="E23" s="162">
        <v>67.08</v>
      </c>
      <c r="F23" s="162">
        <v>59.79</v>
      </c>
      <c r="G23" s="162">
        <v>94.25</v>
      </c>
      <c r="H23" s="162">
        <v>135.97</v>
      </c>
      <c r="I23" s="162">
        <v>124.48</v>
      </c>
      <c r="J23" s="162">
        <v>199.82554235000001</v>
      </c>
      <c r="K23" s="162">
        <v>174.29</v>
      </c>
      <c r="L23" s="162">
        <v>169.96069378999999</v>
      </c>
      <c r="M23" s="162">
        <v>157.90316518</v>
      </c>
      <c r="N23" s="162">
        <v>51.665971030000001</v>
      </c>
      <c r="O23" s="162">
        <v>59.588142490000003</v>
      </c>
      <c r="P23" s="162"/>
      <c r="Q23" s="162">
        <v>79.31</v>
      </c>
      <c r="R23" s="162">
        <v>95.35</v>
      </c>
      <c r="S23" s="162">
        <v>94.25</v>
      </c>
      <c r="T23" s="162">
        <v>134.83000000000001</v>
      </c>
      <c r="U23" s="162">
        <v>121.65</v>
      </c>
      <c r="V23" s="162">
        <v>135.97</v>
      </c>
      <c r="W23" s="162">
        <v>63.41</v>
      </c>
      <c r="X23" s="162">
        <v>97.31</v>
      </c>
      <c r="Y23" s="162">
        <v>89.618217989999991</v>
      </c>
      <c r="Z23" s="162">
        <v>124.48</v>
      </c>
      <c r="AA23" s="162">
        <v>149.68</v>
      </c>
      <c r="AB23" s="162">
        <v>167.07</v>
      </c>
      <c r="AC23" s="162">
        <v>186.02</v>
      </c>
      <c r="AD23" s="162">
        <v>199.82554235000001</v>
      </c>
      <c r="AE23" s="162">
        <v>179.01</v>
      </c>
      <c r="AF23" s="162">
        <v>166.65847823000001</v>
      </c>
      <c r="AG23" s="162">
        <v>173.57006781000001</v>
      </c>
      <c r="AH23" s="162">
        <v>142.43910616000002</v>
      </c>
      <c r="AI23" s="162">
        <v>174.29</v>
      </c>
      <c r="AJ23" s="162">
        <v>264.80851045999998</v>
      </c>
      <c r="AK23" s="162">
        <v>138.03933803000001</v>
      </c>
      <c r="AL23" s="162">
        <v>180.62900647999999</v>
      </c>
      <c r="AM23" s="162">
        <v>169.96069378999999</v>
      </c>
      <c r="AN23" s="162">
        <v>154.44270134999999</v>
      </c>
      <c r="AO23" s="162">
        <v>144.71181620999999</v>
      </c>
      <c r="AP23" s="162">
        <v>136.10376255</v>
      </c>
      <c r="AQ23" s="162">
        <v>157.90316518</v>
      </c>
      <c r="AR23" s="162">
        <v>135.53015747000001</v>
      </c>
      <c r="AS23" s="162">
        <v>122.91636502</v>
      </c>
      <c r="AT23" s="535">
        <v>110.41582638</v>
      </c>
      <c r="AU23" s="535">
        <v>51.665971030000001</v>
      </c>
      <c r="AV23" s="535">
        <v>20.49991301</v>
      </c>
      <c r="AW23" s="535">
        <v>25.436615069999998</v>
      </c>
      <c r="AX23" s="535">
        <v>48.466642469999996</v>
      </c>
      <c r="AY23" s="535">
        <v>59.588142490000003</v>
      </c>
      <c r="AZ23" s="535">
        <v>33.051251260000001</v>
      </c>
      <c r="BA23" s="535">
        <v>33.772935080000003</v>
      </c>
    </row>
    <row r="24" spans="1:53" s="74" customFormat="1" ht="16.5" customHeight="1">
      <c r="A24" s="97"/>
      <c r="B24" s="373"/>
      <c r="C24" s="373" t="s">
        <v>590</v>
      </c>
      <c r="D24" s="58"/>
      <c r="E24" s="374">
        <v>622.58000000000004</v>
      </c>
      <c r="F24" s="374">
        <v>566.88</v>
      </c>
      <c r="G24" s="374">
        <v>611.86</v>
      </c>
      <c r="H24" s="374">
        <v>686.76</v>
      </c>
      <c r="I24" s="374">
        <v>519.28</v>
      </c>
      <c r="J24" s="374">
        <v>421.10140913180953</v>
      </c>
      <c r="K24" s="374">
        <v>442.48</v>
      </c>
      <c r="L24" s="374">
        <v>425.35</v>
      </c>
      <c r="M24" s="374">
        <v>547.55999999999995</v>
      </c>
      <c r="N24" s="374">
        <v>391.8709801924</v>
      </c>
      <c r="O24" s="374">
        <v>430.49719705000001</v>
      </c>
      <c r="P24" s="162"/>
      <c r="Q24" s="374">
        <v>605.77</v>
      </c>
      <c r="R24" s="374">
        <v>611.86</v>
      </c>
      <c r="S24" s="374">
        <v>599.91</v>
      </c>
      <c r="T24" s="374">
        <v>701.51</v>
      </c>
      <c r="U24" s="374">
        <v>707.12</v>
      </c>
      <c r="V24" s="374">
        <v>686.76</v>
      </c>
      <c r="W24" s="374">
        <v>536.99</v>
      </c>
      <c r="X24" s="374">
        <v>597.99</v>
      </c>
      <c r="Y24" s="374">
        <v>540.15</v>
      </c>
      <c r="Z24" s="374">
        <v>519.28</v>
      </c>
      <c r="AA24" s="374">
        <v>734.31</v>
      </c>
      <c r="AB24" s="374">
        <v>502.39</v>
      </c>
      <c r="AC24" s="374">
        <v>488.29</v>
      </c>
      <c r="AD24" s="374">
        <v>421.10140913180953</v>
      </c>
      <c r="AE24" s="374">
        <v>390.27</v>
      </c>
      <c r="AF24" s="374">
        <v>461.87028323130369</v>
      </c>
      <c r="AG24" s="374">
        <v>454.77183405640216</v>
      </c>
      <c r="AH24" s="374">
        <v>425.34711906045652</v>
      </c>
      <c r="AI24" s="374">
        <v>442.48</v>
      </c>
      <c r="AJ24" s="374">
        <v>456.92</v>
      </c>
      <c r="AK24" s="374">
        <v>443.36</v>
      </c>
      <c r="AL24" s="374">
        <v>434.31</v>
      </c>
      <c r="AM24" s="374">
        <v>425.35</v>
      </c>
      <c r="AN24" s="374">
        <v>400.95</v>
      </c>
      <c r="AO24" s="374">
        <v>436.86</v>
      </c>
      <c r="AP24" s="374">
        <v>425.91</v>
      </c>
      <c r="AQ24" s="374">
        <v>547.55999999999995</v>
      </c>
      <c r="AR24" s="374">
        <v>526.12</v>
      </c>
      <c r="AS24" s="374">
        <v>521.19000000000005</v>
      </c>
      <c r="AT24" s="533">
        <v>497.35</v>
      </c>
      <c r="AU24" s="533">
        <v>391.8709801924</v>
      </c>
      <c r="AV24" s="533">
        <v>368.80579282000002</v>
      </c>
      <c r="AW24" s="533">
        <v>390.32827846999999</v>
      </c>
      <c r="AX24" s="533">
        <v>439.59184443999999</v>
      </c>
      <c r="AY24" s="533">
        <v>430.49719705000001</v>
      </c>
      <c r="AZ24" s="533">
        <v>434.02843629</v>
      </c>
      <c r="BA24" s="533">
        <v>500.63913020000001</v>
      </c>
    </row>
    <row r="25" spans="1:53" s="74" customFormat="1" ht="16.5" customHeight="1">
      <c r="A25" s="97"/>
      <c r="B25" s="375"/>
      <c r="C25" s="375" t="s">
        <v>591</v>
      </c>
      <c r="D25" s="58"/>
      <c r="E25" s="376">
        <v>308.17</v>
      </c>
      <c r="F25" s="376">
        <v>442.5</v>
      </c>
      <c r="G25" s="376">
        <v>505.88</v>
      </c>
      <c r="H25" s="376">
        <v>575.55999999999995</v>
      </c>
      <c r="I25" s="376">
        <v>720.93</v>
      </c>
      <c r="J25" s="376">
        <v>841.68298723551879</v>
      </c>
      <c r="K25" s="376">
        <v>688.12</v>
      </c>
      <c r="L25" s="376">
        <v>652.5</v>
      </c>
      <c r="M25" s="376">
        <v>642.29</v>
      </c>
      <c r="N25" s="376">
        <v>674.5</v>
      </c>
      <c r="O25" s="376">
        <v>755.65109153359401</v>
      </c>
      <c r="P25" s="162"/>
      <c r="Q25" s="376">
        <v>431.78</v>
      </c>
      <c r="R25" s="376">
        <v>505.88</v>
      </c>
      <c r="S25" s="376">
        <v>505</v>
      </c>
      <c r="T25" s="376">
        <v>555.27</v>
      </c>
      <c r="U25" s="376">
        <v>521.80999999999995</v>
      </c>
      <c r="V25" s="376">
        <v>575.55999999999995</v>
      </c>
      <c r="W25" s="376">
        <v>640.86</v>
      </c>
      <c r="X25" s="376">
        <v>599.19000000000005</v>
      </c>
      <c r="Y25" s="376">
        <v>670.13616688477293</v>
      </c>
      <c r="Z25" s="376">
        <v>720.93</v>
      </c>
      <c r="AA25" s="376">
        <v>738.24</v>
      </c>
      <c r="AB25" s="376">
        <v>755.02</v>
      </c>
      <c r="AC25" s="376">
        <v>839.75</v>
      </c>
      <c r="AD25" s="376">
        <v>841.68298723551879</v>
      </c>
      <c r="AE25" s="376">
        <v>854.33</v>
      </c>
      <c r="AF25" s="376">
        <v>696.38629713874616</v>
      </c>
      <c r="AG25" s="376">
        <v>735.23787509365968</v>
      </c>
      <c r="AH25" s="376">
        <v>709.8237818495686</v>
      </c>
      <c r="AI25" s="376">
        <v>688.12</v>
      </c>
      <c r="AJ25" s="376">
        <v>670.26</v>
      </c>
      <c r="AK25" s="376">
        <v>661.78</v>
      </c>
      <c r="AL25" s="376">
        <v>662.14</v>
      </c>
      <c r="AM25" s="376">
        <v>652.5</v>
      </c>
      <c r="AN25" s="376">
        <v>720.14</v>
      </c>
      <c r="AO25" s="376">
        <v>741.73</v>
      </c>
      <c r="AP25" s="376">
        <v>759.17</v>
      </c>
      <c r="AQ25" s="376">
        <v>642.29</v>
      </c>
      <c r="AR25" s="376">
        <v>642.66999999999996</v>
      </c>
      <c r="AS25" s="376">
        <v>657.14</v>
      </c>
      <c r="AT25" s="534">
        <v>697.25</v>
      </c>
      <c r="AU25" s="534">
        <v>674.5</v>
      </c>
      <c r="AV25" s="534">
        <v>752.9508706692227</v>
      </c>
      <c r="AW25" s="534">
        <v>759.88425034624026</v>
      </c>
      <c r="AX25" s="534">
        <v>744.86831141680807</v>
      </c>
      <c r="AY25" s="534">
        <v>755.65109153359401</v>
      </c>
      <c r="AZ25" s="534">
        <v>786.91392938611682</v>
      </c>
      <c r="BA25" s="534">
        <v>764.58937211369937</v>
      </c>
    </row>
    <row r="26" spans="1:53" s="74" customFormat="1" ht="16.5" customHeight="1">
      <c r="A26" s="97"/>
      <c r="B26" s="363"/>
      <c r="C26" s="363" t="s">
        <v>586</v>
      </c>
      <c r="D26" s="81"/>
      <c r="E26" s="364">
        <v>1.4857052500567021E-2</v>
      </c>
      <c r="F26" s="364">
        <v>1.9512094288392814E-2</v>
      </c>
      <c r="G26" s="364">
        <v>1.4735761091950404E-2</v>
      </c>
      <c r="H26" s="364">
        <v>1.9095835301114202E-2</v>
      </c>
      <c r="I26" s="364">
        <v>1.7616664848362731E-2</v>
      </c>
      <c r="J26" s="364">
        <v>1.2789666929032434E-2</v>
      </c>
      <c r="K26" s="364">
        <v>1.1185571030191223E-2</v>
      </c>
      <c r="L26" s="364">
        <v>8.534381012264964E-3</v>
      </c>
      <c r="M26" s="364">
        <v>7.8527841758056754E-3</v>
      </c>
      <c r="N26" s="364">
        <v>5.2983731064049607E-3</v>
      </c>
      <c r="O26" s="364">
        <v>5.6799536722249369E-3</v>
      </c>
      <c r="P26" s="168"/>
      <c r="Q26" s="364">
        <v>1.328411137992771E-2</v>
      </c>
      <c r="R26" s="364">
        <v>1.5763113022599803E-2</v>
      </c>
      <c r="S26" s="364">
        <v>1.4735761091950404E-2</v>
      </c>
      <c r="T26" s="364">
        <v>1.883229679810982E-2</v>
      </c>
      <c r="U26" s="364">
        <v>1.9112396026885182E-2</v>
      </c>
      <c r="V26" s="364">
        <v>1.9095835301114202E-2</v>
      </c>
      <c r="W26" s="364">
        <v>1.8829641673337651E-2</v>
      </c>
      <c r="X26" s="364">
        <v>1.7165215385738664E-2</v>
      </c>
      <c r="Y26" s="364">
        <v>1.5595137499544338E-2</v>
      </c>
      <c r="Z26" s="364">
        <v>1.7616664848362731E-2</v>
      </c>
      <c r="AA26" s="364">
        <v>1.9103465774609227E-2</v>
      </c>
      <c r="AB26" s="364">
        <v>1.5919186189468436E-2</v>
      </c>
      <c r="AC26" s="364">
        <v>1.5048131788461799E-2</v>
      </c>
      <c r="AD26" s="364">
        <v>1.2789666929032434E-2</v>
      </c>
      <c r="AE26" s="364">
        <v>1.3028394253622205E-2</v>
      </c>
      <c r="AF26" s="364">
        <v>1.2195487253444805E-2</v>
      </c>
      <c r="AG26" s="364">
        <v>1.3221842430298999E-2</v>
      </c>
      <c r="AH26" s="364">
        <v>1.316558016321457E-2</v>
      </c>
      <c r="AI26" s="364">
        <v>1.1185571030191223E-2</v>
      </c>
      <c r="AJ26" s="364">
        <v>1.2469340345064556E-2</v>
      </c>
      <c r="AK26" s="364">
        <v>8.6628168254581812E-3</v>
      </c>
      <c r="AL26" s="364">
        <v>8.514779465958135E-3</v>
      </c>
      <c r="AM26" s="364">
        <v>8.534381012264964E-3</v>
      </c>
      <c r="AN26" s="364">
        <v>9.2166950799731483E-3</v>
      </c>
      <c r="AO26" s="364">
        <v>7.7351213232495853E-3</v>
      </c>
      <c r="AP26" s="364">
        <v>7.9220246696531278E-3</v>
      </c>
      <c r="AQ26" s="364">
        <v>7.8527841758056754E-3</v>
      </c>
      <c r="AR26" s="364">
        <v>7.9540532158158487E-3</v>
      </c>
      <c r="AS26" s="364">
        <v>8.2780788902880008E-3</v>
      </c>
      <c r="AT26" s="364">
        <v>8.9608788418553079E-3</v>
      </c>
      <c r="AU26" s="364">
        <v>5.2983731064049607E-3</v>
      </c>
      <c r="AV26" s="364">
        <v>4.3500367167151766E-3</v>
      </c>
      <c r="AW26" s="364">
        <v>4.7577080137634403E-3</v>
      </c>
      <c r="AX26" s="364">
        <v>5.3267154256250934E-3</v>
      </c>
      <c r="AY26" s="364">
        <v>5.6799536722249369E-3</v>
      </c>
      <c r="AZ26" s="364">
        <v>8.2220282675245209E-3</v>
      </c>
      <c r="BA26" s="364">
        <v>7.1410158778782698E-3</v>
      </c>
    </row>
    <row r="27" spans="1:53" s="74" customFormat="1" ht="16.5" customHeight="1">
      <c r="A27" s="97"/>
      <c r="B27" s="10"/>
      <c r="C27" s="40" t="s">
        <v>918</v>
      </c>
      <c r="D27" s="81"/>
      <c r="E27" s="377">
        <v>1.1820999022060785</v>
      </c>
      <c r="F27" s="377">
        <v>0.89859252730817507</v>
      </c>
      <c r="G27" s="377">
        <v>1.1211482908040442</v>
      </c>
      <c r="H27" s="377">
        <v>0.92500696144094485</v>
      </c>
      <c r="I27" s="377">
        <v>0.93544661306816157</v>
      </c>
      <c r="J27" s="377">
        <v>0.44643029469401124</v>
      </c>
      <c r="K27" s="377">
        <v>0.5318908522658975</v>
      </c>
      <c r="L27" s="377">
        <v>0.65608872098997484</v>
      </c>
      <c r="M27" s="377">
        <v>0.81628316860900796</v>
      </c>
      <c r="N27" s="377">
        <v>0.83222689527313209</v>
      </c>
      <c r="O27" s="377">
        <v>0.80143437928024852</v>
      </c>
      <c r="P27" s="377"/>
      <c r="Q27" s="377">
        <v>1.2017443274609956</v>
      </c>
      <c r="R27" s="377">
        <v>1.0586563870393348</v>
      </c>
      <c r="S27" s="377">
        <v>1.1082791686727651</v>
      </c>
      <c r="T27" s="377">
        <v>0.96651593453919038</v>
      </c>
      <c r="U27" s="377">
        <v>0.92352145487337478</v>
      </c>
      <c r="V27" s="377">
        <v>0.92500696144094485</v>
      </c>
      <c r="W27" s="377">
        <v>0.86410288388881129</v>
      </c>
      <c r="X27" s="377">
        <v>0.95182744062904989</v>
      </c>
      <c r="Y27" s="377">
        <v>1.050094358252549</v>
      </c>
      <c r="Z27" s="377">
        <v>0.93544661306816157</v>
      </c>
      <c r="AA27" s="377">
        <v>0.51143629246820543</v>
      </c>
      <c r="AB27" s="377">
        <v>0.42380402048201915</v>
      </c>
      <c r="AC27" s="377">
        <v>0.43565036624644232</v>
      </c>
      <c r="AD27" s="377">
        <v>0.44643029469401124</v>
      </c>
      <c r="AE27" s="377">
        <v>0.40537003375746555</v>
      </c>
      <c r="AF27" s="377">
        <v>0.50411492732083918</v>
      </c>
      <c r="AG27" s="377">
        <v>0.45879093062311277</v>
      </c>
      <c r="AH27" s="377">
        <v>0.43510655918292962</v>
      </c>
      <c r="AI27" s="377">
        <v>0.5318908522658975</v>
      </c>
      <c r="AJ27" s="377">
        <v>0.48810994118100487</v>
      </c>
      <c r="AK27" s="377">
        <v>0.67773883974311611</v>
      </c>
      <c r="AL27" s="377">
        <v>0.67327367181967679</v>
      </c>
      <c r="AM27" s="377">
        <v>0.65608872098997484</v>
      </c>
      <c r="AN27" s="377">
        <v>0.55676865765036265</v>
      </c>
      <c r="AO27" s="377">
        <v>0.68772503602877777</v>
      </c>
      <c r="AP27" s="377">
        <v>0.63705794059884435</v>
      </c>
      <c r="AQ27" s="377">
        <v>0.81628316860900796</v>
      </c>
      <c r="AR27" s="377">
        <v>0.77240373649780181</v>
      </c>
      <c r="AS27" s="377">
        <v>0.74186094354834242</v>
      </c>
      <c r="AT27" s="377">
        <v>0.6241096995999954</v>
      </c>
      <c r="AU27" s="377">
        <v>0.83222689527313209</v>
      </c>
      <c r="AV27" s="377">
        <v>0.92903609998774839</v>
      </c>
      <c r="AW27" s="377">
        <v>0.88330571121852641</v>
      </c>
      <c r="AX27" s="377">
        <v>0.87019757181271684</v>
      </c>
      <c r="AY27" s="377">
        <v>0.80143437928024852</v>
      </c>
      <c r="AZ27" s="377">
        <v>0.55241380844992571</v>
      </c>
      <c r="BA27" s="377">
        <v>0.71472336200238773</v>
      </c>
    </row>
    <row r="28" spans="1:53" s="74" customFormat="1" ht="16.5" customHeight="1">
      <c r="A28" s="97"/>
      <c r="B28" s="365" t="s">
        <v>600</v>
      </c>
      <c r="C28" s="365"/>
      <c r="D28" s="76"/>
      <c r="E28" s="366">
        <v>45256.61</v>
      </c>
      <c r="F28" s="366">
        <v>49456.34</v>
      </c>
      <c r="G28" s="366">
        <v>57542.2</v>
      </c>
      <c r="H28" s="366">
        <v>61879.839999999997</v>
      </c>
      <c r="I28" s="366">
        <v>63950.61</v>
      </c>
      <c r="J28" s="367">
        <v>64702.601382600005</v>
      </c>
      <c r="K28" s="367">
        <v>68000.179999999993</v>
      </c>
      <c r="L28" s="367">
        <v>68735.600000000006</v>
      </c>
      <c r="M28" s="367">
        <v>77308.899999999994</v>
      </c>
      <c r="N28" s="367">
        <v>80070.11</v>
      </c>
      <c r="O28" s="367">
        <v>85652.819999999978</v>
      </c>
      <c r="P28" s="163"/>
      <c r="Q28" s="367">
        <v>54764.81</v>
      </c>
      <c r="R28" s="367">
        <v>56551.45</v>
      </c>
      <c r="S28" s="366">
        <v>57542.2</v>
      </c>
      <c r="T28" s="367">
        <v>58479.8</v>
      </c>
      <c r="U28" s="367">
        <v>59232.91</v>
      </c>
      <c r="V28" s="367">
        <v>61000.87</v>
      </c>
      <c r="W28" s="367">
        <v>61879.839999999997</v>
      </c>
      <c r="X28" s="367">
        <v>62176.98</v>
      </c>
      <c r="Y28" s="367">
        <v>62882.075406130003</v>
      </c>
      <c r="Z28" s="367">
        <v>63950.61</v>
      </c>
      <c r="AA28" s="367">
        <v>63565.1</v>
      </c>
      <c r="AB28" s="367">
        <v>64036.98</v>
      </c>
      <c r="AC28" s="367">
        <v>64965.4</v>
      </c>
      <c r="AD28" s="367">
        <v>64702.601382600005</v>
      </c>
      <c r="AE28" s="367">
        <v>65122.36</v>
      </c>
      <c r="AF28" s="367">
        <v>66898.929150529992</v>
      </c>
      <c r="AG28" s="367">
        <v>67793.629320160006</v>
      </c>
      <c r="AH28" s="367">
        <v>67942.101183899998</v>
      </c>
      <c r="AI28" s="367">
        <v>68000.179999999993</v>
      </c>
      <c r="AJ28" s="367">
        <v>68115.83</v>
      </c>
      <c r="AK28" s="367">
        <v>68510.368632829995</v>
      </c>
      <c r="AL28" s="367">
        <v>68137.850000000006</v>
      </c>
      <c r="AM28" s="367">
        <v>68735.600000000006</v>
      </c>
      <c r="AN28" s="367">
        <v>71104.087395189999</v>
      </c>
      <c r="AO28" s="367">
        <v>74064.53</v>
      </c>
      <c r="AP28" s="367">
        <v>75966.8</v>
      </c>
      <c r="AQ28" s="367">
        <v>77308.899999999994</v>
      </c>
      <c r="AR28" s="367">
        <v>77636.73</v>
      </c>
      <c r="AS28" s="367">
        <v>77094.460000000006</v>
      </c>
      <c r="AT28" s="367">
        <v>79725</v>
      </c>
      <c r="AU28" s="367">
        <v>80070.11</v>
      </c>
      <c r="AV28" s="367">
        <v>82171.78</v>
      </c>
      <c r="AW28" s="367">
        <v>84311.19</v>
      </c>
      <c r="AX28" s="367">
        <v>85783.140000000014</v>
      </c>
      <c r="AY28" s="367">
        <v>85652.819999999978</v>
      </c>
      <c r="AZ28" s="367">
        <v>86666.59</v>
      </c>
      <c r="BA28" s="367">
        <v>87349.19</v>
      </c>
    </row>
    <row r="29" spans="1:53" s="79" customFormat="1" ht="16.5" customHeight="1">
      <c r="A29" s="97"/>
      <c r="B29" s="276"/>
      <c r="C29" s="82" t="s">
        <v>515</v>
      </c>
      <c r="D29" s="73"/>
      <c r="E29" s="163">
        <v>616.93000000000006</v>
      </c>
      <c r="F29" s="163">
        <v>1106.78</v>
      </c>
      <c r="G29" s="163">
        <v>985.05000000000007</v>
      </c>
      <c r="H29" s="163">
        <v>1353.18</v>
      </c>
      <c r="I29" s="163">
        <v>1024.3800000000001</v>
      </c>
      <c r="J29" s="162">
        <v>837.76002481</v>
      </c>
      <c r="K29" s="162">
        <v>706.05000000000007</v>
      </c>
      <c r="L29" s="162">
        <v>522.89</v>
      </c>
      <c r="M29" s="162">
        <v>562.66261426000005</v>
      </c>
      <c r="N29" s="162">
        <v>470.87036290000003</v>
      </c>
      <c r="O29" s="162">
        <v>514.01890657000001</v>
      </c>
      <c r="P29" s="163"/>
      <c r="Q29" s="162">
        <v>847.46</v>
      </c>
      <c r="R29" s="162">
        <v>1038.31</v>
      </c>
      <c r="S29" s="163">
        <v>985.05000000000007</v>
      </c>
      <c r="T29" s="162">
        <v>1265.95</v>
      </c>
      <c r="U29" s="162">
        <v>1319.8899999999999</v>
      </c>
      <c r="V29" s="162">
        <v>1353.46</v>
      </c>
      <c r="W29" s="162">
        <v>1353.18</v>
      </c>
      <c r="X29" s="162">
        <v>1241.8600000000001</v>
      </c>
      <c r="Y29" s="162">
        <v>1139.4603612399999</v>
      </c>
      <c r="Z29" s="162">
        <v>1024.3800000000001</v>
      </c>
      <c r="AA29" s="162">
        <v>1125.6100000000001</v>
      </c>
      <c r="AB29" s="162">
        <v>1059.7600000000002</v>
      </c>
      <c r="AC29" s="162">
        <v>1007.18</v>
      </c>
      <c r="AD29" s="162">
        <v>837.76002481</v>
      </c>
      <c r="AE29" s="162">
        <v>854.90000000000009</v>
      </c>
      <c r="AF29" s="162">
        <v>812.97408861999997</v>
      </c>
      <c r="AG29" s="162">
        <v>852.62458360000005</v>
      </c>
      <c r="AH29" s="162">
        <v>844.43647031</v>
      </c>
      <c r="AI29" s="162">
        <v>706.05000000000007</v>
      </c>
      <c r="AJ29" s="162">
        <v>691</v>
      </c>
      <c r="AK29" s="162">
        <v>528.44235551000008</v>
      </c>
      <c r="AL29" s="162">
        <v>519.09</v>
      </c>
      <c r="AM29" s="162">
        <v>522.89</v>
      </c>
      <c r="AN29" s="162">
        <v>612.00350198000001</v>
      </c>
      <c r="AO29" s="162">
        <v>527.09078481000006</v>
      </c>
      <c r="AP29" s="162">
        <v>560.42999999999995</v>
      </c>
      <c r="AQ29" s="162">
        <v>562.66261426000005</v>
      </c>
      <c r="AR29" s="162">
        <v>572</v>
      </c>
      <c r="AS29" s="162">
        <v>593.80319138000004</v>
      </c>
      <c r="AT29" s="162">
        <v>688.77369213000009</v>
      </c>
      <c r="AU29" s="162">
        <v>470.87036290000003</v>
      </c>
      <c r="AV29" s="162">
        <v>396.97681589000001</v>
      </c>
      <c r="AW29" s="162">
        <v>441.34666400000003</v>
      </c>
      <c r="AX29" s="162">
        <v>504.62503839000004</v>
      </c>
      <c r="AY29" s="162">
        <v>514.01890657000001</v>
      </c>
      <c r="AZ29" s="162">
        <v>763.08038293000004</v>
      </c>
      <c r="BA29" s="162">
        <v>616.05434773000002</v>
      </c>
    </row>
    <row r="30" spans="1:53" s="79" customFormat="1" ht="16.5" customHeight="1">
      <c r="A30" s="97"/>
      <c r="B30" s="41"/>
      <c r="C30" s="41" t="s">
        <v>598</v>
      </c>
      <c r="D30" s="73"/>
      <c r="E30" s="368">
        <v>1.3631820854456401E-2</v>
      </c>
      <c r="F30" s="368">
        <v>2.2378930588070205E-2</v>
      </c>
      <c r="G30" s="368">
        <v>1.7118740680752562E-2</v>
      </c>
      <c r="H30" s="368">
        <v>2.1867865204564203E-2</v>
      </c>
      <c r="I30" s="368">
        <v>1.6018299121775385E-2</v>
      </c>
      <c r="J30" s="368">
        <v>1.2947856916233551E-2</v>
      </c>
      <c r="K30" s="368">
        <v>1.0383060750721543E-2</v>
      </c>
      <c r="L30" s="368">
        <v>7.6072661037366361E-3</v>
      </c>
      <c r="M30" s="368">
        <v>7.2781091731999818E-3</v>
      </c>
      <c r="N30" s="368">
        <v>5.8807258151637358E-3</v>
      </c>
      <c r="O30" s="368">
        <v>6.0011906971656056E-3</v>
      </c>
      <c r="P30" s="139"/>
      <c r="Q30" s="368">
        <v>1.5474535563987167E-2</v>
      </c>
      <c r="R30" s="368">
        <v>1.8360448759492463E-2</v>
      </c>
      <c r="S30" s="368">
        <v>1.7118740680752562E-2</v>
      </c>
      <c r="T30" s="368">
        <v>2.164764585378199E-2</v>
      </c>
      <c r="U30" s="368">
        <v>2.2283051769700319E-2</v>
      </c>
      <c r="V30" s="368">
        <v>2.218755240703944E-2</v>
      </c>
      <c r="W30" s="368">
        <v>2.1867865204564203E-2</v>
      </c>
      <c r="X30" s="368">
        <v>1.9972986787071358E-2</v>
      </c>
      <c r="Y30" s="368">
        <v>1.8120590866008864E-2</v>
      </c>
      <c r="Z30" s="368">
        <v>1.6018299121775385E-2</v>
      </c>
      <c r="AA30" s="368">
        <v>1.7707987559210953E-2</v>
      </c>
      <c r="AB30" s="368">
        <v>1.6549187672497988E-2</v>
      </c>
      <c r="AC30" s="368">
        <v>1.5503329464607312E-2</v>
      </c>
      <c r="AD30" s="368">
        <v>1.2947856916233551E-2</v>
      </c>
      <c r="AE30" s="368">
        <v>1.3127595498688931E-2</v>
      </c>
      <c r="AF30" s="368">
        <v>1.2152273570638453E-2</v>
      </c>
      <c r="AG30" s="368">
        <v>1.2576765577388146E-2</v>
      </c>
      <c r="AH30" s="368">
        <v>1.242876589913447E-2</v>
      </c>
      <c r="AI30" s="368">
        <v>1.0383060750721543E-2</v>
      </c>
      <c r="AJ30" s="368">
        <v>1.0144484769546228E-2</v>
      </c>
      <c r="AK30" s="368">
        <v>7.7133194004851968E-3</v>
      </c>
      <c r="AL30" s="368">
        <v>7.6182327443557437E-3</v>
      </c>
      <c r="AM30" s="368">
        <v>7.6072661037366361E-3</v>
      </c>
      <c r="AN30" s="368">
        <v>8.6071493833897433E-3</v>
      </c>
      <c r="AO30" s="368">
        <v>7.1166425387429056E-3</v>
      </c>
      <c r="AP30" s="368">
        <v>7.3773016633582027E-3</v>
      </c>
      <c r="AQ30" s="368">
        <v>7.2781091731999818E-3</v>
      </c>
      <c r="AR30" s="368">
        <v>7.3676467311284237E-3</v>
      </c>
      <c r="AS30" s="368">
        <v>7.702280960006724E-3</v>
      </c>
      <c r="AT30" s="368">
        <v>8.6393689825023535E-3</v>
      </c>
      <c r="AU30" s="368">
        <v>5.8807258151637358E-3</v>
      </c>
      <c r="AV30" s="368">
        <v>4.8310601996208432E-3</v>
      </c>
      <c r="AW30" s="368">
        <v>5.2347341319699085E-3</v>
      </c>
      <c r="AX30" s="368">
        <v>5.8825666487610498E-3</v>
      </c>
      <c r="AY30" s="368">
        <v>6.0011906971656056E-3</v>
      </c>
      <c r="AZ30" s="368">
        <v>8.8047814380374269E-3</v>
      </c>
      <c r="BA30" s="368">
        <v>7.052776880129054E-3</v>
      </c>
    </row>
    <row r="31" spans="1:53" s="81" customFormat="1" ht="16.5" customHeight="1">
      <c r="A31" s="97"/>
      <c r="B31" s="365" t="s">
        <v>599</v>
      </c>
      <c r="C31" s="365"/>
      <c r="D31" s="76"/>
      <c r="E31" s="366">
        <v>4468.17</v>
      </c>
      <c r="F31" s="366">
        <v>4492.08</v>
      </c>
      <c r="G31" s="366">
        <v>6197.47</v>
      </c>
      <c r="H31" s="366">
        <v>6705.28</v>
      </c>
      <c r="I31" s="366">
        <v>7665.46</v>
      </c>
      <c r="J31" s="367">
        <v>5725.4412234899992</v>
      </c>
      <c r="K31" s="367">
        <v>3330.22</v>
      </c>
      <c r="L31" s="367">
        <v>3555.0831736199998</v>
      </c>
      <c r="M31" s="367">
        <v>4295</v>
      </c>
      <c r="N31" s="367">
        <v>4743.1841889999996</v>
      </c>
      <c r="O31" s="367">
        <v>5331.6435134000003</v>
      </c>
      <c r="P31" s="163"/>
      <c r="Q31" s="367">
        <v>6338.49</v>
      </c>
      <c r="R31" s="367">
        <v>6553.38</v>
      </c>
      <c r="S31" s="366">
        <v>6197.47</v>
      </c>
      <c r="T31" s="367">
        <v>6532.35</v>
      </c>
      <c r="U31" s="367">
        <v>6413.44</v>
      </c>
      <c r="V31" s="367">
        <v>6550.58</v>
      </c>
      <c r="W31" s="367">
        <v>6705.28</v>
      </c>
      <c r="X31" s="367">
        <v>7402.66</v>
      </c>
      <c r="Y31" s="367">
        <v>7274.3801788800001</v>
      </c>
      <c r="Z31" s="367">
        <v>7665.46</v>
      </c>
      <c r="AA31" s="367">
        <v>7957.78</v>
      </c>
      <c r="AB31" s="367">
        <v>6909.81</v>
      </c>
      <c r="AC31" s="367">
        <v>6128</v>
      </c>
      <c r="AD31" s="367">
        <v>5725.4412234899992</v>
      </c>
      <c r="AE31" s="367">
        <v>5501.88</v>
      </c>
      <c r="AF31" s="367">
        <v>4973.3298704099998</v>
      </c>
      <c r="AG31" s="367">
        <v>3978.26040814</v>
      </c>
      <c r="AH31" s="367">
        <v>3182.8333509200002</v>
      </c>
      <c r="AI31" s="367">
        <v>3330.22</v>
      </c>
      <c r="AJ31" s="367">
        <v>3910.5</v>
      </c>
      <c r="AK31" s="367">
        <v>3667.0526549899996</v>
      </c>
      <c r="AL31" s="367">
        <v>4199.2065584000002</v>
      </c>
      <c r="AM31" s="367">
        <v>3555.0831736199998</v>
      </c>
      <c r="AN31" s="367">
        <v>3140.3017189500001</v>
      </c>
      <c r="AO31" s="367">
        <v>4126.7</v>
      </c>
      <c r="AP31" s="367">
        <v>4448</v>
      </c>
      <c r="AQ31" s="367">
        <v>4295</v>
      </c>
      <c r="AR31" s="367">
        <v>4179</v>
      </c>
      <c r="AS31" s="367">
        <v>3752</v>
      </c>
      <c r="AT31" s="367">
        <v>5066.0878220000004</v>
      </c>
      <c r="AU31" s="367">
        <v>4743.1841889999996</v>
      </c>
      <c r="AV31" s="367">
        <v>4898.3669706000001</v>
      </c>
      <c r="AW31" s="367">
        <v>4548.7977226000003</v>
      </c>
      <c r="AX31" s="367">
        <v>5193.0881932000002</v>
      </c>
      <c r="AY31" s="367">
        <v>5331.6435134000003</v>
      </c>
      <c r="AZ31" s="367">
        <v>5344.4477404999998</v>
      </c>
      <c r="BA31" s="367">
        <v>6249.9997446999996</v>
      </c>
    </row>
    <row r="32" spans="1:53" s="58" customFormat="1" ht="16.5" customHeight="1">
      <c r="A32" s="273"/>
      <c r="B32" s="276"/>
      <c r="C32" s="82" t="s">
        <v>595</v>
      </c>
      <c r="D32" s="73"/>
      <c r="E32" s="163">
        <v>169.75</v>
      </c>
      <c r="F32" s="163">
        <v>13.81</v>
      </c>
      <c r="G32" s="163">
        <v>7.07</v>
      </c>
      <c r="H32" s="163">
        <v>7.07</v>
      </c>
      <c r="I32" s="163">
        <v>291.33</v>
      </c>
      <c r="J32" s="162">
        <v>98.337624500000004</v>
      </c>
      <c r="K32" s="162">
        <v>90.93</v>
      </c>
      <c r="L32" s="162">
        <v>90.932778450000001</v>
      </c>
      <c r="M32" s="162">
        <v>90.932778450000001</v>
      </c>
      <c r="N32" s="162">
        <v>1.448488E-2</v>
      </c>
      <c r="O32" s="162">
        <v>0</v>
      </c>
      <c r="P32" s="163"/>
      <c r="Q32" s="162">
        <v>7.07</v>
      </c>
      <c r="R32" s="162">
        <v>7.07</v>
      </c>
      <c r="S32" s="163">
        <v>7.07</v>
      </c>
      <c r="T32" s="162">
        <v>27.23</v>
      </c>
      <c r="U32" s="162">
        <v>7.07</v>
      </c>
      <c r="V32" s="162">
        <v>7.07</v>
      </c>
      <c r="W32" s="162">
        <v>7.07</v>
      </c>
      <c r="X32" s="162">
        <v>7.07</v>
      </c>
      <c r="Y32" s="162">
        <v>7.3506781999999999</v>
      </c>
      <c r="Z32" s="162">
        <v>291.33</v>
      </c>
      <c r="AA32" s="162">
        <v>291.39</v>
      </c>
      <c r="AB32" s="162">
        <v>98.330000000000013</v>
      </c>
      <c r="AC32" s="162">
        <v>98</v>
      </c>
      <c r="AD32" s="162">
        <v>98.337624500000004</v>
      </c>
      <c r="AE32" s="162">
        <v>98.330000000000013</v>
      </c>
      <c r="AF32" s="162">
        <v>98.337624500000004</v>
      </c>
      <c r="AG32" s="162">
        <v>98.268650860000008</v>
      </c>
      <c r="AH32" s="162">
        <v>98.208060860000003</v>
      </c>
      <c r="AI32" s="162">
        <v>90.93</v>
      </c>
      <c r="AJ32" s="162">
        <v>90.93</v>
      </c>
      <c r="AK32" s="162">
        <v>90.932778450000001</v>
      </c>
      <c r="AL32" s="162">
        <v>90.932778450000001</v>
      </c>
      <c r="AM32" s="162">
        <v>90.932778450000001</v>
      </c>
      <c r="AN32" s="162">
        <v>90.932778450000001</v>
      </c>
      <c r="AO32" s="162">
        <v>90.932778450000001</v>
      </c>
      <c r="AP32" s="162">
        <v>90.932778450000001</v>
      </c>
      <c r="AQ32" s="162">
        <v>90.932778450000001</v>
      </c>
      <c r="AR32" s="162">
        <v>90.932778450000001</v>
      </c>
      <c r="AS32" s="162">
        <v>90.932778450000001</v>
      </c>
      <c r="AT32" s="162">
        <v>90.93</v>
      </c>
      <c r="AU32" s="162">
        <v>1.448488E-2</v>
      </c>
      <c r="AV32" s="162">
        <v>1.448488E-2</v>
      </c>
      <c r="AW32" s="162">
        <v>0</v>
      </c>
      <c r="AX32" s="162">
        <v>0</v>
      </c>
      <c r="AY32" s="162">
        <v>0</v>
      </c>
      <c r="AZ32" s="162">
        <v>0</v>
      </c>
      <c r="BA32" s="162">
        <v>0</v>
      </c>
    </row>
    <row r="33" spans="1:53" s="76" customFormat="1" ht="16.5" customHeight="1">
      <c r="A33" s="273"/>
      <c r="B33" s="41"/>
      <c r="C33" s="41" t="s">
        <v>598</v>
      </c>
      <c r="D33" s="372"/>
      <c r="E33" s="368">
        <v>3.7990944838714728E-2</v>
      </c>
      <c r="F33" s="368">
        <v>3.074299656283949E-3</v>
      </c>
      <c r="G33" s="368">
        <v>1.1407880957874745E-3</v>
      </c>
      <c r="H33" s="368">
        <v>1.0543929559988546E-3</v>
      </c>
      <c r="I33" s="368">
        <v>3.8005546959999789E-2</v>
      </c>
      <c r="J33" s="368">
        <v>1.7175553928760329E-2</v>
      </c>
      <c r="K33" s="368">
        <v>2.7304502405246504E-2</v>
      </c>
      <c r="L33" s="368">
        <v>2.5578242198313117E-2</v>
      </c>
      <c r="M33" s="368">
        <v>2.1171776123399301E-2</v>
      </c>
      <c r="N33" s="368">
        <v>3.0538303854174872E-6</v>
      </c>
      <c r="O33" s="368">
        <v>0</v>
      </c>
      <c r="P33" s="368"/>
      <c r="Q33" s="368">
        <v>1.1154076128541658E-3</v>
      </c>
      <c r="R33" s="368">
        <v>1.0788326024128007E-3</v>
      </c>
      <c r="S33" s="368">
        <v>1.1407880957874745E-3</v>
      </c>
      <c r="T33" s="368">
        <v>4.1684845423163178E-3</v>
      </c>
      <c r="U33" s="368">
        <v>1.1023725177128033E-3</v>
      </c>
      <c r="V33" s="368">
        <v>1.0792937419281958E-3</v>
      </c>
      <c r="W33" s="368">
        <v>1.0543929559988546E-3</v>
      </c>
      <c r="X33" s="368">
        <v>9.5506209929944108E-4</v>
      </c>
      <c r="Y33" s="368">
        <v>1.0104885941130102E-3</v>
      </c>
      <c r="Z33" s="368">
        <v>3.8005546959999789E-2</v>
      </c>
      <c r="AA33" s="368">
        <v>3.6616996197431945E-2</v>
      </c>
      <c r="AB33" s="368">
        <v>1.4230492589521276E-2</v>
      </c>
      <c r="AC33" s="368">
        <v>1.5992167101827676E-2</v>
      </c>
      <c r="AD33" s="368">
        <v>1.7175553928760329E-2</v>
      </c>
      <c r="AE33" s="368">
        <v>1.7872072818745595E-2</v>
      </c>
      <c r="AF33" s="368">
        <v>1.9772994565488793E-2</v>
      </c>
      <c r="AG33" s="368">
        <v>2.4701412370826833E-2</v>
      </c>
      <c r="AH33" s="368">
        <v>3.0855545996969304E-2</v>
      </c>
      <c r="AI33" s="368">
        <v>2.7304502405246504E-2</v>
      </c>
      <c r="AJ33" s="368">
        <v>2.3252780974299964E-2</v>
      </c>
      <c r="AK33" s="368">
        <v>2.479723827424779E-2</v>
      </c>
      <c r="AL33" s="368">
        <v>2.1654752436052492E-2</v>
      </c>
      <c r="AM33" s="368">
        <v>2.5578242198313117E-2</v>
      </c>
      <c r="AN33" s="368">
        <v>2.8956701167047266E-2</v>
      </c>
      <c r="AO33" s="368">
        <v>2.2035228742094168E-2</v>
      </c>
      <c r="AP33" s="368">
        <v>2.0443520334982014E-2</v>
      </c>
      <c r="AQ33" s="368">
        <v>2.1171776123399301E-2</v>
      </c>
      <c r="AR33" s="368">
        <v>2.1759458829863604E-2</v>
      </c>
      <c r="AS33" s="368">
        <v>2.4235815151918978E-2</v>
      </c>
      <c r="AT33" s="368">
        <v>1.7948761094335408E-2</v>
      </c>
      <c r="AU33" s="368">
        <v>3.0538303854174872E-6</v>
      </c>
      <c r="AV33" s="368">
        <v>2.9570834702541183E-6</v>
      </c>
      <c r="AW33" s="368">
        <v>0</v>
      </c>
      <c r="AX33" s="368">
        <v>0</v>
      </c>
      <c r="AY33" s="368">
        <v>0</v>
      </c>
      <c r="AZ33" s="368">
        <v>0</v>
      </c>
      <c r="BA33" s="368">
        <v>0</v>
      </c>
    </row>
    <row r="34" spans="1:53" s="76" customFormat="1" ht="16.5" customHeight="1">
      <c r="A34" s="97"/>
      <c r="B34" s="14"/>
      <c r="C34" s="14"/>
      <c r="D34" s="73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</row>
    <row r="35" spans="1:53" s="73" customFormat="1" ht="16.5" customHeight="1">
      <c r="A35" s="97"/>
      <c r="B35" s="365" t="s">
        <v>602</v>
      </c>
      <c r="C35" s="365"/>
      <c r="D35" s="369"/>
      <c r="E35" s="370">
        <v>22763.47</v>
      </c>
      <c r="F35" s="370">
        <v>29085.56</v>
      </c>
      <c r="G35" s="370">
        <v>32851.269999999997</v>
      </c>
      <c r="H35" s="370">
        <v>34787.040000000001</v>
      </c>
      <c r="I35" s="370">
        <v>42378.934789879997</v>
      </c>
      <c r="J35" s="370">
        <v>59466</v>
      </c>
      <c r="K35" s="370">
        <v>63741.72</v>
      </c>
      <c r="L35" s="370">
        <v>60660.711775999996</v>
      </c>
      <c r="M35" s="370">
        <v>61280.914659660004</v>
      </c>
      <c r="N35" s="370">
        <v>64321.501709589997</v>
      </c>
      <c r="O35" s="370">
        <v>76140.954492399993</v>
      </c>
      <c r="P35" s="370"/>
      <c r="Q35" s="370">
        <v>30292.84</v>
      </c>
      <c r="R35" s="370">
        <v>31746.03</v>
      </c>
      <c r="S35" s="370">
        <v>32851.269999999997</v>
      </c>
      <c r="T35" s="370">
        <v>33537.339999999997</v>
      </c>
      <c r="U35" s="370">
        <v>33184.03</v>
      </c>
      <c r="V35" s="370">
        <v>34787.040000000001</v>
      </c>
      <c r="W35" s="370">
        <v>36008.93</v>
      </c>
      <c r="X35" s="370">
        <v>35928.17</v>
      </c>
      <c r="Y35" s="370">
        <v>37505.393291089997</v>
      </c>
      <c r="Z35" s="370">
        <v>42378.934789879997</v>
      </c>
      <c r="AA35" s="370">
        <v>48237.61</v>
      </c>
      <c r="AB35" s="370">
        <v>50821.13</v>
      </c>
      <c r="AC35" s="370">
        <v>55334</v>
      </c>
      <c r="AD35" s="370">
        <v>59466</v>
      </c>
      <c r="AE35" s="370">
        <v>63785.79</v>
      </c>
      <c r="AF35" s="370">
        <v>63829.19</v>
      </c>
      <c r="AG35" s="370">
        <v>64990.28</v>
      </c>
      <c r="AH35" s="370">
        <v>65587.81</v>
      </c>
      <c r="AI35" s="370">
        <v>63741.72</v>
      </c>
      <c r="AJ35" s="370">
        <v>58828.487119910002</v>
      </c>
      <c r="AK35" s="370">
        <v>58343.552879410003</v>
      </c>
      <c r="AL35" s="370">
        <v>58526.171154249998</v>
      </c>
      <c r="AM35" s="370">
        <v>60660.711775999996</v>
      </c>
      <c r="AN35" s="370">
        <v>58278.909668740002</v>
      </c>
      <c r="AO35" s="370">
        <v>58752.36918537</v>
      </c>
      <c r="AP35" s="370">
        <v>60019.661804809999</v>
      </c>
      <c r="AQ35" s="370">
        <v>61280.914659660004</v>
      </c>
      <c r="AR35" s="370">
        <v>60149.687230210002</v>
      </c>
      <c r="AS35" s="370">
        <v>59536.933197310005</v>
      </c>
      <c r="AT35" s="532">
        <v>58586.225009139998</v>
      </c>
      <c r="AU35" s="532">
        <v>64321.501709589997</v>
      </c>
      <c r="AV35" s="532">
        <v>64411.775047859999</v>
      </c>
      <c r="AW35" s="532">
        <v>67788.254178870004</v>
      </c>
      <c r="AX35" s="532">
        <v>73107.481216669999</v>
      </c>
      <c r="AY35" s="532">
        <v>76140.954492399993</v>
      </c>
      <c r="AZ35" s="532">
        <v>74473.83361455999</v>
      </c>
      <c r="BA35" s="532">
        <v>73335.597777400006</v>
      </c>
    </row>
    <row r="36" spans="1:53" s="73" customFormat="1" ht="16.5" customHeight="1">
      <c r="A36" s="97"/>
      <c r="B36" s="14"/>
      <c r="C36" s="82" t="s">
        <v>182</v>
      </c>
      <c r="D36" s="58"/>
      <c r="E36" s="162">
        <v>22314.720000000001</v>
      </c>
      <c r="F36" s="162">
        <v>28568.22</v>
      </c>
      <c r="G36" s="162">
        <v>32334.68</v>
      </c>
      <c r="H36" s="162">
        <v>34287.120000000003</v>
      </c>
      <c r="I36" s="162">
        <v>41907.71</v>
      </c>
      <c r="J36" s="162">
        <v>59007.226598399997</v>
      </c>
      <c r="K36" s="162">
        <v>63401.599999999999</v>
      </c>
      <c r="L36" s="162">
        <v>60206.387239609998</v>
      </c>
      <c r="M36" s="162">
        <v>60745.588306379999</v>
      </c>
      <c r="N36" s="162">
        <v>63887.257628350002</v>
      </c>
      <c r="O36" s="162">
        <v>75392.032187179997</v>
      </c>
      <c r="P36" s="162"/>
      <c r="Q36" s="162">
        <v>29737.03</v>
      </c>
      <c r="R36" s="162">
        <v>31163.78</v>
      </c>
      <c r="S36" s="162">
        <v>32334.68</v>
      </c>
      <c r="T36" s="162">
        <v>32984.93</v>
      </c>
      <c r="U36" s="162">
        <v>32633.66</v>
      </c>
      <c r="V36" s="162">
        <v>34287.120000000003</v>
      </c>
      <c r="W36" s="162">
        <v>35576.68</v>
      </c>
      <c r="X36" s="162">
        <v>35456.78</v>
      </c>
      <c r="Y36" s="162">
        <v>37026.34600297</v>
      </c>
      <c r="Z36" s="162">
        <v>41907.71</v>
      </c>
      <c r="AA36" s="162">
        <v>47795.49</v>
      </c>
      <c r="AB36" s="162">
        <v>50370.879999999997</v>
      </c>
      <c r="AC36" s="162">
        <v>54850.98</v>
      </c>
      <c r="AD36" s="162">
        <v>59007.226598399997</v>
      </c>
      <c r="AE36" s="162">
        <v>63320.81</v>
      </c>
      <c r="AF36" s="162">
        <v>63379.948983199989</v>
      </c>
      <c r="AG36" s="162">
        <v>64580.813172890004</v>
      </c>
      <c r="AH36" s="162">
        <v>65206.508527950013</v>
      </c>
      <c r="AI36" s="162">
        <v>63401.599999999999</v>
      </c>
      <c r="AJ36" s="162">
        <v>58456.608826490003</v>
      </c>
      <c r="AK36" s="162">
        <v>57937.43636457</v>
      </c>
      <c r="AL36" s="162">
        <v>58082.817690390002</v>
      </c>
      <c r="AM36" s="162">
        <v>60206.387239609998</v>
      </c>
      <c r="AN36" s="162">
        <v>57773.327625420003</v>
      </c>
      <c r="AO36" s="162">
        <v>58197.702376770001</v>
      </c>
      <c r="AP36" s="162">
        <v>59467.844301379999</v>
      </c>
      <c r="AQ36" s="162">
        <v>60745.588306379999</v>
      </c>
      <c r="AR36" s="162">
        <v>59625.90228124</v>
      </c>
      <c r="AS36" s="162">
        <v>59009.949517300003</v>
      </c>
      <c r="AT36" s="535">
        <v>58143.945259159998</v>
      </c>
      <c r="AU36" s="535">
        <v>63887.257628350002</v>
      </c>
      <c r="AV36" s="535">
        <v>63957.422036709999</v>
      </c>
      <c r="AW36" s="535">
        <v>67272.418280690006</v>
      </c>
      <c r="AX36" s="535">
        <v>72495.564628819993</v>
      </c>
      <c r="AY36" s="535">
        <v>75392.032187179997</v>
      </c>
      <c r="AZ36" s="535">
        <v>73430.866749659996</v>
      </c>
      <c r="BA36" s="535">
        <v>72034.814763400005</v>
      </c>
    </row>
    <row r="37" spans="1:53" s="73" customFormat="1" ht="16.5" customHeight="1">
      <c r="A37" s="273"/>
      <c r="B37" s="14"/>
      <c r="C37" s="82" t="s">
        <v>183</v>
      </c>
      <c r="D37" s="58"/>
      <c r="E37" s="162">
        <v>200.84</v>
      </c>
      <c r="F37" s="162">
        <v>226.85</v>
      </c>
      <c r="G37" s="162">
        <v>263.83</v>
      </c>
      <c r="H37" s="162">
        <v>225.42</v>
      </c>
      <c r="I37" s="162">
        <v>258.18</v>
      </c>
      <c r="J37" s="162">
        <v>229.10312959999999</v>
      </c>
      <c r="K37" s="162">
        <v>198.56</v>
      </c>
      <c r="L37" s="162">
        <v>250.75587898000001</v>
      </c>
      <c r="M37" s="162">
        <v>307.25461295999997</v>
      </c>
      <c r="N37" s="162">
        <v>252.42483313</v>
      </c>
      <c r="O37" s="162">
        <v>317.39101138000001</v>
      </c>
      <c r="P37" s="162"/>
      <c r="Q37" s="162">
        <v>246.44</v>
      </c>
      <c r="R37" s="162">
        <v>269.54000000000002</v>
      </c>
      <c r="S37" s="162">
        <v>263.83</v>
      </c>
      <c r="T37" s="162">
        <v>254.41</v>
      </c>
      <c r="U37" s="162">
        <v>259.14</v>
      </c>
      <c r="V37" s="162">
        <v>225.42</v>
      </c>
      <c r="W37" s="162">
        <v>251.86</v>
      </c>
      <c r="X37" s="162">
        <v>266.94</v>
      </c>
      <c r="Y37" s="162">
        <v>266.59020973999998</v>
      </c>
      <c r="Z37" s="162">
        <v>258.18</v>
      </c>
      <c r="AA37" s="162">
        <v>250.3</v>
      </c>
      <c r="AB37" s="162">
        <v>239.76</v>
      </c>
      <c r="AC37" s="162">
        <v>257.33</v>
      </c>
      <c r="AD37" s="162">
        <v>229.10312959999999</v>
      </c>
      <c r="AE37" s="162">
        <v>231.63</v>
      </c>
      <c r="AF37" s="162">
        <v>211.25244495999999</v>
      </c>
      <c r="AG37" s="162">
        <v>235.01310871000001</v>
      </c>
      <c r="AH37" s="162">
        <v>210.75849411000002</v>
      </c>
      <c r="AI37" s="162">
        <v>198.56</v>
      </c>
      <c r="AJ37" s="162">
        <v>217.11935901000001</v>
      </c>
      <c r="AK37" s="162">
        <v>241.76363228</v>
      </c>
      <c r="AL37" s="162">
        <v>245.73945115000001</v>
      </c>
      <c r="AM37" s="162">
        <v>250.75587898000001</v>
      </c>
      <c r="AN37" s="162">
        <v>264.12839457000001</v>
      </c>
      <c r="AO37" s="162">
        <v>282.28681230000001</v>
      </c>
      <c r="AP37" s="162">
        <v>305.38144829999999</v>
      </c>
      <c r="AQ37" s="162">
        <v>307.25461295999997</v>
      </c>
      <c r="AR37" s="162">
        <v>289.53925328999998</v>
      </c>
      <c r="AS37" s="162">
        <v>286.15527730000002</v>
      </c>
      <c r="AT37" s="535">
        <v>247.05141175</v>
      </c>
      <c r="AU37" s="535">
        <v>252.42483313</v>
      </c>
      <c r="AV37" s="535">
        <v>253.80252392</v>
      </c>
      <c r="AW37" s="535">
        <v>262.99587761999999</v>
      </c>
      <c r="AX37" s="535">
        <v>276.78008223</v>
      </c>
      <c r="AY37" s="535">
        <v>317.39101138000001</v>
      </c>
      <c r="AZ37" s="535">
        <v>392.84467408</v>
      </c>
      <c r="BA37" s="535">
        <v>506.77006678999999</v>
      </c>
    </row>
    <row r="38" spans="1:53" s="77" customFormat="1" ht="16.5" customHeight="1">
      <c r="A38" s="97"/>
      <c r="B38" s="14"/>
      <c r="C38" s="96" t="s">
        <v>603</v>
      </c>
      <c r="D38" s="81"/>
      <c r="E38" s="160">
        <v>247.91000000000003</v>
      </c>
      <c r="F38" s="160">
        <v>290.49</v>
      </c>
      <c r="G38" s="160">
        <v>252.76</v>
      </c>
      <c r="H38" s="160">
        <v>274.49</v>
      </c>
      <c r="I38" s="160">
        <v>213.06671617000001</v>
      </c>
      <c r="J38" s="160">
        <v>229.84766492</v>
      </c>
      <c r="K38" s="160">
        <v>141.56</v>
      </c>
      <c r="L38" s="160">
        <v>203.56865740999999</v>
      </c>
      <c r="M38" s="160">
        <v>228.07174032</v>
      </c>
      <c r="N38" s="160">
        <v>181.81924810999999</v>
      </c>
      <c r="O38" s="160">
        <v>431.53129383999999</v>
      </c>
      <c r="P38" s="160"/>
      <c r="Q38" s="160">
        <v>309.37</v>
      </c>
      <c r="R38" s="160">
        <v>312.71000000000004</v>
      </c>
      <c r="S38" s="160">
        <v>252.76</v>
      </c>
      <c r="T38" s="160">
        <v>298</v>
      </c>
      <c r="U38" s="160">
        <v>291.22999999999996</v>
      </c>
      <c r="V38" s="160">
        <v>274.49</v>
      </c>
      <c r="W38" s="160">
        <v>180.4</v>
      </c>
      <c r="X38" s="160">
        <v>204.44</v>
      </c>
      <c r="Y38" s="160">
        <v>212.46707838</v>
      </c>
      <c r="Z38" s="160">
        <v>213.06671617000001</v>
      </c>
      <c r="AA38" s="160">
        <v>191.83</v>
      </c>
      <c r="AB38" s="160">
        <v>210.49</v>
      </c>
      <c r="AC38" s="160">
        <v>225.22</v>
      </c>
      <c r="AD38" s="160">
        <v>229.84766492</v>
      </c>
      <c r="AE38" s="160">
        <v>233.37</v>
      </c>
      <c r="AF38" s="160">
        <v>237.98976671000003</v>
      </c>
      <c r="AG38" s="160">
        <v>174.50674722000002</v>
      </c>
      <c r="AH38" s="160">
        <v>170.56</v>
      </c>
      <c r="AI38" s="160">
        <v>141.56</v>
      </c>
      <c r="AJ38" s="160">
        <v>154.75893440999999</v>
      </c>
      <c r="AK38" s="160">
        <v>164.35288255999998</v>
      </c>
      <c r="AL38" s="160">
        <v>197.61401271</v>
      </c>
      <c r="AM38" s="160">
        <v>203.56865740999999</v>
      </c>
      <c r="AN38" s="160">
        <v>241.45364874999999</v>
      </c>
      <c r="AO38" s="160">
        <v>272.37999630000002</v>
      </c>
      <c r="AP38" s="160">
        <v>246.43605513</v>
      </c>
      <c r="AQ38" s="160">
        <v>228.07174032</v>
      </c>
      <c r="AR38" s="160">
        <v>234.24569567999998</v>
      </c>
      <c r="AS38" s="160">
        <v>240.82840270999998</v>
      </c>
      <c r="AT38" s="536">
        <v>195.22833822999999</v>
      </c>
      <c r="AU38" s="536">
        <v>181.81924810999999</v>
      </c>
      <c r="AV38" s="536">
        <v>200.55048722999999</v>
      </c>
      <c r="AW38" s="536">
        <v>252.84002056</v>
      </c>
      <c r="AX38" s="536">
        <v>335.13650561999998</v>
      </c>
      <c r="AY38" s="536">
        <v>431.53129383999999</v>
      </c>
      <c r="AZ38" s="536">
        <v>650.12219082000001</v>
      </c>
      <c r="BA38" s="536">
        <v>794.01294720999999</v>
      </c>
    </row>
    <row r="39" spans="1:53" s="73" customFormat="1" ht="16.5" customHeight="1">
      <c r="A39" s="97"/>
      <c r="B39" s="14"/>
      <c r="C39" s="82" t="s">
        <v>185</v>
      </c>
      <c r="D39" s="58"/>
      <c r="E39" s="162">
        <v>111.38</v>
      </c>
      <c r="F39" s="162">
        <v>166.18</v>
      </c>
      <c r="G39" s="162">
        <v>127.31</v>
      </c>
      <c r="H39" s="162">
        <v>144.24</v>
      </c>
      <c r="I39" s="162">
        <v>131.51</v>
      </c>
      <c r="J39" s="162">
        <v>155.00234351</v>
      </c>
      <c r="K39" s="162">
        <v>85.14</v>
      </c>
      <c r="L39" s="162">
        <v>74.256423229999996</v>
      </c>
      <c r="M39" s="162">
        <v>61.880657759999998</v>
      </c>
      <c r="N39" s="162">
        <v>32.671423179999998</v>
      </c>
      <c r="O39" s="162">
        <v>45.520972149999999</v>
      </c>
      <c r="P39" s="162"/>
      <c r="Q39" s="162">
        <v>189.6</v>
      </c>
      <c r="R39" s="162">
        <v>195.55</v>
      </c>
      <c r="S39" s="162">
        <v>127.31</v>
      </c>
      <c r="T39" s="162">
        <v>147.75</v>
      </c>
      <c r="U39" s="162">
        <v>149.94999999999999</v>
      </c>
      <c r="V39" s="162">
        <v>144.24</v>
      </c>
      <c r="W39" s="162">
        <v>116.71</v>
      </c>
      <c r="X39" s="162">
        <v>126.29</v>
      </c>
      <c r="Y39" s="162">
        <v>133.00114748999999</v>
      </c>
      <c r="Z39" s="162">
        <v>131.51</v>
      </c>
      <c r="AA39" s="162">
        <v>123.11</v>
      </c>
      <c r="AB39" s="162">
        <v>146.43</v>
      </c>
      <c r="AC39" s="162">
        <v>149.07</v>
      </c>
      <c r="AD39" s="162">
        <v>155.00234351</v>
      </c>
      <c r="AE39" s="162">
        <v>162.91</v>
      </c>
      <c r="AF39" s="162">
        <v>116.88572983</v>
      </c>
      <c r="AG39" s="162">
        <v>112.14563419</v>
      </c>
      <c r="AH39" s="162">
        <v>106.50573695999999</v>
      </c>
      <c r="AI39" s="162">
        <v>85.14</v>
      </c>
      <c r="AJ39" s="162">
        <v>87.818557819999995</v>
      </c>
      <c r="AK39" s="162">
        <v>84.042576659999995</v>
      </c>
      <c r="AL39" s="162">
        <v>91.062126980000002</v>
      </c>
      <c r="AM39" s="162">
        <v>74.256423229999996</v>
      </c>
      <c r="AN39" s="162">
        <v>89.822904019999996</v>
      </c>
      <c r="AO39" s="162">
        <v>93.999402230000001</v>
      </c>
      <c r="AP39" s="162">
        <v>77.215927530000002</v>
      </c>
      <c r="AQ39" s="162">
        <v>61.880657759999998</v>
      </c>
      <c r="AR39" s="162">
        <v>58.517562300000002</v>
      </c>
      <c r="AS39" s="162">
        <v>50.898986020000002</v>
      </c>
      <c r="AT39" s="535">
        <v>53.050591959999998</v>
      </c>
      <c r="AU39" s="535">
        <v>32.671423179999998</v>
      </c>
      <c r="AV39" s="535">
        <v>36.323259870000001</v>
      </c>
      <c r="AW39" s="535">
        <v>39.523662080000001</v>
      </c>
      <c r="AX39" s="535">
        <v>44.682105309999997</v>
      </c>
      <c r="AY39" s="535">
        <v>45.520972149999999</v>
      </c>
      <c r="AZ39" s="535">
        <v>58.274179770000003</v>
      </c>
      <c r="BA39" s="535">
        <v>28.196726659999999</v>
      </c>
    </row>
    <row r="40" spans="1:53" s="73" customFormat="1" ht="16.5" customHeight="1">
      <c r="A40" s="97"/>
      <c r="B40" s="14"/>
      <c r="C40" s="82" t="s">
        <v>186</v>
      </c>
      <c r="D40" s="58"/>
      <c r="E40" s="162">
        <v>93.61</v>
      </c>
      <c r="F40" s="162">
        <v>85.44</v>
      </c>
      <c r="G40" s="162">
        <v>93.51</v>
      </c>
      <c r="H40" s="162">
        <v>92.59</v>
      </c>
      <c r="I40" s="162">
        <v>56.46</v>
      </c>
      <c r="J40" s="162">
        <v>52.678606609999996</v>
      </c>
      <c r="K40" s="162">
        <v>36.6</v>
      </c>
      <c r="L40" s="162">
        <v>90.464192310000001</v>
      </c>
      <c r="M40" s="162">
        <v>110.57006448</v>
      </c>
      <c r="N40" s="162">
        <v>83.452460779999996</v>
      </c>
      <c r="O40" s="162">
        <v>143.67797924000001</v>
      </c>
      <c r="P40" s="162"/>
      <c r="Q40" s="162">
        <v>90.42</v>
      </c>
      <c r="R40" s="162">
        <v>87.28</v>
      </c>
      <c r="S40" s="162">
        <v>93.51</v>
      </c>
      <c r="T40" s="162">
        <v>102.95</v>
      </c>
      <c r="U40" s="162">
        <v>99.63</v>
      </c>
      <c r="V40" s="162">
        <v>92.59</v>
      </c>
      <c r="W40" s="162">
        <v>52.14</v>
      </c>
      <c r="X40" s="162">
        <v>59.77</v>
      </c>
      <c r="Y40" s="162">
        <v>59.24013798</v>
      </c>
      <c r="Z40" s="162">
        <v>56.46</v>
      </c>
      <c r="AA40" s="162">
        <v>47.94</v>
      </c>
      <c r="AB40" s="162">
        <v>47.49</v>
      </c>
      <c r="AC40" s="162">
        <v>49.81</v>
      </c>
      <c r="AD40" s="162">
        <v>52.678606609999996</v>
      </c>
      <c r="AE40" s="162">
        <v>49.69</v>
      </c>
      <c r="AF40" s="162">
        <v>51.81004368</v>
      </c>
      <c r="AG40" s="162">
        <v>46.113856940000005</v>
      </c>
      <c r="AH40" s="162">
        <v>37.528548310000005</v>
      </c>
      <c r="AI40" s="162">
        <v>36.6</v>
      </c>
      <c r="AJ40" s="162">
        <v>90.932778450000001</v>
      </c>
      <c r="AK40" s="162">
        <v>68.704000149999999</v>
      </c>
      <c r="AL40" s="162">
        <v>76.379438449999995</v>
      </c>
      <c r="AM40" s="162">
        <v>90.464192310000001</v>
      </c>
      <c r="AN40" s="162">
        <v>92.157916299999997</v>
      </c>
      <c r="AO40" s="162">
        <v>123.21952625</v>
      </c>
      <c r="AP40" s="162">
        <v>118.82588328</v>
      </c>
      <c r="AQ40" s="162">
        <v>110.57006448</v>
      </c>
      <c r="AR40" s="162">
        <v>120.29331535999999</v>
      </c>
      <c r="AS40" s="162">
        <v>124.57878868</v>
      </c>
      <c r="AT40" s="535">
        <v>90.011515540000005</v>
      </c>
      <c r="AU40" s="535">
        <v>83.452460779999996</v>
      </c>
      <c r="AV40" s="535">
        <v>98.421954439999993</v>
      </c>
      <c r="AW40" s="535">
        <v>102.36429342</v>
      </c>
      <c r="AX40" s="535">
        <v>115.60698988999999</v>
      </c>
      <c r="AY40" s="535">
        <v>143.67797924000001</v>
      </c>
      <c r="AZ40" s="535">
        <v>208.27397139000001</v>
      </c>
      <c r="BA40" s="535">
        <v>275.81490907</v>
      </c>
    </row>
    <row r="41" spans="1:53" s="73" customFormat="1" ht="16.5" customHeight="1">
      <c r="A41" s="97"/>
      <c r="B41" s="14"/>
      <c r="C41" s="82" t="s">
        <v>188</v>
      </c>
      <c r="D41" s="58"/>
      <c r="E41" s="162">
        <v>42.92</v>
      </c>
      <c r="F41" s="162">
        <v>38.869999999999997</v>
      </c>
      <c r="G41" s="162">
        <v>31.94</v>
      </c>
      <c r="H41" s="162">
        <v>37.659999999999997</v>
      </c>
      <c r="I41" s="162">
        <v>25.11</v>
      </c>
      <c r="J41" s="162">
        <v>22.166714800000001</v>
      </c>
      <c r="K41" s="162">
        <v>19.82</v>
      </c>
      <c r="L41" s="162">
        <v>38.848041870000003</v>
      </c>
      <c r="M41" s="162">
        <v>55.621018079999999</v>
      </c>
      <c r="N41" s="162">
        <v>65.695364150000003</v>
      </c>
      <c r="O41" s="162">
        <v>242.33234245</v>
      </c>
      <c r="P41" s="162"/>
      <c r="Q41" s="162">
        <v>29.35</v>
      </c>
      <c r="R41" s="162">
        <v>29.88</v>
      </c>
      <c r="S41" s="162">
        <v>31.94</v>
      </c>
      <c r="T41" s="162">
        <v>47.3</v>
      </c>
      <c r="U41" s="162">
        <v>41.65</v>
      </c>
      <c r="V41" s="162">
        <v>37.659999999999997</v>
      </c>
      <c r="W41" s="162">
        <v>11.55</v>
      </c>
      <c r="X41" s="162">
        <v>18.38</v>
      </c>
      <c r="Y41" s="162">
        <v>20.225792909999999</v>
      </c>
      <c r="Z41" s="162">
        <v>25.11</v>
      </c>
      <c r="AA41" s="162">
        <v>20.78</v>
      </c>
      <c r="AB41" s="162">
        <v>16.57</v>
      </c>
      <c r="AC41" s="162">
        <v>26.34</v>
      </c>
      <c r="AD41" s="162">
        <v>22.166714800000001</v>
      </c>
      <c r="AE41" s="162">
        <v>20.77</v>
      </c>
      <c r="AF41" s="162">
        <v>69.293993200000003</v>
      </c>
      <c r="AG41" s="162">
        <v>16.247256089999997</v>
      </c>
      <c r="AH41" s="162">
        <v>26.524515540000003</v>
      </c>
      <c r="AI41" s="162">
        <v>19.82</v>
      </c>
      <c r="AJ41" s="162">
        <v>12.6578225</v>
      </c>
      <c r="AK41" s="162">
        <v>11.606305750000001</v>
      </c>
      <c r="AL41" s="162">
        <v>30.17244728</v>
      </c>
      <c r="AM41" s="162">
        <v>38.848041870000003</v>
      </c>
      <c r="AN41" s="162">
        <v>59.47282843</v>
      </c>
      <c r="AO41" s="162">
        <v>55.16106782</v>
      </c>
      <c r="AP41" s="162">
        <v>50.394244319999999</v>
      </c>
      <c r="AQ41" s="162">
        <v>55.621018079999999</v>
      </c>
      <c r="AR41" s="162">
        <v>55.434818020000002</v>
      </c>
      <c r="AS41" s="162">
        <v>65.350628009999994</v>
      </c>
      <c r="AT41" s="535">
        <v>52.166230730000002</v>
      </c>
      <c r="AU41" s="535">
        <v>65.695364150000003</v>
      </c>
      <c r="AV41" s="535">
        <v>65.805272919999993</v>
      </c>
      <c r="AW41" s="535">
        <v>110.95206506</v>
      </c>
      <c r="AX41" s="535">
        <v>174.84741041999999</v>
      </c>
      <c r="AY41" s="535">
        <v>242.33234245</v>
      </c>
      <c r="AZ41" s="535">
        <v>383.57403965999998</v>
      </c>
      <c r="BA41" s="535">
        <v>490.00131148000003</v>
      </c>
    </row>
    <row r="42" spans="1:53" s="57" customFormat="1" ht="16.5" customHeight="1">
      <c r="A42" s="273"/>
      <c r="B42" s="373"/>
      <c r="C42" s="373" t="s">
        <v>590</v>
      </c>
      <c r="D42" s="58"/>
      <c r="E42" s="374">
        <v>165.13</v>
      </c>
      <c r="F42" s="374">
        <v>168.56</v>
      </c>
      <c r="G42" s="374">
        <v>195</v>
      </c>
      <c r="H42" s="374">
        <v>175.9</v>
      </c>
      <c r="I42" s="374">
        <v>118.18</v>
      </c>
      <c r="J42" s="374">
        <v>83.364569897672339</v>
      </c>
      <c r="K42" s="374">
        <v>165.66</v>
      </c>
      <c r="L42" s="374">
        <v>322.89999999999998</v>
      </c>
      <c r="M42" s="374">
        <v>525.02</v>
      </c>
      <c r="N42" s="374">
        <v>754.54075673</v>
      </c>
      <c r="O42" s="374">
        <v>1312.6596047092999</v>
      </c>
      <c r="P42" s="162"/>
      <c r="Q42" s="374">
        <v>190.73</v>
      </c>
      <c r="R42" s="374">
        <v>195</v>
      </c>
      <c r="S42" s="374">
        <v>192.32</v>
      </c>
      <c r="T42" s="374">
        <v>212.82</v>
      </c>
      <c r="U42" s="374">
        <v>205.24</v>
      </c>
      <c r="V42" s="374">
        <v>175.9</v>
      </c>
      <c r="W42" s="374">
        <v>105.97</v>
      </c>
      <c r="X42" s="374">
        <v>131.32</v>
      </c>
      <c r="Y42" s="374">
        <v>120.11</v>
      </c>
      <c r="Z42" s="374">
        <v>118.18</v>
      </c>
      <c r="AA42" s="374">
        <v>91.58</v>
      </c>
      <c r="AB42" s="374">
        <v>85.98</v>
      </c>
      <c r="AC42" s="374">
        <v>86.96</v>
      </c>
      <c r="AD42" s="374">
        <v>83.364569897672339</v>
      </c>
      <c r="AE42" s="374">
        <v>87.88</v>
      </c>
      <c r="AF42" s="374">
        <v>164.41398706821295</v>
      </c>
      <c r="AG42" s="374">
        <v>128.95578576301213</v>
      </c>
      <c r="AH42" s="374">
        <v>149.21077910929728</v>
      </c>
      <c r="AI42" s="374">
        <v>165.66</v>
      </c>
      <c r="AJ42" s="374">
        <v>233.96</v>
      </c>
      <c r="AK42" s="374">
        <v>274.08999999999997</v>
      </c>
      <c r="AL42" s="374">
        <v>366.33</v>
      </c>
      <c r="AM42" s="374">
        <v>322.89999999999998</v>
      </c>
      <c r="AN42" s="374">
        <v>331.2</v>
      </c>
      <c r="AO42" s="374">
        <v>389.6</v>
      </c>
      <c r="AP42" s="374">
        <v>423.91</v>
      </c>
      <c r="AQ42" s="374">
        <v>525.02</v>
      </c>
      <c r="AR42" s="374">
        <v>552.16</v>
      </c>
      <c r="AS42" s="374">
        <v>623.36</v>
      </c>
      <c r="AT42" s="533">
        <v>621.94000000000005</v>
      </c>
      <c r="AU42" s="533">
        <v>754.54075673</v>
      </c>
      <c r="AV42" s="533">
        <v>802.5153056577002</v>
      </c>
      <c r="AW42" s="533">
        <v>933.88035952960013</v>
      </c>
      <c r="AX42" s="533">
        <v>1091.0888576506002</v>
      </c>
      <c r="AY42" s="533">
        <v>1312.6596047092999</v>
      </c>
      <c r="AZ42" s="533">
        <v>1554.5630088985995</v>
      </c>
      <c r="BA42" s="533">
        <v>1766.7224336940001</v>
      </c>
    </row>
    <row r="43" spans="1:53" s="77" customFormat="1" ht="16.5" customHeight="1">
      <c r="A43" s="273"/>
      <c r="B43" s="375"/>
      <c r="C43" s="375" t="s">
        <v>591</v>
      </c>
      <c r="D43" s="58"/>
      <c r="E43" s="376">
        <v>210.78</v>
      </c>
      <c r="F43" s="376">
        <v>295.42</v>
      </c>
      <c r="G43" s="376">
        <v>302.29000000000002</v>
      </c>
      <c r="H43" s="376">
        <v>341.71</v>
      </c>
      <c r="I43" s="376">
        <v>431.49</v>
      </c>
      <c r="J43" s="376">
        <v>627.71801672707136</v>
      </c>
      <c r="K43" s="376">
        <v>546.14</v>
      </c>
      <c r="L43" s="376">
        <v>415.93</v>
      </c>
      <c r="M43" s="376">
        <v>258.74</v>
      </c>
      <c r="N43" s="376">
        <v>34.479999999999997</v>
      </c>
      <c r="O43" s="376">
        <v>95.704277179548029</v>
      </c>
      <c r="P43" s="162"/>
      <c r="Q43" s="376">
        <v>290.43</v>
      </c>
      <c r="R43" s="376">
        <v>302.29000000000002</v>
      </c>
      <c r="S43" s="376">
        <v>312.23</v>
      </c>
      <c r="T43" s="376">
        <v>322.85000000000002</v>
      </c>
      <c r="U43" s="376">
        <v>317.68</v>
      </c>
      <c r="V43" s="376">
        <v>341.71</v>
      </c>
      <c r="W43" s="376">
        <v>354.86</v>
      </c>
      <c r="X43" s="376">
        <v>348.34</v>
      </c>
      <c r="Y43" s="376">
        <v>377.88442765276022</v>
      </c>
      <c r="Z43" s="376">
        <v>431.49</v>
      </c>
      <c r="AA43" s="376">
        <v>499.23</v>
      </c>
      <c r="AB43" s="376">
        <v>532.34</v>
      </c>
      <c r="AC43" s="376">
        <v>585.14</v>
      </c>
      <c r="AD43" s="376">
        <v>627.71801672707136</v>
      </c>
      <c r="AE43" s="376">
        <v>669.8</v>
      </c>
      <c r="AF43" s="376">
        <v>613.90952580180192</v>
      </c>
      <c r="AG43" s="376">
        <v>606.44154570700425</v>
      </c>
      <c r="AH43" s="376">
        <v>594.60205601070811</v>
      </c>
      <c r="AI43" s="376">
        <v>546.14</v>
      </c>
      <c r="AJ43" s="376">
        <v>436.4</v>
      </c>
      <c r="AK43" s="376">
        <v>401.15</v>
      </c>
      <c r="AL43" s="376">
        <v>338.17</v>
      </c>
      <c r="AM43" s="376">
        <v>415.93</v>
      </c>
      <c r="AN43" s="376">
        <v>410.9</v>
      </c>
      <c r="AO43" s="376">
        <v>375.47</v>
      </c>
      <c r="AP43" s="376">
        <v>346.18</v>
      </c>
      <c r="AQ43" s="376">
        <v>258.74</v>
      </c>
      <c r="AR43" s="376">
        <v>223.86</v>
      </c>
      <c r="AS43" s="376">
        <v>167.67</v>
      </c>
      <c r="AT43" s="534">
        <v>111.3</v>
      </c>
      <c r="AU43" s="534">
        <v>34.479999999999997</v>
      </c>
      <c r="AV43" s="534">
        <v>33.033968589941317</v>
      </c>
      <c r="AW43" s="534">
        <v>49.294077259906992</v>
      </c>
      <c r="AX43" s="534">
        <v>73.827064889818217</v>
      </c>
      <c r="AY43" s="534">
        <v>95.704277179548029</v>
      </c>
      <c r="AZ43" s="534">
        <v>145.39977303847795</v>
      </c>
      <c r="BA43" s="534">
        <v>168.80908570756148</v>
      </c>
    </row>
    <row r="44" spans="1:53" s="77" customFormat="1" ht="16.5" customHeight="1">
      <c r="A44" s="273"/>
      <c r="B44" s="363"/>
      <c r="C44" s="363" t="s">
        <v>586</v>
      </c>
      <c r="D44" s="81"/>
      <c r="E44" s="364">
        <v>1.0890694608510918E-2</v>
      </c>
      <c r="F44" s="364">
        <v>9.9874301887259518E-3</v>
      </c>
      <c r="G44" s="364">
        <v>7.694070883713172E-3</v>
      </c>
      <c r="H44" s="364">
        <v>7.8905822398226463E-3</v>
      </c>
      <c r="I44" s="364">
        <v>5.0276562454061469E-3</v>
      </c>
      <c r="J44" s="364">
        <v>3.8651946476978443E-3</v>
      </c>
      <c r="K44" s="364">
        <v>2.2208374672035834E-3</v>
      </c>
      <c r="L44" s="364">
        <v>3.3558567225803731E-3</v>
      </c>
      <c r="M44" s="364">
        <v>3.7217417786052573E-3</v>
      </c>
      <c r="N44" s="364">
        <v>2.8267257958452126E-3</v>
      </c>
      <c r="O44" s="364">
        <v>5.6675319703678425E-3</v>
      </c>
      <c r="P44" s="168"/>
      <c r="Q44" s="364">
        <v>1.0212644308027903E-2</v>
      </c>
      <c r="R44" s="364">
        <v>9.850365541770106E-3</v>
      </c>
      <c r="S44" s="364">
        <v>7.694070883713172E-3</v>
      </c>
      <c r="T44" s="364">
        <v>8.8856182392521299E-3</v>
      </c>
      <c r="U44" s="364">
        <v>8.7762095200613049E-3</v>
      </c>
      <c r="V44" s="364">
        <v>7.8905822398226463E-3</v>
      </c>
      <c r="W44" s="364">
        <v>5.0098683854255047E-3</v>
      </c>
      <c r="X44" s="364">
        <v>5.690242503305902E-3</v>
      </c>
      <c r="Y44" s="364">
        <v>5.6649740140300017E-3</v>
      </c>
      <c r="Z44" s="364">
        <v>5.0276562454061469E-3</v>
      </c>
      <c r="AA44" s="364">
        <v>3.9767724810578307E-3</v>
      </c>
      <c r="AB44" s="364">
        <v>4.1417811843223479E-3</v>
      </c>
      <c r="AC44" s="364">
        <v>4.0701919253984895E-3</v>
      </c>
      <c r="AD44" s="364">
        <v>3.8651946476978443E-3</v>
      </c>
      <c r="AE44" s="364">
        <v>3.6586518721489535E-3</v>
      </c>
      <c r="AF44" s="364">
        <v>3.7285412318407928E-3</v>
      </c>
      <c r="AG44" s="364">
        <v>2.6851207168210388E-3</v>
      </c>
      <c r="AH44" s="364">
        <v>2.6004832300392405E-3</v>
      </c>
      <c r="AI44" s="364">
        <v>2.2208374672035834E-3</v>
      </c>
      <c r="AJ44" s="364">
        <v>2.630680168513515E-3</v>
      </c>
      <c r="AK44" s="364">
        <v>2.8169844729836755E-3</v>
      </c>
      <c r="AL44" s="364">
        <v>3.3765067629176328E-3</v>
      </c>
      <c r="AM44" s="364">
        <v>3.3558567225803731E-3</v>
      </c>
      <c r="AN44" s="364">
        <v>4.1430707973507674E-3</v>
      </c>
      <c r="AO44" s="364">
        <v>4.6360682994861374E-3</v>
      </c>
      <c r="AP44" s="364">
        <v>4.1059220881889498E-3</v>
      </c>
      <c r="AQ44" s="364">
        <v>3.7217417786052573E-3</v>
      </c>
      <c r="AR44" s="364">
        <v>3.8943792805351575E-3</v>
      </c>
      <c r="AS44" s="364">
        <v>4.0450253275874327E-3</v>
      </c>
      <c r="AT44" s="364">
        <v>3.3323249313220392E-3</v>
      </c>
      <c r="AU44" s="364">
        <v>2.8267257958452126E-3</v>
      </c>
      <c r="AV44" s="364">
        <v>3.1135687082212002E-3</v>
      </c>
      <c r="AW44" s="364">
        <v>3.729850010487683E-3</v>
      </c>
      <c r="AX44" s="364">
        <v>4.584161566539951E-3</v>
      </c>
      <c r="AY44" s="364">
        <v>5.6675319703678425E-3</v>
      </c>
      <c r="AZ44" s="364">
        <v>8.7295384065323323E-3</v>
      </c>
      <c r="BA44" s="364">
        <v>1.0827114952006197E-2</v>
      </c>
    </row>
    <row r="45" spans="1:53" s="77" customFormat="1" ht="16.5" customHeight="1">
      <c r="A45" s="273"/>
      <c r="B45" s="40"/>
      <c r="C45" s="40" t="s">
        <v>918</v>
      </c>
      <c r="D45" s="371"/>
      <c r="E45" s="377">
        <v>1.5163164051470288</v>
      </c>
      <c r="F45" s="377">
        <v>1.5972322627284932</v>
      </c>
      <c r="G45" s="377">
        <v>1.967439468270296</v>
      </c>
      <c r="H45" s="377">
        <v>1.8857153266057052</v>
      </c>
      <c r="I45" s="377">
        <v>2.5798022792139608</v>
      </c>
      <c r="J45" s="377">
        <v>0.36269487413190787</v>
      </c>
      <c r="K45" s="377">
        <v>1.1702458321559763</v>
      </c>
      <c r="L45" s="377">
        <v>1.5861970310569924</v>
      </c>
      <c r="M45" s="377">
        <v>2.3019949743153694</v>
      </c>
      <c r="N45" s="377">
        <v>4.1499498241985115</v>
      </c>
      <c r="O45" s="377">
        <v>3.0418642250218779</v>
      </c>
      <c r="P45" s="377"/>
      <c r="Q45" s="377">
        <v>1.5552897824611305</v>
      </c>
      <c r="R45" s="377">
        <v>1.5902593457196763</v>
      </c>
      <c r="S45" s="377">
        <v>1.9961623674632063</v>
      </c>
      <c r="T45" s="377">
        <v>1.7975503355704701</v>
      </c>
      <c r="U45" s="377">
        <v>1.7955567764310001</v>
      </c>
      <c r="V45" s="377">
        <v>1.8857153266057052</v>
      </c>
      <c r="W45" s="377">
        <v>2.5544900221729492</v>
      </c>
      <c r="X45" s="377">
        <v>2.3462140481314808</v>
      </c>
      <c r="Y45" s="377">
        <v>2.3438663130769419</v>
      </c>
      <c r="Z45" s="377">
        <v>2.5798022792139608</v>
      </c>
      <c r="AA45" s="377">
        <v>0.4774018662357295</v>
      </c>
      <c r="AB45" s="377">
        <v>0.40847546201719798</v>
      </c>
      <c r="AC45" s="377">
        <v>0.38611135778350053</v>
      </c>
      <c r="AD45" s="377">
        <v>0.36269487413190787</v>
      </c>
      <c r="AE45" s="377">
        <v>0.37656939623773406</v>
      </c>
      <c r="AF45" s="377">
        <v>0.69084477597962402</v>
      </c>
      <c r="AG45" s="377">
        <v>0.73897306446516964</v>
      </c>
      <c r="AH45" s="377">
        <v>0.87482867676651777</v>
      </c>
      <c r="AI45" s="377">
        <v>1.1702458321559763</v>
      </c>
      <c r="AJ45" s="377">
        <v>1.5117705539389028</v>
      </c>
      <c r="AK45" s="377">
        <v>1.6676920765289194</v>
      </c>
      <c r="AL45" s="377">
        <v>1.8537653022490461</v>
      </c>
      <c r="AM45" s="377">
        <v>1.5861970310569924</v>
      </c>
      <c r="AN45" s="377">
        <v>1.3716918411240204</v>
      </c>
      <c r="AO45" s="377">
        <v>1.4303546710195767</v>
      </c>
      <c r="AP45" s="377">
        <v>1.7201622537594141</v>
      </c>
      <c r="AQ45" s="377">
        <v>2.3019949743153694</v>
      </c>
      <c r="AR45" s="377">
        <v>2.3571831208984033</v>
      </c>
      <c r="AS45" s="377">
        <v>2.588399013511026</v>
      </c>
      <c r="AT45" s="377">
        <v>3.1857055468417079</v>
      </c>
      <c r="AU45" s="377">
        <v>4.1499498241985115</v>
      </c>
      <c r="AV45" s="377">
        <v>4.0015624830536609</v>
      </c>
      <c r="AW45" s="377">
        <v>3.6935622670066444</v>
      </c>
      <c r="AX45" s="377">
        <v>3.2556550520573522</v>
      </c>
      <c r="AY45" s="377">
        <v>3.0418642250218779</v>
      </c>
      <c r="AZ45" s="377">
        <v>2.3911858891292836</v>
      </c>
      <c r="BA45" s="377">
        <v>2.2250549438795719</v>
      </c>
    </row>
    <row r="46" spans="1:53" s="77" customFormat="1" ht="16.5" customHeight="1">
      <c r="A46" s="273"/>
      <c r="B46" s="10"/>
      <c r="C46" s="10"/>
      <c r="D46" s="81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</row>
    <row r="47" spans="1:53" s="77" customFormat="1" ht="16.5" customHeight="1">
      <c r="A47" s="273"/>
      <c r="B47" s="365" t="s">
        <v>597</v>
      </c>
      <c r="C47" s="365"/>
      <c r="D47" s="369"/>
      <c r="E47" s="370">
        <v>1601.26</v>
      </c>
      <c r="F47" s="370">
        <v>1465.13</v>
      </c>
      <c r="G47" s="370">
        <v>1482.76</v>
      </c>
      <c r="H47" s="370">
        <v>1657.23</v>
      </c>
      <c r="I47" s="370">
        <v>1654.9601106600001</v>
      </c>
      <c r="J47" s="370">
        <v>1742.5448996599998</v>
      </c>
      <c r="K47" s="370">
        <v>1865.82</v>
      </c>
      <c r="L47" s="370">
        <v>1743.80655215</v>
      </c>
      <c r="M47" s="370">
        <v>1534.64613919</v>
      </c>
      <c r="N47" s="370">
        <v>1513.5960187100002</v>
      </c>
      <c r="O47" s="370">
        <v>1579.8912380700001</v>
      </c>
      <c r="P47" s="370"/>
      <c r="Q47" s="370">
        <v>1479.13</v>
      </c>
      <c r="R47" s="370">
        <v>1482.76</v>
      </c>
      <c r="S47" s="370">
        <v>1595.49</v>
      </c>
      <c r="T47" s="370">
        <v>1629.24</v>
      </c>
      <c r="U47" s="370">
        <v>1634.03</v>
      </c>
      <c r="V47" s="370">
        <v>1657.23</v>
      </c>
      <c r="W47" s="370">
        <v>1811.43</v>
      </c>
      <c r="X47" s="370">
        <v>1719.6</v>
      </c>
      <c r="Y47" s="370">
        <v>1710.1283299700001</v>
      </c>
      <c r="Z47" s="370">
        <v>1654.9601106600001</v>
      </c>
      <c r="AA47" s="370">
        <v>1706.57</v>
      </c>
      <c r="AB47" s="370">
        <v>1559.18</v>
      </c>
      <c r="AC47" s="370">
        <v>1583</v>
      </c>
      <c r="AD47" s="370">
        <v>1742.5448996599998</v>
      </c>
      <c r="AE47" s="370">
        <v>1841.91</v>
      </c>
      <c r="AF47" s="370">
        <v>1692.98208623</v>
      </c>
      <c r="AG47" s="370">
        <v>1653.41</v>
      </c>
      <c r="AH47" s="370">
        <v>1735.47</v>
      </c>
      <c r="AI47" s="370">
        <v>1865.82</v>
      </c>
      <c r="AJ47" s="370">
        <v>1722.7</v>
      </c>
      <c r="AK47" s="370">
        <v>1696.59315679</v>
      </c>
      <c r="AL47" s="370">
        <v>1721.07599076</v>
      </c>
      <c r="AM47" s="370">
        <v>1743.80655215</v>
      </c>
      <c r="AN47" s="370">
        <v>1603.05304729</v>
      </c>
      <c r="AO47" s="370">
        <v>1531.55788104</v>
      </c>
      <c r="AP47" s="370">
        <v>1642.39191551</v>
      </c>
      <c r="AQ47" s="370">
        <v>1534.64613919</v>
      </c>
      <c r="AR47" s="370">
        <v>1432.5201641000001</v>
      </c>
      <c r="AS47" s="370">
        <v>1444.8506082599999</v>
      </c>
      <c r="AT47" s="370">
        <v>1432.13791778</v>
      </c>
      <c r="AU47" s="370">
        <v>1513.5960187100002</v>
      </c>
      <c r="AV47" s="370">
        <v>1433.2117331500001</v>
      </c>
      <c r="AW47" s="370">
        <v>1528.9222253</v>
      </c>
      <c r="AX47" s="370">
        <v>1500.5179549999998</v>
      </c>
      <c r="AY47" s="370">
        <v>1579.8912380700001</v>
      </c>
      <c r="AZ47" s="370">
        <v>1477.7292420599999</v>
      </c>
      <c r="BA47" s="370">
        <v>1597.9896522700001</v>
      </c>
    </row>
    <row r="48" spans="1:53" s="77" customFormat="1" ht="16.5" customHeight="1">
      <c r="A48" s="273"/>
      <c r="B48" s="14"/>
      <c r="C48" s="82" t="s">
        <v>182</v>
      </c>
      <c r="D48" s="58"/>
      <c r="E48" s="162">
        <v>1532.09</v>
      </c>
      <c r="F48" s="162">
        <v>1395.17</v>
      </c>
      <c r="G48" s="162">
        <v>1417.32</v>
      </c>
      <c r="H48" s="162">
        <v>1554.91</v>
      </c>
      <c r="I48" s="162">
        <v>1561.02</v>
      </c>
      <c r="J48" s="162">
        <v>1675.8784233099996</v>
      </c>
      <c r="K48" s="162">
        <v>1802.42</v>
      </c>
      <c r="L48" s="162">
        <v>1671.9939055</v>
      </c>
      <c r="M48" s="162">
        <v>1480.3236332399999</v>
      </c>
      <c r="N48" s="162">
        <v>1472.48577335</v>
      </c>
      <c r="O48" s="162">
        <v>1534.2391791099999</v>
      </c>
      <c r="P48" s="162"/>
      <c r="Q48" s="162">
        <v>1414.57</v>
      </c>
      <c r="R48" s="162">
        <v>1417.32</v>
      </c>
      <c r="S48" s="162">
        <v>1529.66</v>
      </c>
      <c r="T48" s="162">
        <v>1534.36</v>
      </c>
      <c r="U48" s="162">
        <v>1526.14</v>
      </c>
      <c r="V48" s="162">
        <v>1554.91</v>
      </c>
      <c r="W48" s="162">
        <v>1719.45</v>
      </c>
      <c r="X48" s="162">
        <v>1634.03</v>
      </c>
      <c r="Y48" s="162">
        <v>1622.7575867800001</v>
      </c>
      <c r="Z48" s="162">
        <v>1561.02</v>
      </c>
      <c r="AA48" s="162">
        <v>1632.06</v>
      </c>
      <c r="AB48" s="162">
        <v>1486.76</v>
      </c>
      <c r="AC48" s="162">
        <v>1514.1</v>
      </c>
      <c r="AD48" s="162">
        <v>1675.8784233099996</v>
      </c>
      <c r="AE48" s="162">
        <v>1777.11</v>
      </c>
      <c r="AF48" s="162">
        <v>1627.9612750900001</v>
      </c>
      <c r="AG48" s="162">
        <v>1590.7173212499997</v>
      </c>
      <c r="AH48" s="162">
        <v>1677.0294472800003</v>
      </c>
      <c r="AI48" s="162">
        <v>1802.42</v>
      </c>
      <c r="AJ48" s="162">
        <v>1660.26</v>
      </c>
      <c r="AK48" s="162">
        <v>1634.67857422</v>
      </c>
      <c r="AL48" s="162">
        <v>1654.0673963500001</v>
      </c>
      <c r="AM48" s="162">
        <v>1671.9939055</v>
      </c>
      <c r="AN48" s="162">
        <v>1529.1467320199999</v>
      </c>
      <c r="AO48" s="162">
        <v>1468.83305756</v>
      </c>
      <c r="AP48" s="162">
        <v>1583.8951680600001</v>
      </c>
      <c r="AQ48" s="162">
        <v>1480.3236332399999</v>
      </c>
      <c r="AR48" s="162">
        <v>1378.64358143</v>
      </c>
      <c r="AS48" s="162">
        <v>1388.7157259400001</v>
      </c>
      <c r="AT48" s="535">
        <v>1388.2559083000001</v>
      </c>
      <c r="AU48" s="535">
        <v>1472.48577335</v>
      </c>
      <c r="AV48" s="535">
        <v>1394.3611252200001</v>
      </c>
      <c r="AW48" s="535">
        <v>1488.3220743300001</v>
      </c>
      <c r="AX48" s="535">
        <v>1455.62216225</v>
      </c>
      <c r="AY48" s="535">
        <v>1534.2391791099999</v>
      </c>
      <c r="AZ48" s="535">
        <v>1424.93189618</v>
      </c>
      <c r="BA48" s="535">
        <v>1532.1215284</v>
      </c>
    </row>
    <row r="49" spans="1:53" s="77" customFormat="1" ht="16.5" customHeight="1">
      <c r="A49" s="273"/>
      <c r="B49" s="14"/>
      <c r="C49" s="82" t="s">
        <v>183</v>
      </c>
      <c r="D49" s="58"/>
      <c r="E49" s="162">
        <v>37.5</v>
      </c>
      <c r="F49" s="162">
        <v>35.840000000000003</v>
      </c>
      <c r="G49" s="162">
        <v>36.32</v>
      </c>
      <c r="H49" s="162">
        <v>52.68</v>
      </c>
      <c r="I49" s="162">
        <v>55.06</v>
      </c>
      <c r="J49" s="162">
        <v>42.113584579999994</v>
      </c>
      <c r="K49" s="162">
        <v>43.64</v>
      </c>
      <c r="L49" s="162">
        <v>42.106678109999997</v>
      </c>
      <c r="M49" s="162">
        <v>38.962059959999998</v>
      </c>
      <c r="N49" s="162">
        <v>31.538945210000001</v>
      </c>
      <c r="O49" s="162">
        <v>33.109229089999999</v>
      </c>
      <c r="P49" s="162"/>
      <c r="Q49" s="162">
        <v>34.86</v>
      </c>
      <c r="R49" s="162">
        <v>36.32</v>
      </c>
      <c r="S49" s="162">
        <v>33.04</v>
      </c>
      <c r="T49" s="162">
        <v>51.89</v>
      </c>
      <c r="U49" s="162">
        <v>57.94</v>
      </c>
      <c r="V49" s="162">
        <v>52.68</v>
      </c>
      <c r="W49" s="162">
        <v>60.41</v>
      </c>
      <c r="X49" s="162">
        <v>54.72</v>
      </c>
      <c r="Y49" s="162">
        <v>55.926015150000005</v>
      </c>
      <c r="Z49" s="162">
        <v>55.06</v>
      </c>
      <c r="AA49" s="162">
        <v>47.16</v>
      </c>
      <c r="AB49" s="162">
        <v>44.56</v>
      </c>
      <c r="AC49" s="162">
        <v>43.16</v>
      </c>
      <c r="AD49" s="162">
        <v>42.113584579999994</v>
      </c>
      <c r="AE49" s="162">
        <v>45.22</v>
      </c>
      <c r="AF49" s="162">
        <v>43.442512189999995</v>
      </c>
      <c r="AG49" s="162">
        <v>39.479022109999995</v>
      </c>
      <c r="AH49" s="162">
        <v>40.775076239999997</v>
      </c>
      <c r="AI49" s="162">
        <v>43.64</v>
      </c>
      <c r="AJ49" s="162">
        <v>44.98</v>
      </c>
      <c r="AK49" s="162">
        <v>43.737682759999998</v>
      </c>
      <c r="AL49" s="162">
        <v>41.193415309999999</v>
      </c>
      <c r="AM49" s="162">
        <v>42.106678109999997</v>
      </c>
      <c r="AN49" s="162">
        <v>39.130460990000003</v>
      </c>
      <c r="AO49" s="162">
        <v>44.252904989999998</v>
      </c>
      <c r="AP49" s="162">
        <v>41.01802378</v>
      </c>
      <c r="AQ49" s="162">
        <v>38.962059959999998</v>
      </c>
      <c r="AR49" s="162">
        <v>36.117031249999997</v>
      </c>
      <c r="AS49" s="162">
        <v>36.352283</v>
      </c>
      <c r="AT49" s="535">
        <v>32.962106130000002</v>
      </c>
      <c r="AU49" s="535">
        <v>31.538945210000001</v>
      </c>
      <c r="AV49" s="535">
        <v>29.812582989999999</v>
      </c>
      <c r="AW49" s="535">
        <v>31.220909580000001</v>
      </c>
      <c r="AX49" s="535">
        <v>31.09408986</v>
      </c>
      <c r="AY49" s="535">
        <v>33.109229089999999</v>
      </c>
      <c r="AZ49" s="535">
        <v>35.226130310000002</v>
      </c>
      <c r="BA49" s="535">
        <v>40.137049070000003</v>
      </c>
    </row>
    <row r="50" spans="1:53" s="77" customFormat="1" ht="16.5" customHeight="1">
      <c r="A50" s="273"/>
      <c r="B50" s="14"/>
      <c r="C50" s="96" t="s">
        <v>603</v>
      </c>
      <c r="D50" s="81"/>
      <c r="E50" s="160">
        <v>31.67</v>
      </c>
      <c r="F50" s="160">
        <v>34.120000000000005</v>
      </c>
      <c r="G50" s="160">
        <v>29.12</v>
      </c>
      <c r="H50" s="160">
        <v>49.64</v>
      </c>
      <c r="I50" s="160">
        <v>38.878376170000003</v>
      </c>
      <c r="J50" s="160">
        <v>24.552891770000002</v>
      </c>
      <c r="K50" s="160">
        <v>19.759999999999998</v>
      </c>
      <c r="L50" s="160">
        <v>29.705968540000001</v>
      </c>
      <c r="M50" s="160">
        <v>15.360445990000001</v>
      </c>
      <c r="N50" s="160">
        <v>9.571300149999999</v>
      </c>
      <c r="O50" s="160">
        <v>12.54282987</v>
      </c>
      <c r="P50" s="160"/>
      <c r="Q50" s="160">
        <v>29.700000000000003</v>
      </c>
      <c r="R50" s="160">
        <v>29.12</v>
      </c>
      <c r="S50" s="160">
        <v>32.790000000000006</v>
      </c>
      <c r="T50" s="160">
        <v>42.989999999999995</v>
      </c>
      <c r="U50" s="160">
        <v>49.95</v>
      </c>
      <c r="V50" s="160">
        <v>49.64</v>
      </c>
      <c r="W50" s="160">
        <v>31.57</v>
      </c>
      <c r="X50" s="160">
        <v>30.86</v>
      </c>
      <c r="Y50" s="160">
        <v>31.44451368</v>
      </c>
      <c r="Z50" s="160">
        <v>38.878376170000003</v>
      </c>
      <c r="AA50" s="160">
        <v>27.35</v>
      </c>
      <c r="AB50" s="160">
        <v>27.86</v>
      </c>
      <c r="AC50" s="160">
        <v>25.259999999999998</v>
      </c>
      <c r="AD50" s="160">
        <v>24.552891770000002</v>
      </c>
      <c r="AE50" s="160">
        <v>19.579999999999998</v>
      </c>
      <c r="AF50" s="160">
        <v>21.578298949999997</v>
      </c>
      <c r="AG50" s="160">
        <v>23.215933670000002</v>
      </c>
      <c r="AH50" s="160">
        <v>17.66332431</v>
      </c>
      <c r="AI50" s="160">
        <v>19.759999999999998</v>
      </c>
      <c r="AJ50" s="160">
        <v>17.46</v>
      </c>
      <c r="AK50" s="160">
        <v>18.176899810000002</v>
      </c>
      <c r="AL50" s="160">
        <v>25.815179100000002</v>
      </c>
      <c r="AM50" s="160">
        <v>29.705968540000001</v>
      </c>
      <c r="AN50" s="160">
        <v>34.775854280000004</v>
      </c>
      <c r="AO50" s="160">
        <v>18.47191849</v>
      </c>
      <c r="AP50" s="160">
        <v>17.478723670000001</v>
      </c>
      <c r="AQ50" s="160">
        <v>15.360445990000001</v>
      </c>
      <c r="AR50" s="160">
        <v>17.759551420000001</v>
      </c>
      <c r="AS50" s="160">
        <v>19.782599319999999</v>
      </c>
      <c r="AT50" s="160">
        <v>10.919903349999998</v>
      </c>
      <c r="AU50" s="160">
        <v>9.571300149999999</v>
      </c>
      <c r="AV50" s="160">
        <v>9.0380249399999997</v>
      </c>
      <c r="AW50" s="160">
        <v>9.3792413900000007</v>
      </c>
      <c r="AX50" s="160">
        <v>13.80170289</v>
      </c>
      <c r="AY50" s="160">
        <v>12.54282987</v>
      </c>
      <c r="AZ50" s="160">
        <v>17.57121557</v>
      </c>
      <c r="BA50" s="160">
        <v>25.731074799999998</v>
      </c>
    </row>
    <row r="51" spans="1:53" s="77" customFormat="1" ht="16.5" customHeight="1">
      <c r="A51" s="273"/>
      <c r="B51" s="14"/>
      <c r="C51" s="82" t="s">
        <v>185</v>
      </c>
      <c r="D51" s="58"/>
      <c r="E51" s="162">
        <v>0.01</v>
      </c>
      <c r="F51" s="162">
        <v>0</v>
      </c>
      <c r="G51" s="162">
        <v>0.01</v>
      </c>
      <c r="H51" s="162">
        <v>0.1</v>
      </c>
      <c r="I51" s="162">
        <v>0</v>
      </c>
      <c r="J51" s="162">
        <v>1.9727399999999999E-2</v>
      </c>
      <c r="K51" s="162">
        <v>0</v>
      </c>
      <c r="L51" s="162">
        <v>0</v>
      </c>
      <c r="M51" s="162">
        <v>0.12680838999999999</v>
      </c>
      <c r="N51" s="162">
        <v>0.20176077000000001</v>
      </c>
      <c r="O51" s="162">
        <v>0.20119967999999999</v>
      </c>
      <c r="P51" s="162"/>
      <c r="Q51" s="162">
        <v>0.14000000000000001</v>
      </c>
      <c r="R51" s="162">
        <v>0.01</v>
      </c>
      <c r="S51" s="162">
        <v>0.01</v>
      </c>
      <c r="T51" s="162">
        <v>0.33</v>
      </c>
      <c r="U51" s="162">
        <v>0</v>
      </c>
      <c r="V51" s="162">
        <v>0.1</v>
      </c>
      <c r="W51" s="162">
        <v>0</v>
      </c>
      <c r="X51" s="162">
        <v>0.28999999999999998</v>
      </c>
      <c r="Y51" s="162">
        <v>0</v>
      </c>
      <c r="Z51" s="162">
        <v>0</v>
      </c>
      <c r="AA51" s="162">
        <v>0</v>
      </c>
      <c r="AB51" s="162">
        <v>0.04</v>
      </c>
      <c r="AC51" s="162">
        <v>0.1</v>
      </c>
      <c r="AD51" s="162">
        <v>1.9727399999999999E-2</v>
      </c>
      <c r="AE51" s="162">
        <v>0.02</v>
      </c>
      <c r="AF51" s="162">
        <v>0</v>
      </c>
      <c r="AG51" s="162">
        <v>2.863096E-2</v>
      </c>
      <c r="AH51" s="162">
        <v>0</v>
      </c>
      <c r="AI51" s="162">
        <v>0</v>
      </c>
      <c r="AJ51" s="162">
        <v>0</v>
      </c>
      <c r="AK51" s="162">
        <v>0</v>
      </c>
      <c r="AL51" s="162">
        <v>0</v>
      </c>
      <c r="AM51" s="162">
        <v>0</v>
      </c>
      <c r="AN51" s="162">
        <v>0.18682193999999999</v>
      </c>
      <c r="AO51" s="162">
        <v>0.27722217999999998</v>
      </c>
      <c r="AP51" s="162">
        <v>0.19128649</v>
      </c>
      <c r="AQ51" s="162">
        <v>0.12680838999999999</v>
      </c>
      <c r="AR51" s="162">
        <v>6.8246899999999999E-2</v>
      </c>
      <c r="AS51" s="162">
        <v>0.26330393000000002</v>
      </c>
      <c r="AT51" s="535">
        <v>0.17275581000000001</v>
      </c>
      <c r="AU51" s="535">
        <v>0.20176077000000001</v>
      </c>
      <c r="AV51" s="535">
        <v>0.17317372</v>
      </c>
      <c r="AW51" s="535">
        <v>3.3607489999999997E-2</v>
      </c>
      <c r="AX51" s="535">
        <v>2.744713E-2</v>
      </c>
      <c r="AY51" s="535">
        <v>0.20119967999999999</v>
      </c>
      <c r="AZ51" s="535">
        <v>0.33828899000000001</v>
      </c>
      <c r="BA51" s="535">
        <v>0.63835836000000001</v>
      </c>
    </row>
    <row r="52" spans="1:53" s="77" customFormat="1" ht="16.5" customHeight="1">
      <c r="A52" s="273"/>
      <c r="B52" s="14"/>
      <c r="C52" s="82" t="s">
        <v>186</v>
      </c>
      <c r="D52" s="58"/>
      <c r="E52" s="162">
        <v>16.71</v>
      </c>
      <c r="F52" s="162">
        <v>17.27</v>
      </c>
      <c r="G52" s="162">
        <v>17.59</v>
      </c>
      <c r="H52" s="162">
        <v>29.98</v>
      </c>
      <c r="I52" s="162">
        <v>20.32</v>
      </c>
      <c r="J52" s="162">
        <v>13.57805701</v>
      </c>
      <c r="K52" s="162">
        <v>9.5299999999999994</v>
      </c>
      <c r="L52" s="162">
        <v>10.340479630000001</v>
      </c>
      <c r="M52" s="162">
        <v>7.9276797500000002</v>
      </c>
      <c r="N52" s="162">
        <v>4.6054527700000003</v>
      </c>
      <c r="O52" s="162">
        <v>5.2380622099999998</v>
      </c>
      <c r="P52" s="162"/>
      <c r="Q52" s="162">
        <v>15.1</v>
      </c>
      <c r="R52" s="162">
        <v>17.59</v>
      </c>
      <c r="S52" s="162">
        <v>21.57</v>
      </c>
      <c r="T52" s="162">
        <v>25.04</v>
      </c>
      <c r="U52" s="162">
        <v>27.86</v>
      </c>
      <c r="V52" s="162">
        <v>29.98</v>
      </c>
      <c r="W52" s="162">
        <v>17.75</v>
      </c>
      <c r="X52" s="162">
        <v>17.82</v>
      </c>
      <c r="Y52" s="162">
        <v>21.82698195</v>
      </c>
      <c r="Z52" s="162">
        <v>20.32</v>
      </c>
      <c r="AA52" s="162">
        <v>17</v>
      </c>
      <c r="AB52" s="162">
        <v>15.53</v>
      </c>
      <c r="AC52" s="162">
        <v>15.18</v>
      </c>
      <c r="AD52" s="162">
        <v>13.57805701</v>
      </c>
      <c r="AE52" s="162">
        <v>10.91</v>
      </c>
      <c r="AF52" s="162">
        <v>14.48814185</v>
      </c>
      <c r="AG52" s="162">
        <v>12.479735510000001</v>
      </c>
      <c r="AH52" s="162">
        <v>10.287967100000001</v>
      </c>
      <c r="AI52" s="162">
        <v>9.5299999999999994</v>
      </c>
      <c r="AJ52" s="162">
        <v>11.65</v>
      </c>
      <c r="AK52" s="162">
        <v>11.54773056</v>
      </c>
      <c r="AL52" s="162">
        <v>13.13020116</v>
      </c>
      <c r="AM52" s="162">
        <v>10.340479630000001</v>
      </c>
      <c r="AN52" s="162">
        <v>10.528382779999999</v>
      </c>
      <c r="AO52" s="162">
        <v>11.22167952</v>
      </c>
      <c r="AP52" s="162">
        <v>10.27939903</v>
      </c>
      <c r="AQ52" s="162">
        <v>7.9276797500000002</v>
      </c>
      <c r="AR52" s="162">
        <v>10.326038820000001</v>
      </c>
      <c r="AS52" s="162">
        <v>12.098080380000001</v>
      </c>
      <c r="AT52" s="535">
        <v>5.4399850699999996</v>
      </c>
      <c r="AU52" s="535">
        <v>4.6054527700000003</v>
      </c>
      <c r="AV52" s="535">
        <v>5.08171047</v>
      </c>
      <c r="AW52" s="535">
        <v>5.13186169</v>
      </c>
      <c r="AX52" s="535">
        <v>6.5708050199999999</v>
      </c>
      <c r="AY52" s="535">
        <v>5.2380622099999998</v>
      </c>
      <c r="AZ52" s="535">
        <v>8.6622949400000007</v>
      </c>
      <c r="BA52" s="535">
        <v>13.811515289999999</v>
      </c>
    </row>
    <row r="53" spans="1:53" s="77" customFormat="1" ht="16.5" customHeight="1">
      <c r="A53" s="273"/>
      <c r="B53" s="14"/>
      <c r="C53" s="82" t="s">
        <v>188</v>
      </c>
      <c r="D53" s="58"/>
      <c r="E53" s="162">
        <v>14.95</v>
      </c>
      <c r="F53" s="162">
        <v>16.850000000000001</v>
      </c>
      <c r="G53" s="162">
        <v>11.52</v>
      </c>
      <c r="H53" s="162">
        <v>19.559999999999999</v>
      </c>
      <c r="I53" s="162">
        <v>18.55</v>
      </c>
      <c r="J53" s="162">
        <v>10.955107360000001</v>
      </c>
      <c r="K53" s="162">
        <v>10.23</v>
      </c>
      <c r="L53" s="162">
        <v>19.36548891</v>
      </c>
      <c r="M53" s="162">
        <v>7.3059578500000004</v>
      </c>
      <c r="N53" s="162">
        <v>4.7640866099999997</v>
      </c>
      <c r="O53" s="162">
        <v>7.1035679800000002</v>
      </c>
      <c r="P53" s="162"/>
      <c r="Q53" s="162">
        <v>14.46</v>
      </c>
      <c r="R53" s="162">
        <v>11.52</v>
      </c>
      <c r="S53" s="162">
        <v>11.21</v>
      </c>
      <c r="T53" s="162">
        <v>17.62</v>
      </c>
      <c r="U53" s="162">
        <v>22.09</v>
      </c>
      <c r="V53" s="162">
        <v>19.559999999999999</v>
      </c>
      <c r="W53" s="162">
        <v>13.82</v>
      </c>
      <c r="X53" s="162">
        <v>12.75</v>
      </c>
      <c r="Y53" s="162">
        <v>9.6175317300000014</v>
      </c>
      <c r="Z53" s="162">
        <v>18.55</v>
      </c>
      <c r="AA53" s="162">
        <v>10.35</v>
      </c>
      <c r="AB53" s="162">
        <v>12.29</v>
      </c>
      <c r="AC53" s="162">
        <v>9.98</v>
      </c>
      <c r="AD53" s="162">
        <v>10.955107360000001</v>
      </c>
      <c r="AE53" s="162">
        <v>8.65</v>
      </c>
      <c r="AF53" s="162">
        <v>7.090157099999999</v>
      </c>
      <c r="AG53" s="162">
        <v>10.707567200000002</v>
      </c>
      <c r="AH53" s="162">
        <v>7.3753572099999998</v>
      </c>
      <c r="AI53" s="162">
        <v>10.23</v>
      </c>
      <c r="AJ53" s="162">
        <v>5.81</v>
      </c>
      <c r="AK53" s="162">
        <v>6.6291692500000003</v>
      </c>
      <c r="AL53" s="162">
        <v>12.68497794</v>
      </c>
      <c r="AM53" s="162">
        <v>19.36548891</v>
      </c>
      <c r="AN53" s="162">
        <v>24.060649560000002</v>
      </c>
      <c r="AO53" s="162">
        <v>6.97301679</v>
      </c>
      <c r="AP53" s="162">
        <v>7.00803815</v>
      </c>
      <c r="AQ53" s="162">
        <v>7.3059578500000004</v>
      </c>
      <c r="AR53" s="162">
        <v>7.3652657000000001</v>
      </c>
      <c r="AS53" s="162">
        <v>7.4212150100000001</v>
      </c>
      <c r="AT53" s="535">
        <v>5.3071624699999997</v>
      </c>
      <c r="AU53" s="535">
        <v>4.7640866099999997</v>
      </c>
      <c r="AV53" s="535">
        <v>3.7831407499999998</v>
      </c>
      <c r="AW53" s="535">
        <v>4.2137722100000001</v>
      </c>
      <c r="AX53" s="535">
        <v>7.2034507400000001</v>
      </c>
      <c r="AY53" s="535">
        <v>7.1035679800000002</v>
      </c>
      <c r="AZ53" s="535">
        <v>8.5706316400000002</v>
      </c>
      <c r="BA53" s="535">
        <v>11.281201149999999</v>
      </c>
    </row>
    <row r="54" spans="1:53" s="77" customFormat="1" ht="16.5" customHeight="1">
      <c r="A54" s="273"/>
      <c r="B54" s="373"/>
      <c r="C54" s="373" t="s">
        <v>592</v>
      </c>
      <c r="D54" s="58"/>
      <c r="E54" s="374">
        <v>47.27</v>
      </c>
      <c r="F54" s="374">
        <v>50.49</v>
      </c>
      <c r="G54" s="374">
        <v>47.48</v>
      </c>
      <c r="H54" s="374">
        <v>64</v>
      </c>
      <c r="I54" s="374">
        <v>47.49</v>
      </c>
      <c r="J54" s="374">
        <v>29.086169900518147</v>
      </c>
      <c r="K54" s="374">
        <v>38.380000000000003</v>
      </c>
      <c r="L54" s="374">
        <v>49.05</v>
      </c>
      <c r="M54" s="374">
        <v>45.9</v>
      </c>
      <c r="N54" s="374">
        <v>32.085178390000003</v>
      </c>
      <c r="O54" s="374">
        <v>45.06120335</v>
      </c>
      <c r="P54" s="162"/>
      <c r="Q54" s="374">
        <v>48.2</v>
      </c>
      <c r="R54" s="374">
        <v>47.48</v>
      </c>
      <c r="S54" s="374">
        <v>48.03</v>
      </c>
      <c r="T54" s="374">
        <v>60.79</v>
      </c>
      <c r="U54" s="374">
        <v>67.33</v>
      </c>
      <c r="V54" s="374">
        <v>64</v>
      </c>
      <c r="W54" s="374">
        <v>46.81</v>
      </c>
      <c r="X54" s="374">
        <v>48.54</v>
      </c>
      <c r="Y54" s="374">
        <v>39.299999999999997</v>
      </c>
      <c r="Z54" s="374">
        <v>47.49</v>
      </c>
      <c r="AA54" s="374">
        <v>32.97</v>
      </c>
      <c r="AB54" s="374">
        <v>33.950000000000003</v>
      </c>
      <c r="AC54" s="374">
        <v>29.33</v>
      </c>
      <c r="AD54" s="374">
        <v>29.086169900518147</v>
      </c>
      <c r="AE54" s="374">
        <v>25.46</v>
      </c>
      <c r="AF54" s="374">
        <v>39.708373070483333</v>
      </c>
      <c r="AG54" s="374">
        <v>39.761005200585771</v>
      </c>
      <c r="AH54" s="374">
        <v>40.169689940246137</v>
      </c>
      <c r="AI54" s="374">
        <v>38.380000000000003</v>
      </c>
      <c r="AJ54" s="374">
        <v>42.14</v>
      </c>
      <c r="AK54" s="374">
        <v>42.09</v>
      </c>
      <c r="AL54" s="374">
        <v>48.68</v>
      </c>
      <c r="AM54" s="374">
        <v>49.05</v>
      </c>
      <c r="AN54" s="374">
        <v>49.52</v>
      </c>
      <c r="AO54" s="374">
        <v>39.15</v>
      </c>
      <c r="AP54" s="374">
        <v>47.82</v>
      </c>
      <c r="AQ54" s="374">
        <v>45.9</v>
      </c>
      <c r="AR54" s="374">
        <v>44.72</v>
      </c>
      <c r="AS54" s="374">
        <v>48.64</v>
      </c>
      <c r="AT54" s="374">
        <v>39.71</v>
      </c>
      <c r="AU54" s="374">
        <v>32.085178390000003</v>
      </c>
      <c r="AV54" s="374">
        <v>30.48053548</v>
      </c>
      <c r="AW54" s="374">
        <v>39.966205940000002</v>
      </c>
      <c r="AX54" s="374">
        <v>43.500848589999997</v>
      </c>
      <c r="AY54" s="374">
        <v>45.06120335</v>
      </c>
      <c r="AZ54" s="374">
        <v>49.045714599999997</v>
      </c>
      <c r="BA54" s="374">
        <v>57.919857720000003</v>
      </c>
    </row>
    <row r="55" spans="1:53" s="77" customFormat="1" ht="16.5" customHeight="1">
      <c r="A55" s="273"/>
      <c r="B55" s="375"/>
      <c r="C55" s="375" t="s">
        <v>593</v>
      </c>
      <c r="D55" s="58"/>
      <c r="E55" s="376">
        <v>20.6</v>
      </c>
      <c r="F55" s="376">
        <v>16.75</v>
      </c>
      <c r="G55" s="376">
        <v>17.05</v>
      </c>
      <c r="H55" s="376">
        <v>28.06</v>
      </c>
      <c r="I55" s="376">
        <v>33.68</v>
      </c>
      <c r="J55" s="376">
        <v>33.350022079481853</v>
      </c>
      <c r="K55" s="376">
        <v>23.05</v>
      </c>
      <c r="L55" s="376">
        <v>23.56</v>
      </c>
      <c r="M55" s="376">
        <v>13.59</v>
      </c>
      <c r="N55" s="376">
        <v>11.95</v>
      </c>
      <c r="O55" s="376">
        <v>11.875372729928097</v>
      </c>
      <c r="P55" s="162"/>
      <c r="Q55" s="376">
        <v>15.9</v>
      </c>
      <c r="R55" s="376">
        <v>17.05</v>
      </c>
      <c r="S55" s="376">
        <v>19.22</v>
      </c>
      <c r="T55" s="376">
        <v>25.47</v>
      </c>
      <c r="U55" s="376">
        <v>28.98</v>
      </c>
      <c r="V55" s="376">
        <v>28.06</v>
      </c>
      <c r="W55" s="376">
        <v>33.43</v>
      </c>
      <c r="X55" s="376">
        <v>26.79</v>
      </c>
      <c r="Y55" s="376">
        <v>35.478582788055313</v>
      </c>
      <c r="Z55" s="376">
        <v>33.68</v>
      </c>
      <c r="AA55" s="376">
        <v>33.979999999999997</v>
      </c>
      <c r="AB55" s="376">
        <v>30.86</v>
      </c>
      <c r="AC55" s="376">
        <v>32.450000000000003</v>
      </c>
      <c r="AD55" s="376">
        <v>33.350022079481853</v>
      </c>
      <c r="AE55" s="376">
        <v>35.049999999999997</v>
      </c>
      <c r="AF55" s="376">
        <v>22.172902669981383</v>
      </c>
      <c r="AG55" s="376">
        <v>21.997737789977712</v>
      </c>
      <c r="AH55" s="376">
        <v>20.516816889991688</v>
      </c>
      <c r="AI55" s="376">
        <v>23.05</v>
      </c>
      <c r="AJ55" s="376">
        <v>20.21</v>
      </c>
      <c r="AK55" s="376">
        <v>20.350000000000001</v>
      </c>
      <c r="AL55" s="376">
        <v>20.38</v>
      </c>
      <c r="AM55" s="376">
        <v>23.56</v>
      </c>
      <c r="AN55" s="376">
        <v>22.14</v>
      </c>
      <c r="AO55" s="376">
        <v>17.920000000000002</v>
      </c>
      <c r="AP55" s="376">
        <v>14.67</v>
      </c>
      <c r="AQ55" s="376">
        <v>13.59</v>
      </c>
      <c r="AR55" s="376">
        <v>13.1</v>
      </c>
      <c r="AS55" s="376">
        <v>12.12</v>
      </c>
      <c r="AT55" s="376">
        <v>11.36</v>
      </c>
      <c r="AU55" s="376">
        <v>11.95</v>
      </c>
      <c r="AV55" s="376">
        <v>11.215160749977642</v>
      </c>
      <c r="AW55" s="376">
        <v>10.784432009977376</v>
      </c>
      <c r="AX55" s="376">
        <v>12.071963539962759</v>
      </c>
      <c r="AY55" s="376">
        <v>11.875372729928097</v>
      </c>
      <c r="AZ55" s="376">
        <v>12.726478809817404</v>
      </c>
      <c r="BA55" s="376">
        <v>14.516284559689751</v>
      </c>
    </row>
    <row r="56" spans="1:53" s="77" customFormat="1" ht="16.5" customHeight="1">
      <c r="A56" s="97"/>
      <c r="B56" s="363"/>
      <c r="C56" s="363" t="s">
        <v>594</v>
      </c>
      <c r="D56" s="81"/>
      <c r="E56" s="364">
        <v>1.9778174687433647E-2</v>
      </c>
      <c r="F56" s="364">
        <v>2.3288035873949755E-2</v>
      </c>
      <c r="G56" s="364">
        <v>1.9639051498556746E-2</v>
      </c>
      <c r="H56" s="364">
        <v>2.9953597267729885E-2</v>
      </c>
      <c r="I56" s="364">
        <v>2.3492032176228864E-2</v>
      </c>
      <c r="J56" s="364">
        <v>1.4090249137793057E-2</v>
      </c>
      <c r="K56" s="364">
        <v>1.0590517842021202E-2</v>
      </c>
      <c r="L56" s="364">
        <v>1.703512841110413E-2</v>
      </c>
      <c r="M56" s="364">
        <v>1.0009112588070225E-2</v>
      </c>
      <c r="N56" s="364">
        <v>6.3235500303161322E-3</v>
      </c>
      <c r="O56" s="364">
        <v>7.9390464151965039E-3</v>
      </c>
      <c r="P56" s="168"/>
      <c r="Q56" s="364">
        <v>2.007937098159053E-2</v>
      </c>
      <c r="R56" s="364">
        <v>1.9639051498556746E-2</v>
      </c>
      <c r="S56" s="364">
        <v>2.0551680048135686E-2</v>
      </c>
      <c r="T56" s="364">
        <v>2.638653605362009E-2</v>
      </c>
      <c r="U56" s="364">
        <v>3.0568594211856578E-2</v>
      </c>
      <c r="V56" s="364">
        <v>2.9953597267729885E-2</v>
      </c>
      <c r="W56" s="364">
        <v>1.7428219693833048E-2</v>
      </c>
      <c r="X56" s="364">
        <v>1.794603396138637E-2</v>
      </c>
      <c r="Y56" s="364">
        <v>1.8387224589485406E-2</v>
      </c>
      <c r="Z56" s="364">
        <v>2.3492032176228864E-2</v>
      </c>
      <c r="AA56" s="364">
        <v>1.6026298364555807E-2</v>
      </c>
      <c r="AB56" s="364">
        <v>1.7868366705576007E-2</v>
      </c>
      <c r="AC56" s="364">
        <v>1.5957043588123814E-2</v>
      </c>
      <c r="AD56" s="364">
        <v>1.4090249137793057E-2</v>
      </c>
      <c r="AE56" s="364">
        <v>1.0630269665727422E-2</v>
      </c>
      <c r="AF56" s="364">
        <v>1.274573377090564E-2</v>
      </c>
      <c r="AG56" s="364">
        <v>1.4041244258834773E-2</v>
      </c>
      <c r="AH56" s="364">
        <v>1.0177833272830991E-2</v>
      </c>
      <c r="AI56" s="364">
        <v>1.0590517842021202E-2</v>
      </c>
      <c r="AJ56" s="364">
        <v>1.0135252800835897E-2</v>
      </c>
      <c r="AK56" s="364">
        <v>1.0713764662584863E-2</v>
      </c>
      <c r="AL56" s="364">
        <v>1.4999441767007874E-2</v>
      </c>
      <c r="AM56" s="364">
        <v>1.703512841110413E-2</v>
      </c>
      <c r="AN56" s="364">
        <v>2.1693514346758161E-2</v>
      </c>
      <c r="AO56" s="364">
        <v>1.2060868687154478E-2</v>
      </c>
      <c r="AP56" s="364">
        <v>1.0642236791924576E-2</v>
      </c>
      <c r="AQ56" s="364">
        <v>1.0009112588070225E-2</v>
      </c>
      <c r="AR56" s="364">
        <v>1.2397418106262872E-2</v>
      </c>
      <c r="AS56" s="364">
        <v>1.3691795682478013E-2</v>
      </c>
      <c r="AT56" s="364">
        <v>7.6248964673229719E-3</v>
      </c>
      <c r="AU56" s="364">
        <v>6.3235500303161322E-3</v>
      </c>
      <c r="AV56" s="364">
        <v>6.3061337909477459E-3</v>
      </c>
      <c r="AW56" s="364">
        <v>6.1345444750530963E-3</v>
      </c>
      <c r="AX56" s="364">
        <v>9.1979591740373422E-3</v>
      </c>
      <c r="AY56" s="364">
        <v>7.9390464151965039E-3</v>
      </c>
      <c r="AZ56" s="364">
        <v>1.1890686784749001E-2</v>
      </c>
      <c r="BA56" s="364">
        <v>1.6102153579935958E-2</v>
      </c>
    </row>
    <row r="57" spans="1:53" s="57" customFormat="1" ht="16.5" customHeight="1">
      <c r="A57" s="97"/>
      <c r="B57" s="40"/>
      <c r="C57" s="40" t="s">
        <v>919</v>
      </c>
      <c r="D57" s="371"/>
      <c r="E57" s="377">
        <v>2.143037574992106</v>
      </c>
      <c r="F57" s="377">
        <v>1.9706916764361078</v>
      </c>
      <c r="G57" s="377">
        <v>2.2160027472527473</v>
      </c>
      <c r="H57" s="377">
        <v>1.8545527800161161</v>
      </c>
      <c r="I57" s="377">
        <v>2.0877929583549268</v>
      </c>
      <c r="J57" s="377">
        <v>1.1846331655343807</v>
      </c>
      <c r="K57" s="377">
        <v>1.9423076923076927</v>
      </c>
      <c r="L57" s="377">
        <v>1.6511833281568538</v>
      </c>
      <c r="M57" s="377">
        <v>2.9881944853607729</v>
      </c>
      <c r="N57" s="377">
        <v>3.3522277942563536</v>
      </c>
      <c r="O57" s="377">
        <v>3.5925866664091171</v>
      </c>
      <c r="P57" s="377"/>
      <c r="Q57" s="377">
        <v>2.1582491582491583</v>
      </c>
      <c r="R57" s="377">
        <v>2.2160027472527473</v>
      </c>
      <c r="S57" s="377">
        <v>2.0509301616346445</v>
      </c>
      <c r="T57" s="377">
        <v>2.0065131425913005</v>
      </c>
      <c r="U57" s="377">
        <v>1.9281281281281282</v>
      </c>
      <c r="V57" s="377">
        <v>1.8545527800161161</v>
      </c>
      <c r="W57" s="377">
        <v>2.5416534684827372</v>
      </c>
      <c r="X57" s="377">
        <v>2.4410239792611796</v>
      </c>
      <c r="Y57" s="377">
        <v>2.3781122376084816</v>
      </c>
      <c r="Z57" s="377">
        <v>2.0877929583549268</v>
      </c>
      <c r="AA57" s="377">
        <v>1.2054844606946982</v>
      </c>
      <c r="AB57" s="377">
        <v>1.2185929648241207</v>
      </c>
      <c r="AC57" s="377">
        <v>1.1611243072050674</v>
      </c>
      <c r="AD57" s="377">
        <v>1.1846331655343807</v>
      </c>
      <c r="AE57" s="377">
        <v>1.3003064351378959</v>
      </c>
      <c r="AF57" s="377">
        <v>1.8401994134242605</v>
      </c>
      <c r="AG57" s="377">
        <v>1.7126601826902002</v>
      </c>
      <c r="AH57" s="377">
        <v>2.2741862876573169</v>
      </c>
      <c r="AI57" s="377">
        <v>1.9423076923076927</v>
      </c>
      <c r="AJ57" s="377">
        <v>2.4135166093928979</v>
      </c>
      <c r="AK57" s="377">
        <v>2.3155763876106219</v>
      </c>
      <c r="AL57" s="377">
        <v>1.8857122707314471</v>
      </c>
      <c r="AM57" s="377">
        <v>1.6511833281568538</v>
      </c>
      <c r="AN57" s="377">
        <v>1.423976521217468</v>
      </c>
      <c r="AO57" s="377">
        <v>2.1194333453341261</v>
      </c>
      <c r="AP57" s="377">
        <v>2.7358977064256087</v>
      </c>
      <c r="AQ57" s="377">
        <v>2.9881944853607729</v>
      </c>
      <c r="AR57" s="377">
        <v>2.5180816194286511</v>
      </c>
      <c r="AS57" s="377">
        <v>2.4587264399994937</v>
      </c>
      <c r="AT57" s="377">
        <v>3.6364790719507609</v>
      </c>
      <c r="AU57" s="377">
        <v>3.3522277942563536</v>
      </c>
      <c r="AV57" s="377">
        <v>3.3724774696184898</v>
      </c>
      <c r="AW57" s="377">
        <v>4.2611341662036057</v>
      </c>
      <c r="AX57" s="377">
        <v>3.1518464740694037</v>
      </c>
      <c r="AY57" s="377">
        <v>3.5925866664091171</v>
      </c>
      <c r="AZ57" s="377">
        <v>2.7912533657453729</v>
      </c>
      <c r="BA57" s="377">
        <v>2.2509692335121581</v>
      </c>
    </row>
    <row r="58" spans="1:53" s="57" customFormat="1" ht="16.5" customHeight="1">
      <c r="A58" s="97"/>
      <c r="B58" s="8"/>
      <c r="C58" s="8"/>
      <c r="D58" s="76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</row>
    <row r="59" spans="1:53" s="57" customFormat="1" ht="16.5" customHeight="1">
      <c r="A59" s="97"/>
      <c r="B59" s="8"/>
      <c r="C59" s="8" t="s">
        <v>920</v>
      </c>
      <c r="D59" s="76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s="57" customFormat="1" ht="16.5" customHeight="1">
      <c r="A60" s="273"/>
      <c r="B60" s="8"/>
      <c r="C60" s="8"/>
      <c r="D60" s="76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s="77" customFormat="1" ht="16.5" customHeight="1">
      <c r="A61" s="273"/>
      <c r="B61" s="1"/>
      <c r="C61" s="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s="77" customFormat="1" ht="16.5" customHeight="1">
      <c r="A62" s="97"/>
      <c r="B62" s="1"/>
      <c r="C62" s="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s="57" customFormat="1" ht="16.5" customHeight="1">
      <c r="A63" s="273"/>
      <c r="B63" s="1"/>
      <c r="C63" s="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s="77" customFormat="1" ht="16.5" customHeight="1">
      <c r="A64" s="273"/>
      <c r="B64" s="1"/>
      <c r="C64" s="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s="77" customFormat="1" ht="16.5" customHeight="1">
      <c r="A65" s="97"/>
      <c r="B65" s="1"/>
      <c r="C65" s="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s="57" customFormat="1" ht="16.5" customHeight="1">
      <c r="A66" s="273"/>
      <c r="B66" s="1"/>
      <c r="C66" s="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s="77" customFormat="1" ht="16.5" customHeight="1">
      <c r="A67" s="273"/>
      <c r="B67" s="1"/>
      <c r="C67" s="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s="77" customFormat="1" ht="16.5" customHeight="1">
      <c r="A68" s="97"/>
      <c r="B68" s="1"/>
      <c r="C68" s="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s="57" customFormat="1" ht="16.5" customHeight="1">
      <c r="A69" s="97"/>
      <c r="B69" s="1"/>
      <c r="C69" s="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16.5" customHeight="1"/>
    <row r="71" spans="1:53" ht="16.5" customHeight="1"/>
    <row r="72" spans="1:53" ht="16.5" customHeight="1"/>
    <row r="73" spans="1:53" ht="16.5" customHeight="1"/>
    <row r="74" spans="1:53" ht="16.5" customHeight="1"/>
    <row r="75" spans="1:53" ht="16.5" customHeight="1"/>
    <row r="76" spans="1:53" ht="16.5" customHeight="1"/>
    <row r="77" spans="1:53" ht="16.5" customHeight="1"/>
    <row r="78" spans="1:53" ht="16.5" customHeight="1"/>
    <row r="79" spans="1:53" ht="16.5" customHeight="1"/>
    <row r="80" spans="1:53" ht="16.5" customHeight="1">
      <c r="A80" s="1"/>
    </row>
    <row r="81" spans="1:53" ht="16.5" customHeight="1">
      <c r="A81" s="1"/>
    </row>
    <row r="82" spans="1:53" ht="16.5" customHeight="1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6.5" customHeight="1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6.5" customHeight="1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6.5" customHeight="1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6.5" customHeight="1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6.5" customHeight="1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6.5" customHeight="1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6.5" customHeight="1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6.5" customHeight="1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6.5" customHeight="1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6.5" customHeight="1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6.5" customHeight="1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6.5" customHeight="1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6.5" customHeight="1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6.5" customHeight="1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6.5" customHeight="1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6.5" customHeight="1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6.5" customHeight="1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6.5" customHeight="1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6.5" customHeight="1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6.5" customHeight="1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6.5" customHeight="1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6.5" customHeight="1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6.5" customHeight="1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6.5" customHeight="1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6.5" customHeight="1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6.5" customHeight="1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6.5" customHeight="1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6.5" customHeight="1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6.5" customHeight="1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6.5" customHeight="1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6.5" customHeight="1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6.5" customHeight="1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6.5" customHeight="1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6.5" customHeight="1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6.5" customHeight="1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6.5" customHeight="1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6.5" customHeight="1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6.5" customHeight="1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6.5" customHeight="1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6.5" customHeight="1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6.5" customHeight="1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6.5" customHeight="1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6.5" customHeight="1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6.5" customHeight="1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6.5" customHeight="1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6.5" customHeight="1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6.5" customHeight="1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6.5" customHeight="1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6.5" customHeight="1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6.5" customHeight="1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6.5" customHeight="1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6.5" customHeight="1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6.5" customHeight="1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6.5" customHeight="1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6.5" customHeight="1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6.5" customHeight="1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6.5" customHeight="1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6.5" customHeight="1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6.5" customHeight="1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6.5" customHeight="1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6.5" customHeight="1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6.5" customHeight="1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6.5" customHeight="1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6.5" customHeight="1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6.5" customHeight="1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6.5" customHeight="1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6.5" customHeight="1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6.5" customHeight="1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6.5" customHeight="1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6.5" customHeight="1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6.5" customHeight="1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6.5" customHeight="1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6.5" customHeight="1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6.5" customHeight="1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6.5" customHeight="1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6.5" customHeight="1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6.5" customHeight="1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6.5" customHeight="1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6.5" customHeight="1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6.5" customHeight="1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6.5" customHeight="1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6.5" customHeight="1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6.5" customHeight="1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6.5" customHeight="1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6.5" customHeight="1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6.5" customHeight="1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6.5" customHeight="1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6.5" customHeight="1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6.5" customHeight="1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6.5" customHeight="1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6.5" customHeight="1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6.5" customHeight="1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6.5" customHeight="1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6.5" customHeight="1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6.5" customHeight="1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6.5" customHeight="1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6.5" customHeight="1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6.5" customHeight="1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6.5" customHeight="1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6.5" customHeight="1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6.5" customHeight="1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6.5" customHeight="1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6.5" customHeight="1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6.5" customHeight="1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6.5" customHeight="1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6.5" customHeight="1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6.5" customHeight="1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6.5" customHeight="1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6.5" customHeight="1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6.5" customHeight="1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6.5" customHeight="1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6.5" customHeight="1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6.5" customHeight="1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6.5" customHeight="1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6.5" customHeight="1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6.5" customHeight="1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6.5" customHeight="1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6.5" customHeight="1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6.5" customHeight="1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6.5" customHeight="1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6.5" customHeight="1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6.5" customHeight="1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6.5" customHeight="1">
      <c r="A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6.5" customHeight="1">
      <c r="A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6.5" customHeight="1">
      <c r="A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6.5" customHeight="1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6.5" customHeight="1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6.5" customHeight="1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6.5" customHeight="1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6.5" customHeight="1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6.5" customHeight="1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6.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</sheetData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57" firstPageNumber="6" orientation="landscape" useFirstPageNumber="1" r:id="rId1"/>
  <headerFooter alignWithMargins="0">
    <oddFooter>&amp;C- 5 -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1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6" customWidth="1"/>
    <col min="17" max="21" width="9.77734375" style="5" hidden="1" customWidth="1"/>
    <col min="22" max="47" width="9.77734375" style="82" hidden="1" customWidth="1"/>
    <col min="48" max="53" width="9.77734375" style="82" customWidth="1"/>
    <col min="54" max="60" width="9.77734375" style="1" customWidth="1"/>
    <col min="61" max="16384" width="8.88671875" style="1"/>
  </cols>
  <sheetData>
    <row r="1" spans="1:53" s="3" customFormat="1" ht="26.25" customHeight="1">
      <c r="A1" s="17"/>
      <c r="B1" s="17" t="s">
        <v>495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9"/>
      <c r="Q1" s="17"/>
      <c r="R1" s="17"/>
      <c r="S1" s="17"/>
      <c r="T1" s="17"/>
      <c r="U1" s="17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ht="16.5" customHeight="1">
      <c r="A4" s="99" t="s">
        <v>987</v>
      </c>
      <c r="B4" s="8" t="s">
        <v>194</v>
      </c>
      <c r="C4" s="8"/>
      <c r="D4" s="76"/>
      <c r="E4" s="142">
        <v>77034.44</v>
      </c>
      <c r="F4" s="142">
        <v>87552.25</v>
      </c>
      <c r="G4" s="142">
        <v>101675.56</v>
      </c>
      <c r="H4" s="142">
        <v>109836</v>
      </c>
      <c r="I4" s="142">
        <v>124692.08</v>
      </c>
      <c r="J4" s="142">
        <v>139005.50000000003</v>
      </c>
      <c r="K4" s="142">
        <v>139405.12</v>
      </c>
      <c r="L4" s="142">
        <v>137878.47804416</v>
      </c>
      <c r="M4" s="142">
        <v>147751.51106762997</v>
      </c>
      <c r="N4" s="142">
        <v>154142.66320546</v>
      </c>
      <c r="O4" s="142">
        <v>171613.57477140997</v>
      </c>
      <c r="P4" s="147"/>
      <c r="Q4" s="142">
        <v>96391.93</v>
      </c>
      <c r="R4" s="142">
        <v>99812.25</v>
      </c>
      <c r="S4" s="142">
        <v>101675.56</v>
      </c>
      <c r="T4" s="142">
        <v>103847.73</v>
      </c>
      <c r="U4" s="142">
        <v>104081.95</v>
      </c>
      <c r="V4" s="142">
        <v>107543.57</v>
      </c>
      <c r="W4" s="142">
        <v>109836</v>
      </c>
      <c r="X4" s="142">
        <v>110577.48</v>
      </c>
      <c r="Y4" s="142">
        <v>112711.36</v>
      </c>
      <c r="Z4" s="142">
        <v>118897.64000000001</v>
      </c>
      <c r="AA4" s="142">
        <v>124692.08</v>
      </c>
      <c r="AB4" s="142">
        <v>126394.76999999999</v>
      </c>
      <c r="AC4" s="142">
        <v>130967</v>
      </c>
      <c r="AD4" s="142">
        <v>134522</v>
      </c>
      <c r="AE4" s="142">
        <v>139005.50000000003</v>
      </c>
      <c r="AF4" s="142">
        <v>140113.16000000003</v>
      </c>
      <c r="AG4" s="142">
        <v>141052.03</v>
      </c>
      <c r="AH4" s="142">
        <v>141030.15</v>
      </c>
      <c r="AI4" s="142">
        <v>139405.12</v>
      </c>
      <c r="AJ4" s="142">
        <v>135077.6</v>
      </c>
      <c r="AK4" s="142">
        <v>135041.46094081001</v>
      </c>
      <c r="AL4" s="142">
        <v>135509.65285595</v>
      </c>
      <c r="AM4" s="142">
        <v>137878.47804416</v>
      </c>
      <c r="AN4" s="142">
        <v>137526.98805492002</v>
      </c>
      <c r="AO4" s="142">
        <v>141934.23190058002</v>
      </c>
      <c r="AP4" s="142">
        <v>145561.83162160002</v>
      </c>
      <c r="AQ4" s="142">
        <v>147751.51106762997</v>
      </c>
      <c r="AR4" s="142">
        <v>146733.26850653</v>
      </c>
      <c r="AS4" s="142">
        <v>145356.23348977001</v>
      </c>
      <c r="AT4" s="160">
        <v>148429.64250898999</v>
      </c>
      <c r="AU4" s="160">
        <v>154142.66320546</v>
      </c>
      <c r="AV4" s="160">
        <v>156584.24100578</v>
      </c>
      <c r="AW4" s="160">
        <v>161706.24895705</v>
      </c>
      <c r="AX4" s="160">
        <v>168954.87951304001</v>
      </c>
      <c r="AY4" s="160">
        <v>171613.57477140997</v>
      </c>
      <c r="AZ4" s="160">
        <v>170831.58434553002</v>
      </c>
      <c r="BA4" s="160">
        <v>172340.00099279001</v>
      </c>
    </row>
    <row r="5" spans="1:53" s="6" customFormat="1" ht="16.5" customHeight="1">
      <c r="A5" s="309" t="s">
        <v>534</v>
      </c>
      <c r="B5" s="14"/>
      <c r="C5" s="14" t="s">
        <v>196</v>
      </c>
      <c r="D5" s="58"/>
      <c r="E5" s="137">
        <v>22763.47</v>
      </c>
      <c r="F5" s="137">
        <v>29085.56</v>
      </c>
      <c r="G5" s="137">
        <v>32851.25</v>
      </c>
      <c r="H5" s="137">
        <v>36008.93</v>
      </c>
      <c r="I5" s="137">
        <v>48237.599999999999</v>
      </c>
      <c r="J5" s="137">
        <v>63785.8</v>
      </c>
      <c r="K5" s="137">
        <v>63741.72</v>
      </c>
      <c r="L5" s="137">
        <v>60589.887584109994</v>
      </c>
      <c r="M5" s="137">
        <v>61280.914659660004</v>
      </c>
      <c r="N5" s="137">
        <v>64321.515469680002</v>
      </c>
      <c r="O5" s="137">
        <v>76140.970070049996</v>
      </c>
      <c r="P5" s="147"/>
      <c r="Q5" s="137">
        <v>30292.86</v>
      </c>
      <c r="R5" s="137">
        <v>31746.04</v>
      </c>
      <c r="S5" s="137">
        <v>32851.25</v>
      </c>
      <c r="T5" s="137">
        <v>33537.370000000003</v>
      </c>
      <c r="U5" s="137">
        <v>33184.019999999997</v>
      </c>
      <c r="V5" s="137">
        <v>34787.040000000001</v>
      </c>
      <c r="W5" s="137">
        <v>36008.93</v>
      </c>
      <c r="X5" s="137">
        <v>35928.160000000003</v>
      </c>
      <c r="Y5" s="137">
        <v>37505.39</v>
      </c>
      <c r="Z5" s="137">
        <v>42378.94</v>
      </c>
      <c r="AA5" s="137">
        <v>48237.599999999999</v>
      </c>
      <c r="AB5" s="137">
        <v>50821.13</v>
      </c>
      <c r="AC5" s="137">
        <v>55334</v>
      </c>
      <c r="AD5" s="137">
        <v>59466</v>
      </c>
      <c r="AE5" s="137">
        <v>63785.8</v>
      </c>
      <c r="AF5" s="137">
        <v>63829.19</v>
      </c>
      <c r="AG5" s="137">
        <v>64990.34</v>
      </c>
      <c r="AH5" s="137">
        <v>65587.83</v>
      </c>
      <c r="AI5" s="137">
        <v>63741.72</v>
      </c>
      <c r="AJ5" s="137">
        <v>58828.55</v>
      </c>
      <c r="AK5" s="137">
        <v>58343.576015410006</v>
      </c>
      <c r="AL5" s="137">
        <v>58526.184703709994</v>
      </c>
      <c r="AM5" s="137">
        <v>60589.887584109994</v>
      </c>
      <c r="AN5" s="137">
        <v>58278.909668739994</v>
      </c>
      <c r="AO5" s="137">
        <v>58752.36918537</v>
      </c>
      <c r="AP5" s="137">
        <v>60019.679036480004</v>
      </c>
      <c r="AQ5" s="137">
        <v>61280.914659660004</v>
      </c>
      <c r="AR5" s="137">
        <v>59983.690910849997</v>
      </c>
      <c r="AS5" s="137">
        <v>59536.945942580001</v>
      </c>
      <c r="AT5" s="162">
        <v>58586.238762269997</v>
      </c>
      <c r="AU5" s="162">
        <v>64321.515469680002</v>
      </c>
      <c r="AV5" s="162">
        <v>64411.775047859999</v>
      </c>
      <c r="AW5" s="162">
        <v>67788.254178870004</v>
      </c>
      <c r="AX5" s="162">
        <v>73107.508388909991</v>
      </c>
      <c r="AY5" s="162">
        <v>76140.970070049996</v>
      </c>
      <c r="AZ5" s="162">
        <v>74473.833614560004</v>
      </c>
      <c r="BA5" s="162">
        <v>73335.597777399991</v>
      </c>
    </row>
    <row r="6" spans="1:53" s="6" customFormat="1" ht="16.5" customHeight="1">
      <c r="A6" s="103" t="s">
        <v>463</v>
      </c>
      <c r="B6" s="14"/>
      <c r="C6" s="14" t="s">
        <v>197</v>
      </c>
      <c r="D6" s="58"/>
      <c r="E6" s="137">
        <v>49404.17</v>
      </c>
      <c r="F6" s="137">
        <v>53382.47</v>
      </c>
      <c r="G6" s="137">
        <v>63336.01</v>
      </c>
      <c r="H6" s="137">
        <v>68234.47</v>
      </c>
      <c r="I6" s="137">
        <v>71126.19</v>
      </c>
      <c r="J6" s="137">
        <v>70118.47</v>
      </c>
      <c r="K6" s="137">
        <v>70776.92</v>
      </c>
      <c r="L6" s="137">
        <v>71908.788340309999</v>
      </c>
      <c r="M6" s="137">
        <v>81125.397099259993</v>
      </c>
      <c r="N6" s="137">
        <v>84231.549992689994</v>
      </c>
      <c r="O6" s="137">
        <v>90250.707094910002</v>
      </c>
      <c r="P6" s="147"/>
      <c r="Q6" s="137">
        <v>60732.23</v>
      </c>
      <c r="R6" s="137">
        <v>62709.66</v>
      </c>
      <c r="S6" s="137">
        <v>63336.01</v>
      </c>
      <c r="T6" s="137">
        <v>64656.67</v>
      </c>
      <c r="U6" s="137">
        <v>65310.36</v>
      </c>
      <c r="V6" s="137">
        <v>67220.73</v>
      </c>
      <c r="W6" s="137">
        <v>68234.47</v>
      </c>
      <c r="X6" s="137">
        <v>69256.899999999994</v>
      </c>
      <c r="Y6" s="137">
        <v>69768.78</v>
      </c>
      <c r="Z6" s="137">
        <v>71234.350000000006</v>
      </c>
      <c r="AA6" s="137">
        <v>71126.19</v>
      </c>
      <c r="AB6" s="137">
        <v>70502.33</v>
      </c>
      <c r="AC6" s="137">
        <v>70662</v>
      </c>
      <c r="AD6" s="137">
        <v>70002</v>
      </c>
      <c r="AE6" s="137">
        <v>70118.47</v>
      </c>
      <c r="AF6" s="137">
        <v>71362.7</v>
      </c>
      <c r="AG6" s="137">
        <v>71239.67</v>
      </c>
      <c r="AH6" s="137">
        <v>70606.039999999994</v>
      </c>
      <c r="AI6" s="137">
        <v>70776.92</v>
      </c>
      <c r="AJ6" s="137">
        <v>71488.259999999995</v>
      </c>
      <c r="AK6" s="137">
        <v>71690.177812440001</v>
      </c>
      <c r="AL6" s="137">
        <v>71848.904566280005</v>
      </c>
      <c r="AM6" s="137">
        <v>71908.788340309999</v>
      </c>
      <c r="AN6" s="137">
        <v>73762.36214836</v>
      </c>
      <c r="AO6" s="137">
        <v>77734.786870410011</v>
      </c>
      <c r="AP6" s="137">
        <v>79937.338346969991</v>
      </c>
      <c r="AQ6" s="137">
        <v>81125.397099259993</v>
      </c>
      <c r="AR6" s="137">
        <v>81299.985179879994</v>
      </c>
      <c r="AS6" s="137">
        <v>80370.912655210006</v>
      </c>
      <c r="AT6" s="162">
        <v>84255.794634039994</v>
      </c>
      <c r="AU6" s="162">
        <v>84231.549992689994</v>
      </c>
      <c r="AV6" s="162">
        <v>86521.046729719994</v>
      </c>
      <c r="AW6" s="162">
        <v>88338.279615100008</v>
      </c>
      <c r="AX6" s="162">
        <v>90463.188146319997</v>
      </c>
      <c r="AY6" s="162">
        <v>90250.707094910002</v>
      </c>
      <c r="AZ6" s="162">
        <v>91340.588743609987</v>
      </c>
      <c r="BA6" s="162">
        <v>92868.261198559994</v>
      </c>
    </row>
    <row r="7" spans="1:53" s="6" customFormat="1" ht="16.5" customHeight="1">
      <c r="A7" s="103" t="s">
        <v>464</v>
      </c>
      <c r="B7" s="14"/>
      <c r="C7" s="14" t="s">
        <v>198</v>
      </c>
      <c r="D7" s="58"/>
      <c r="E7" s="137">
        <v>4421.0600000000004</v>
      </c>
      <c r="F7" s="137">
        <v>4240.66</v>
      </c>
      <c r="G7" s="137">
        <v>6132.27</v>
      </c>
      <c r="H7" s="137">
        <v>6627.73</v>
      </c>
      <c r="I7" s="137">
        <v>7881.5</v>
      </c>
      <c r="J7" s="137">
        <v>5365.02</v>
      </c>
      <c r="K7" s="137">
        <v>3155.93</v>
      </c>
      <c r="L7" s="137">
        <v>2845.9511356799999</v>
      </c>
      <c r="M7" s="137">
        <v>4129.8706792399998</v>
      </c>
      <c r="N7" s="137">
        <v>4477.1909808</v>
      </c>
      <c r="O7" s="137">
        <v>4905.5812446199998</v>
      </c>
      <c r="P7" s="147"/>
      <c r="Q7" s="137">
        <v>6304.85</v>
      </c>
      <c r="R7" s="137">
        <v>6498.55</v>
      </c>
      <c r="S7" s="137">
        <v>6132.27</v>
      </c>
      <c r="T7" s="137">
        <v>6484.32</v>
      </c>
      <c r="U7" s="137">
        <v>6364.22</v>
      </c>
      <c r="V7" s="137">
        <v>6505.46</v>
      </c>
      <c r="W7" s="137">
        <v>6627.73</v>
      </c>
      <c r="X7" s="137">
        <v>7344.95</v>
      </c>
      <c r="Y7" s="137">
        <v>7215.08</v>
      </c>
      <c r="Z7" s="137">
        <v>7610.21</v>
      </c>
      <c r="AA7" s="137">
        <v>7881.5</v>
      </c>
      <c r="AB7" s="137">
        <v>6828.32</v>
      </c>
      <c r="AC7" s="137">
        <v>6011</v>
      </c>
      <c r="AD7" s="137">
        <v>5610</v>
      </c>
      <c r="AE7" s="137">
        <v>5365.02</v>
      </c>
      <c r="AF7" s="137">
        <v>4823.6099999999997</v>
      </c>
      <c r="AG7" s="137">
        <v>3811.05</v>
      </c>
      <c r="AH7" s="137">
        <v>3019.55</v>
      </c>
      <c r="AI7" s="137">
        <v>3155.93</v>
      </c>
      <c r="AJ7" s="137">
        <v>3747.13</v>
      </c>
      <c r="AK7" s="137">
        <v>3541.1731113199999</v>
      </c>
      <c r="AL7" s="137">
        <v>4085.5762477499998</v>
      </c>
      <c r="AM7" s="137">
        <v>2845.9511356799999</v>
      </c>
      <c r="AN7" s="137">
        <v>3023.1787378499998</v>
      </c>
      <c r="AO7" s="137">
        <v>4013.8205582299997</v>
      </c>
      <c r="AP7" s="137">
        <v>4320.7346662500004</v>
      </c>
      <c r="AQ7" s="137">
        <v>4129.8706792399998</v>
      </c>
      <c r="AR7" s="137">
        <v>4047.0214681000002</v>
      </c>
      <c r="AS7" s="137">
        <v>3606.0078517599995</v>
      </c>
      <c r="AT7" s="162">
        <v>4839.0401887199996</v>
      </c>
      <c r="AU7" s="162">
        <v>4477.1909808</v>
      </c>
      <c r="AV7" s="162">
        <v>4670.4927692600004</v>
      </c>
      <c r="AW7" s="162">
        <v>4357.84960761</v>
      </c>
      <c r="AX7" s="162">
        <v>5032.8495106700002</v>
      </c>
      <c r="AY7" s="162">
        <v>4905.5812446199998</v>
      </c>
      <c r="AZ7" s="162">
        <v>5141.9406419200004</v>
      </c>
      <c r="BA7" s="162">
        <v>5968.1537129499993</v>
      </c>
    </row>
    <row r="8" spans="1:53" s="6" customFormat="1" ht="16.5" customHeight="1">
      <c r="A8" s="103" t="s">
        <v>465</v>
      </c>
      <c r="B8" s="14"/>
      <c r="C8" s="14" t="s">
        <v>199</v>
      </c>
      <c r="D8" s="58"/>
      <c r="E8" s="137">
        <v>44983.11</v>
      </c>
      <c r="F8" s="137">
        <v>49141.81</v>
      </c>
      <c r="G8" s="137">
        <v>57203.74</v>
      </c>
      <c r="H8" s="137">
        <v>61606.74</v>
      </c>
      <c r="I8" s="137">
        <v>63244.69</v>
      </c>
      <c r="J8" s="137">
        <v>64753.45</v>
      </c>
      <c r="K8" s="137">
        <v>67620.990000000005</v>
      </c>
      <c r="L8" s="137">
        <v>69062.837204630006</v>
      </c>
      <c r="M8" s="137">
        <v>76995.526420019989</v>
      </c>
      <c r="N8" s="137">
        <v>79754.359011890003</v>
      </c>
      <c r="O8" s="137">
        <v>85345.125850289987</v>
      </c>
      <c r="P8" s="147"/>
      <c r="Q8" s="137">
        <v>54427.38</v>
      </c>
      <c r="R8" s="137">
        <v>56211.11</v>
      </c>
      <c r="S8" s="137">
        <v>57203.74</v>
      </c>
      <c r="T8" s="137">
        <v>58172.35</v>
      </c>
      <c r="U8" s="137">
        <v>58946.14</v>
      </c>
      <c r="V8" s="137">
        <v>60715.27</v>
      </c>
      <c r="W8" s="137">
        <v>61606.74</v>
      </c>
      <c r="X8" s="137">
        <v>61911.95</v>
      </c>
      <c r="Y8" s="137">
        <v>62553.7</v>
      </c>
      <c r="Z8" s="137">
        <v>63624.14</v>
      </c>
      <c r="AA8" s="137">
        <v>63244.69</v>
      </c>
      <c r="AB8" s="137">
        <v>63674.01</v>
      </c>
      <c r="AC8" s="137">
        <v>64651</v>
      </c>
      <c r="AD8" s="137">
        <v>64392</v>
      </c>
      <c r="AE8" s="137">
        <v>64753.45</v>
      </c>
      <c r="AF8" s="137">
        <v>66539.09</v>
      </c>
      <c r="AG8" s="137">
        <v>67428.62</v>
      </c>
      <c r="AH8" s="137">
        <v>67586.490000000005</v>
      </c>
      <c r="AI8" s="137">
        <v>67620.990000000005</v>
      </c>
      <c r="AJ8" s="137">
        <v>67741.13</v>
      </c>
      <c r="AK8" s="137">
        <v>68149.004701119993</v>
      </c>
      <c r="AL8" s="137">
        <v>67763.32831853001</v>
      </c>
      <c r="AM8" s="137">
        <v>69062.837204630006</v>
      </c>
      <c r="AN8" s="137">
        <v>70739.183410509999</v>
      </c>
      <c r="AO8" s="137">
        <v>73720.966312179997</v>
      </c>
      <c r="AP8" s="137">
        <v>75616.60368072</v>
      </c>
      <c r="AQ8" s="137">
        <v>76995.526420019989</v>
      </c>
      <c r="AR8" s="137">
        <v>77252.963711780001</v>
      </c>
      <c r="AS8" s="137">
        <v>76764.904803450001</v>
      </c>
      <c r="AT8" s="162">
        <v>79416.754445319995</v>
      </c>
      <c r="AU8" s="162">
        <v>79754.359011890003</v>
      </c>
      <c r="AV8" s="162">
        <v>81850.553960459991</v>
      </c>
      <c r="AW8" s="162">
        <v>83980.430007489995</v>
      </c>
      <c r="AX8" s="162">
        <v>85430.338635649998</v>
      </c>
      <c r="AY8" s="162">
        <v>85345.125850289987</v>
      </c>
      <c r="AZ8" s="162">
        <v>86198.648101690007</v>
      </c>
      <c r="BA8" s="162">
        <v>86900.107485610002</v>
      </c>
    </row>
    <row r="9" spans="1:53" s="6" customFormat="1" ht="16.5" customHeight="1">
      <c r="A9" s="103" t="s">
        <v>491</v>
      </c>
      <c r="B9" s="14"/>
      <c r="C9" s="14" t="s">
        <v>200</v>
      </c>
      <c r="D9" s="58"/>
      <c r="E9" s="137">
        <v>3265.62</v>
      </c>
      <c r="F9" s="137">
        <v>3618.98</v>
      </c>
      <c r="G9" s="137">
        <v>3892.33</v>
      </c>
      <c r="H9" s="137">
        <v>3781.17</v>
      </c>
      <c r="I9" s="137">
        <v>3621.73</v>
      </c>
      <c r="J9" s="137">
        <v>3259.31</v>
      </c>
      <c r="K9" s="137">
        <v>3020.68</v>
      </c>
      <c r="L9" s="137">
        <v>3635.99517208</v>
      </c>
      <c r="M9" s="137">
        <v>3810.5573077099998</v>
      </c>
      <c r="N9" s="137">
        <v>4075.9986404199999</v>
      </c>
      <c r="O9" s="137">
        <v>3642.0065436999998</v>
      </c>
      <c r="P9" s="147"/>
      <c r="Q9" s="137">
        <v>3887.58</v>
      </c>
      <c r="R9" s="137">
        <v>3873.44</v>
      </c>
      <c r="S9" s="137">
        <v>3892.33</v>
      </c>
      <c r="T9" s="137">
        <v>4023.98</v>
      </c>
      <c r="U9" s="137">
        <v>3953.01</v>
      </c>
      <c r="V9" s="137">
        <v>3878.58</v>
      </c>
      <c r="W9" s="137">
        <v>3781.17</v>
      </c>
      <c r="X9" s="137">
        <v>3672.82</v>
      </c>
      <c r="Y9" s="137">
        <v>3727.06</v>
      </c>
      <c r="Z9" s="137">
        <v>3629.39</v>
      </c>
      <c r="AA9" s="137">
        <v>3621.73</v>
      </c>
      <c r="AB9" s="137">
        <v>3512.14</v>
      </c>
      <c r="AC9" s="137">
        <v>3388</v>
      </c>
      <c r="AD9" s="137">
        <v>3311</v>
      </c>
      <c r="AE9" s="137">
        <v>3259.31</v>
      </c>
      <c r="AF9" s="137">
        <v>3228.29</v>
      </c>
      <c r="AG9" s="137">
        <v>3168.61</v>
      </c>
      <c r="AH9" s="137">
        <v>3100.81</v>
      </c>
      <c r="AI9" s="137">
        <v>3020.68</v>
      </c>
      <c r="AJ9" s="137">
        <v>3038.11</v>
      </c>
      <c r="AK9" s="137">
        <v>3311.1139561700002</v>
      </c>
      <c r="AL9" s="137">
        <v>3413.4893417899998</v>
      </c>
      <c r="AM9" s="137">
        <v>3635.99517208</v>
      </c>
      <c r="AN9" s="137">
        <v>3882.6634586800001</v>
      </c>
      <c r="AO9" s="137">
        <v>3915.5129321999998</v>
      </c>
      <c r="AP9" s="137">
        <v>3962.4238867999998</v>
      </c>
      <c r="AQ9" s="137">
        <v>3810.5573077099998</v>
      </c>
      <c r="AR9" s="137">
        <v>2787.3727116300001</v>
      </c>
      <c r="AS9" s="137">
        <v>4003.5251470100002</v>
      </c>
      <c r="AT9" s="162">
        <v>4155.4733776600006</v>
      </c>
      <c r="AU9" s="162">
        <v>4075.9986404199999</v>
      </c>
      <c r="AV9" s="162">
        <v>4218.2108201999999</v>
      </c>
      <c r="AW9" s="162">
        <v>4050.7922969000001</v>
      </c>
      <c r="AX9" s="162">
        <v>3883.6575772000001</v>
      </c>
      <c r="AY9" s="162">
        <v>3642.0065436999998</v>
      </c>
      <c r="AZ9" s="162">
        <v>3539.4341906699997</v>
      </c>
      <c r="BA9" s="162">
        <v>4538.1404114799998</v>
      </c>
    </row>
    <row r="10" spans="1:53" s="12" customFormat="1" ht="16.5" customHeight="1">
      <c r="A10" s="103" t="s">
        <v>466</v>
      </c>
      <c r="B10" s="14"/>
      <c r="C10" s="14" t="s">
        <v>201</v>
      </c>
      <c r="D10" s="58"/>
      <c r="E10" s="137">
        <v>1601.18</v>
      </c>
      <c r="F10" s="137">
        <v>1465.24</v>
      </c>
      <c r="G10" s="137">
        <v>1595.97</v>
      </c>
      <c r="H10" s="137">
        <v>1811.43</v>
      </c>
      <c r="I10" s="137">
        <v>1706.56</v>
      </c>
      <c r="J10" s="137">
        <v>1841.92</v>
      </c>
      <c r="K10" s="137">
        <v>1865.8</v>
      </c>
      <c r="L10" s="137">
        <v>1743.8069476600001</v>
      </c>
      <c r="M10" s="137">
        <v>1534.6420009999999</v>
      </c>
      <c r="N10" s="137">
        <v>1513.5991026700001</v>
      </c>
      <c r="O10" s="137">
        <v>1579.8910627499999</v>
      </c>
      <c r="P10" s="147"/>
      <c r="Q10" s="137">
        <v>1479.26</v>
      </c>
      <c r="R10" s="137">
        <v>1483.11</v>
      </c>
      <c r="S10" s="137">
        <v>1595.97</v>
      </c>
      <c r="T10" s="137">
        <v>1629.71</v>
      </c>
      <c r="U10" s="137">
        <v>1634.56</v>
      </c>
      <c r="V10" s="137">
        <v>1657.22</v>
      </c>
      <c r="W10" s="137">
        <v>1811.43</v>
      </c>
      <c r="X10" s="137">
        <v>1719.6</v>
      </c>
      <c r="Y10" s="137">
        <v>1710.13</v>
      </c>
      <c r="Z10" s="137">
        <v>1654.96</v>
      </c>
      <c r="AA10" s="137">
        <v>1706.56</v>
      </c>
      <c r="AB10" s="137">
        <v>1559.17</v>
      </c>
      <c r="AC10" s="137">
        <v>1583</v>
      </c>
      <c r="AD10" s="137">
        <v>1743</v>
      </c>
      <c r="AE10" s="137">
        <v>1841.92</v>
      </c>
      <c r="AF10" s="137">
        <v>1692.98</v>
      </c>
      <c r="AG10" s="137">
        <v>1653.41</v>
      </c>
      <c r="AH10" s="137">
        <v>1735.47</v>
      </c>
      <c r="AI10" s="137">
        <v>1865.8</v>
      </c>
      <c r="AJ10" s="137">
        <v>1722.68</v>
      </c>
      <c r="AK10" s="137">
        <v>1696.59315679</v>
      </c>
      <c r="AL10" s="137">
        <v>1721.0742441699999</v>
      </c>
      <c r="AM10" s="137">
        <v>1743.8069476600001</v>
      </c>
      <c r="AN10" s="137">
        <v>1603.05277914</v>
      </c>
      <c r="AO10" s="137">
        <v>1531.5629125999999</v>
      </c>
      <c r="AP10" s="137">
        <v>1642.3903513500002</v>
      </c>
      <c r="AQ10" s="137">
        <v>1534.6420009999999</v>
      </c>
      <c r="AR10" s="137">
        <v>2662.2197041700001</v>
      </c>
      <c r="AS10" s="137">
        <v>1444.8497449699998</v>
      </c>
      <c r="AT10" s="162">
        <v>1432.1357350200001</v>
      </c>
      <c r="AU10" s="162">
        <v>1513.5991026700001</v>
      </c>
      <c r="AV10" s="162">
        <v>1433.208408</v>
      </c>
      <c r="AW10" s="162">
        <v>1528.92286618</v>
      </c>
      <c r="AX10" s="162">
        <v>1500.5254006100001</v>
      </c>
      <c r="AY10" s="162">
        <v>1579.8910627499999</v>
      </c>
      <c r="AZ10" s="162">
        <v>1477.7277966900001</v>
      </c>
      <c r="BA10" s="162">
        <v>1598.0016053500001</v>
      </c>
    </row>
    <row r="11" spans="1:53" s="6" customFormat="1" ht="16.5" customHeight="1">
      <c r="A11" s="103" t="s">
        <v>559</v>
      </c>
      <c r="B11" s="29" t="s">
        <v>202</v>
      </c>
      <c r="C11" s="29"/>
      <c r="D11" s="81"/>
      <c r="E11" s="140">
        <v>891.96</v>
      </c>
      <c r="F11" s="140">
        <v>1204.51</v>
      </c>
      <c r="G11" s="140">
        <v>1157.46</v>
      </c>
      <c r="H11" s="140">
        <v>1478.7</v>
      </c>
      <c r="I11" s="140">
        <v>1505.03</v>
      </c>
      <c r="J11" s="140">
        <v>1151.0899999999999</v>
      </c>
      <c r="K11" s="140">
        <v>962.76999999999987</v>
      </c>
      <c r="L11" s="140">
        <v>853.37147773000004</v>
      </c>
      <c r="M11" s="140">
        <v>933.09137346</v>
      </c>
      <c r="N11" s="140">
        <v>773.69531618999997</v>
      </c>
      <c r="O11" s="140">
        <v>1178.3992004099998</v>
      </c>
      <c r="P11" s="147"/>
      <c r="Q11" s="140">
        <v>889.35</v>
      </c>
      <c r="R11" s="140">
        <v>1269.45</v>
      </c>
      <c r="S11" s="140">
        <v>1157.46</v>
      </c>
      <c r="T11" s="140">
        <v>1424.38</v>
      </c>
      <c r="U11" s="140">
        <v>1432.51</v>
      </c>
      <c r="V11" s="140">
        <v>1485.54</v>
      </c>
      <c r="W11" s="140">
        <v>1478.7</v>
      </c>
      <c r="X11" s="140">
        <v>1512.44</v>
      </c>
      <c r="Y11" s="140">
        <v>1604.97</v>
      </c>
      <c r="Z11" s="140">
        <v>1292.5800000000002</v>
      </c>
      <c r="AA11" s="140">
        <v>1505.03</v>
      </c>
      <c r="AB11" s="140">
        <v>1364.06</v>
      </c>
      <c r="AC11" s="140">
        <v>1304</v>
      </c>
      <c r="AD11" s="140">
        <v>1161</v>
      </c>
      <c r="AE11" s="140">
        <v>1151.0899999999999</v>
      </c>
      <c r="AF11" s="140">
        <v>1168.5300000000002</v>
      </c>
      <c r="AG11" s="140">
        <v>1226.25</v>
      </c>
      <c r="AH11" s="140">
        <v>1186.6500000000001</v>
      </c>
      <c r="AI11" s="140">
        <v>962.76999999999987</v>
      </c>
      <c r="AJ11" s="140">
        <v>1018.16</v>
      </c>
      <c r="AK11" s="140">
        <v>865.81283222000002</v>
      </c>
      <c r="AL11" s="140">
        <v>865.47944662999998</v>
      </c>
      <c r="AM11" s="140">
        <v>853.37147773000004</v>
      </c>
      <c r="AN11" s="140">
        <v>1037.0070702499997</v>
      </c>
      <c r="AO11" s="140">
        <v>994.34817793000013</v>
      </c>
      <c r="AP11" s="140">
        <v>1007.0086796399999</v>
      </c>
      <c r="AQ11" s="140">
        <v>933.09137346</v>
      </c>
      <c r="AR11" s="140">
        <v>1113.4642896</v>
      </c>
      <c r="AS11" s="140">
        <v>1089.4735031600001</v>
      </c>
      <c r="AT11" s="537">
        <v>1115.24499707</v>
      </c>
      <c r="AU11" s="537">
        <v>773.69531618999997</v>
      </c>
      <c r="AV11" s="537">
        <v>885.60666277999985</v>
      </c>
      <c r="AW11" s="537">
        <v>962.58321497999987</v>
      </c>
      <c r="AX11" s="537">
        <v>1065.9238694400001</v>
      </c>
      <c r="AY11" s="537">
        <v>1178.3992004099998</v>
      </c>
      <c r="AZ11" s="537">
        <v>2036.8303415199998</v>
      </c>
      <c r="BA11" s="537">
        <v>1851.2680854800001</v>
      </c>
    </row>
    <row r="12" spans="1:53" s="6" customFormat="1" ht="16.5" customHeight="1">
      <c r="A12" s="103" t="s">
        <v>467</v>
      </c>
      <c r="B12" s="14"/>
      <c r="C12" s="14" t="s">
        <v>196</v>
      </c>
      <c r="D12" s="58"/>
      <c r="E12" s="137">
        <v>269.37</v>
      </c>
      <c r="F12" s="137">
        <v>291.98</v>
      </c>
      <c r="G12" s="137">
        <v>261.54000000000002</v>
      </c>
      <c r="H12" s="137">
        <v>211.42</v>
      </c>
      <c r="I12" s="137">
        <v>232.55</v>
      </c>
      <c r="J12" s="137">
        <v>266.70999999999998</v>
      </c>
      <c r="K12" s="137">
        <v>182.04</v>
      </c>
      <c r="L12" s="137">
        <v>253.55341059999998</v>
      </c>
      <c r="M12" s="137">
        <v>409.34414679000002</v>
      </c>
      <c r="N12" s="137">
        <v>453.99491230000001</v>
      </c>
      <c r="O12" s="137">
        <v>788.19250618000001</v>
      </c>
      <c r="P12" s="147"/>
      <c r="Q12" s="137">
        <v>301.38</v>
      </c>
      <c r="R12" s="137">
        <v>328.39</v>
      </c>
      <c r="S12" s="137">
        <v>261.54000000000002</v>
      </c>
      <c r="T12" s="137">
        <v>296.02999999999997</v>
      </c>
      <c r="U12" s="137">
        <v>277.26</v>
      </c>
      <c r="V12" s="137">
        <v>259.91000000000003</v>
      </c>
      <c r="W12" s="137">
        <v>211.42</v>
      </c>
      <c r="X12" s="137">
        <v>232.04</v>
      </c>
      <c r="Y12" s="137">
        <v>230.42</v>
      </c>
      <c r="Z12" s="137">
        <v>231.01</v>
      </c>
      <c r="AA12" s="137">
        <v>232.55</v>
      </c>
      <c r="AB12" s="137">
        <v>253.31</v>
      </c>
      <c r="AC12" s="137">
        <v>261</v>
      </c>
      <c r="AD12" s="137">
        <v>252</v>
      </c>
      <c r="AE12" s="137">
        <v>266.70999999999998</v>
      </c>
      <c r="AF12" s="137">
        <v>278.05</v>
      </c>
      <c r="AG12" s="137">
        <v>242.86</v>
      </c>
      <c r="AH12" s="137">
        <v>216.06</v>
      </c>
      <c r="AI12" s="137">
        <v>182.04</v>
      </c>
      <c r="AJ12" s="137">
        <v>195.45</v>
      </c>
      <c r="AK12" s="137">
        <v>210.13684928999999</v>
      </c>
      <c r="AL12" s="137">
        <v>260.57118753999998</v>
      </c>
      <c r="AM12" s="137">
        <v>253.55341059999998</v>
      </c>
      <c r="AN12" s="137">
        <v>312.05025903999996</v>
      </c>
      <c r="AO12" s="137">
        <v>337.69755358000003</v>
      </c>
      <c r="AP12" s="137">
        <v>359.35162490000005</v>
      </c>
      <c r="AQ12" s="137">
        <v>409.34414679000002</v>
      </c>
      <c r="AR12" s="137">
        <v>495.20616919000003</v>
      </c>
      <c r="AS12" s="137">
        <v>480.04476950999998</v>
      </c>
      <c r="AT12" s="162">
        <v>488.63205421999999</v>
      </c>
      <c r="AU12" s="162">
        <v>453.99491230000001</v>
      </c>
      <c r="AV12" s="162">
        <v>526.36357928999996</v>
      </c>
      <c r="AW12" s="162">
        <v>586.32753137999998</v>
      </c>
      <c r="AX12" s="162">
        <v>603.90362357999993</v>
      </c>
      <c r="AY12" s="162">
        <v>788.19250618000001</v>
      </c>
      <c r="AZ12" s="162">
        <v>1285.7823155399999</v>
      </c>
      <c r="BA12" s="162">
        <v>1260.65216678</v>
      </c>
    </row>
    <row r="13" spans="1:53" s="6" customFormat="1" ht="16.5" customHeight="1">
      <c r="A13" s="103" t="s">
        <v>468</v>
      </c>
      <c r="B13" s="14"/>
      <c r="C13" s="14" t="s">
        <v>197</v>
      </c>
      <c r="D13" s="58"/>
      <c r="E13" s="137">
        <v>587.72</v>
      </c>
      <c r="F13" s="137">
        <v>872.37</v>
      </c>
      <c r="G13" s="137">
        <v>852.45</v>
      </c>
      <c r="H13" s="137">
        <v>1220.93</v>
      </c>
      <c r="I13" s="137">
        <v>1219.7</v>
      </c>
      <c r="J13" s="137">
        <v>848.59</v>
      </c>
      <c r="K13" s="137">
        <v>720.31</v>
      </c>
      <c r="L13" s="137">
        <v>529.98014776000002</v>
      </c>
      <c r="M13" s="137">
        <v>487.93918095000004</v>
      </c>
      <c r="N13" s="137">
        <v>308.49998726999996</v>
      </c>
      <c r="O13" s="137">
        <v>374.62518745</v>
      </c>
      <c r="P13" s="147"/>
      <c r="Q13" s="137">
        <v>545.17999999999995</v>
      </c>
      <c r="R13" s="137">
        <v>896.03</v>
      </c>
      <c r="S13" s="137">
        <v>852.45</v>
      </c>
      <c r="T13" s="137">
        <v>1068.82</v>
      </c>
      <c r="U13" s="137">
        <v>1094.74</v>
      </c>
      <c r="V13" s="137">
        <v>1166.52</v>
      </c>
      <c r="W13" s="137">
        <v>1220.93</v>
      </c>
      <c r="X13" s="137">
        <v>1234.83</v>
      </c>
      <c r="Y13" s="137">
        <v>1328.55</v>
      </c>
      <c r="Z13" s="137">
        <v>1005.95</v>
      </c>
      <c r="AA13" s="137">
        <v>1219.7</v>
      </c>
      <c r="AB13" s="137">
        <v>1049.1500000000001</v>
      </c>
      <c r="AC13" s="137">
        <v>996</v>
      </c>
      <c r="AD13" s="137">
        <v>868</v>
      </c>
      <c r="AE13" s="137">
        <v>848.59</v>
      </c>
      <c r="AF13" s="137">
        <v>857.37</v>
      </c>
      <c r="AG13" s="137">
        <v>915.41000000000008</v>
      </c>
      <c r="AH13" s="137">
        <v>912.63</v>
      </c>
      <c r="AI13" s="137">
        <v>720.31</v>
      </c>
      <c r="AJ13" s="137">
        <v>760.61</v>
      </c>
      <c r="AK13" s="137">
        <v>595.33136015999992</v>
      </c>
      <c r="AL13" s="137">
        <v>537.68159788999992</v>
      </c>
      <c r="AM13" s="137">
        <v>529.98014776000002</v>
      </c>
      <c r="AN13" s="137">
        <v>667.61787396999989</v>
      </c>
      <c r="AO13" s="137">
        <v>617.32223356999998</v>
      </c>
      <c r="AP13" s="137">
        <v>610.50413738999998</v>
      </c>
      <c r="AQ13" s="137">
        <v>487.93918095000004</v>
      </c>
      <c r="AR13" s="137">
        <v>577.60463174999995</v>
      </c>
      <c r="AS13" s="137">
        <v>569.73684517000004</v>
      </c>
      <c r="AT13" s="162">
        <v>596.33037034000006</v>
      </c>
      <c r="AU13" s="162">
        <v>308.49998726999996</v>
      </c>
      <c r="AV13" s="162">
        <v>348.17060752999998</v>
      </c>
      <c r="AW13" s="162">
        <v>364.47313747999999</v>
      </c>
      <c r="AX13" s="162">
        <v>445.54975764000005</v>
      </c>
      <c r="AY13" s="162">
        <v>374.62518745</v>
      </c>
      <c r="AZ13" s="162">
        <v>708.13968303999991</v>
      </c>
      <c r="BA13" s="162">
        <v>508.21859519999998</v>
      </c>
    </row>
    <row r="14" spans="1:53" s="6" customFormat="1" ht="16.5" customHeight="1">
      <c r="A14" s="308" t="s">
        <v>524</v>
      </c>
      <c r="B14" s="14"/>
      <c r="C14" s="14" t="s">
        <v>198</v>
      </c>
      <c r="D14" s="58"/>
      <c r="E14" s="137">
        <v>0</v>
      </c>
      <c r="F14" s="137">
        <v>0</v>
      </c>
      <c r="G14" s="137">
        <v>0</v>
      </c>
      <c r="H14" s="137">
        <v>0</v>
      </c>
      <c r="I14" s="137">
        <v>283.98</v>
      </c>
      <c r="J14" s="137">
        <v>90.93</v>
      </c>
      <c r="K14" s="137">
        <v>90.93</v>
      </c>
      <c r="L14" s="137">
        <v>90.932778450000001</v>
      </c>
      <c r="M14" s="137">
        <v>90.932778450000001</v>
      </c>
      <c r="N14" s="137">
        <v>0</v>
      </c>
      <c r="O14" s="137">
        <v>0</v>
      </c>
      <c r="P14" s="147"/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283.98</v>
      </c>
      <c r="Z14" s="137">
        <v>0</v>
      </c>
      <c r="AA14" s="137">
        <v>283.98</v>
      </c>
      <c r="AB14" s="137">
        <v>90.93</v>
      </c>
      <c r="AC14" s="137">
        <v>91</v>
      </c>
      <c r="AD14" s="137">
        <v>91</v>
      </c>
      <c r="AE14" s="137">
        <v>90.93</v>
      </c>
      <c r="AF14" s="137">
        <v>90.93</v>
      </c>
      <c r="AG14" s="137">
        <v>90.93</v>
      </c>
      <c r="AH14" s="137">
        <v>90.93</v>
      </c>
      <c r="AI14" s="137">
        <v>90.93</v>
      </c>
      <c r="AJ14" s="137">
        <v>90.93</v>
      </c>
      <c r="AK14" s="137">
        <v>90.932778450000001</v>
      </c>
      <c r="AL14" s="137">
        <v>90.932778450000001</v>
      </c>
      <c r="AM14" s="137">
        <v>90.932778450000001</v>
      </c>
      <c r="AN14" s="137">
        <v>90.932778450000001</v>
      </c>
      <c r="AO14" s="137">
        <v>91.142273160000002</v>
      </c>
      <c r="AP14" s="137">
        <v>90.932778450000001</v>
      </c>
      <c r="AQ14" s="137">
        <v>90.932778450000001</v>
      </c>
      <c r="AR14" s="137">
        <v>90.932778450000001</v>
      </c>
      <c r="AS14" s="137">
        <v>90.932778450000001</v>
      </c>
      <c r="AT14" s="162">
        <v>90.932778450000001</v>
      </c>
      <c r="AU14" s="162">
        <v>0</v>
      </c>
      <c r="AV14" s="162">
        <v>0</v>
      </c>
      <c r="AW14" s="162">
        <v>0</v>
      </c>
      <c r="AX14" s="162">
        <v>0</v>
      </c>
      <c r="AY14" s="162">
        <v>0</v>
      </c>
      <c r="AZ14" s="162">
        <v>0</v>
      </c>
      <c r="BA14" s="162">
        <v>0</v>
      </c>
    </row>
    <row r="15" spans="1:53" s="6" customFormat="1" ht="16.5" customHeight="1">
      <c r="A15" s="101" t="s">
        <v>36</v>
      </c>
      <c r="B15" s="14"/>
      <c r="C15" s="14" t="s">
        <v>199</v>
      </c>
      <c r="D15" s="58"/>
      <c r="E15" s="137">
        <v>587.72</v>
      </c>
      <c r="F15" s="137">
        <v>872.37</v>
      </c>
      <c r="G15" s="137">
        <v>852.45</v>
      </c>
      <c r="H15" s="137">
        <v>1220.93</v>
      </c>
      <c r="I15" s="137">
        <v>935.72</v>
      </c>
      <c r="J15" s="137">
        <v>757.66</v>
      </c>
      <c r="K15" s="137">
        <v>629.38</v>
      </c>
      <c r="L15" s="137">
        <v>439.04736931000008</v>
      </c>
      <c r="M15" s="137">
        <v>397.00640249999998</v>
      </c>
      <c r="N15" s="137">
        <v>308.49998726999996</v>
      </c>
      <c r="O15" s="137">
        <v>374.62518745</v>
      </c>
      <c r="P15" s="147"/>
      <c r="Q15" s="137">
        <v>545.17999999999995</v>
      </c>
      <c r="R15" s="137">
        <v>896.03</v>
      </c>
      <c r="S15" s="137">
        <v>852.45</v>
      </c>
      <c r="T15" s="137">
        <v>1068.82</v>
      </c>
      <c r="U15" s="137">
        <v>1094.74</v>
      </c>
      <c r="V15" s="137">
        <v>1166.52</v>
      </c>
      <c r="W15" s="137">
        <v>1220.93</v>
      </c>
      <c r="X15" s="137">
        <v>1234.83</v>
      </c>
      <c r="Y15" s="137">
        <v>1044.57</v>
      </c>
      <c r="Z15" s="137">
        <v>1005.95</v>
      </c>
      <c r="AA15" s="137">
        <v>935.72</v>
      </c>
      <c r="AB15" s="137">
        <v>958.22</v>
      </c>
      <c r="AC15" s="137">
        <v>905</v>
      </c>
      <c r="AD15" s="137">
        <v>777</v>
      </c>
      <c r="AE15" s="137">
        <v>757.66</v>
      </c>
      <c r="AF15" s="137">
        <v>766.44</v>
      </c>
      <c r="AG15" s="137">
        <v>824.48</v>
      </c>
      <c r="AH15" s="137">
        <v>821.7</v>
      </c>
      <c r="AI15" s="137">
        <v>629.38</v>
      </c>
      <c r="AJ15" s="137">
        <v>669.68</v>
      </c>
      <c r="AK15" s="137">
        <v>504.39858170999997</v>
      </c>
      <c r="AL15" s="137">
        <v>446.74881944000003</v>
      </c>
      <c r="AM15" s="137">
        <v>439.04736931000008</v>
      </c>
      <c r="AN15" s="137">
        <v>576.68509552</v>
      </c>
      <c r="AO15" s="137">
        <v>526.17996041000004</v>
      </c>
      <c r="AP15" s="137">
        <v>519.5713589400001</v>
      </c>
      <c r="AQ15" s="137">
        <v>397.00640249999998</v>
      </c>
      <c r="AR15" s="137">
        <v>486.67185330000001</v>
      </c>
      <c r="AS15" s="137">
        <v>478.80406671999998</v>
      </c>
      <c r="AT15" s="162">
        <v>505.39759189000006</v>
      </c>
      <c r="AU15" s="162">
        <v>308.49998726999996</v>
      </c>
      <c r="AV15" s="162">
        <v>348.17060752999998</v>
      </c>
      <c r="AW15" s="162">
        <v>364.47313747999999</v>
      </c>
      <c r="AX15" s="162">
        <v>445.54975764000005</v>
      </c>
      <c r="AY15" s="162">
        <v>374.62518745</v>
      </c>
      <c r="AZ15" s="162">
        <v>708.13968304000014</v>
      </c>
      <c r="BA15" s="162">
        <v>508.21859519999998</v>
      </c>
    </row>
    <row r="16" spans="1:53" s="6" customFormat="1" ht="16.5" customHeight="1">
      <c r="A16" s="101" t="s">
        <v>461</v>
      </c>
      <c r="B16" s="14"/>
      <c r="C16" s="14" t="s">
        <v>200</v>
      </c>
      <c r="D16" s="58"/>
      <c r="E16" s="137">
        <v>0.72</v>
      </c>
      <c r="F16" s="137">
        <v>2.4900000000000002</v>
      </c>
      <c r="G16" s="137">
        <v>7.76</v>
      </c>
      <c r="H16" s="137">
        <v>3.41</v>
      </c>
      <c r="I16" s="137">
        <v>18.79</v>
      </c>
      <c r="J16" s="137">
        <v>9.51</v>
      </c>
      <c r="K16" s="137">
        <v>34.92</v>
      </c>
      <c r="L16" s="137">
        <v>34.484250000000003</v>
      </c>
      <c r="M16" s="137">
        <v>17.201238969999999</v>
      </c>
      <c r="N16" s="137">
        <v>0</v>
      </c>
      <c r="O16" s="137">
        <v>0.53822415999999995</v>
      </c>
      <c r="P16" s="147"/>
      <c r="Q16" s="137">
        <v>10.42</v>
      </c>
      <c r="R16" s="137">
        <v>11.22</v>
      </c>
      <c r="S16" s="137">
        <v>7.76</v>
      </c>
      <c r="T16" s="137">
        <v>7.14</v>
      </c>
      <c r="U16" s="137">
        <v>4.3</v>
      </c>
      <c r="V16" s="137">
        <v>4.12</v>
      </c>
      <c r="W16" s="137">
        <v>3.41</v>
      </c>
      <c r="X16" s="137">
        <v>6.34</v>
      </c>
      <c r="Y16" s="137">
        <v>6.01</v>
      </c>
      <c r="Z16" s="137">
        <v>9.18</v>
      </c>
      <c r="AA16" s="137">
        <v>18.79</v>
      </c>
      <c r="AB16" s="137">
        <v>27.32</v>
      </c>
      <c r="AC16" s="137">
        <v>16</v>
      </c>
      <c r="AD16" s="137">
        <v>11</v>
      </c>
      <c r="AE16" s="137">
        <v>9.51</v>
      </c>
      <c r="AF16" s="137">
        <v>4.8899999999999997</v>
      </c>
      <c r="AG16" s="137">
        <v>40.35</v>
      </c>
      <c r="AH16" s="137">
        <v>34.92</v>
      </c>
      <c r="AI16" s="137">
        <v>34.92</v>
      </c>
      <c r="AJ16" s="137">
        <v>35.01</v>
      </c>
      <c r="AK16" s="137">
        <v>34.885137819999997</v>
      </c>
      <c r="AL16" s="137">
        <v>35.057249999999996</v>
      </c>
      <c r="AM16" s="137">
        <v>34.484250000000003</v>
      </c>
      <c r="AN16" s="137">
        <v>17.201238969999999</v>
      </c>
      <c r="AO16" s="137">
        <v>17.201238969999999</v>
      </c>
      <c r="AP16" s="137">
        <v>17.201238969999999</v>
      </c>
      <c r="AQ16" s="137">
        <v>17.201238969999999</v>
      </c>
      <c r="AR16" s="137">
        <v>17.201238969999999</v>
      </c>
      <c r="AS16" s="137">
        <v>17.8080912</v>
      </c>
      <c r="AT16" s="162">
        <v>17.18869115</v>
      </c>
      <c r="AU16" s="162">
        <v>0</v>
      </c>
      <c r="AV16" s="162">
        <v>0.52546068000000001</v>
      </c>
      <c r="AW16" s="162">
        <v>0.54822415999999996</v>
      </c>
      <c r="AX16" s="162">
        <v>0.53822415999999995</v>
      </c>
      <c r="AY16" s="162">
        <v>0.53822415999999995</v>
      </c>
      <c r="AZ16" s="162">
        <v>22.614017990000001</v>
      </c>
      <c r="BA16" s="162">
        <v>54.485117190000004</v>
      </c>
    </row>
    <row r="17" spans="1:53" s="6" customFormat="1" ht="16.5" customHeight="1">
      <c r="A17" s="99" t="s">
        <v>462</v>
      </c>
      <c r="B17" s="31"/>
      <c r="C17" s="31" t="s">
        <v>201</v>
      </c>
      <c r="D17" s="58"/>
      <c r="E17" s="198">
        <v>34.15</v>
      </c>
      <c r="F17" s="198">
        <v>37.67</v>
      </c>
      <c r="G17" s="198">
        <v>35.71</v>
      </c>
      <c r="H17" s="198">
        <v>42.94</v>
      </c>
      <c r="I17" s="198">
        <v>33.99</v>
      </c>
      <c r="J17" s="198">
        <v>26.28</v>
      </c>
      <c r="K17" s="198">
        <v>25.5</v>
      </c>
      <c r="L17" s="198">
        <v>35.353669369999999</v>
      </c>
      <c r="M17" s="198">
        <v>18.606806750000001</v>
      </c>
      <c r="N17" s="198">
        <v>11.20041662</v>
      </c>
      <c r="O17" s="198">
        <v>15.043282619999999</v>
      </c>
      <c r="P17" s="147"/>
      <c r="Q17" s="198">
        <v>32.369999999999997</v>
      </c>
      <c r="R17" s="198">
        <v>33.81</v>
      </c>
      <c r="S17" s="198">
        <v>35.71</v>
      </c>
      <c r="T17" s="198">
        <v>52.39</v>
      </c>
      <c r="U17" s="198">
        <v>56.21</v>
      </c>
      <c r="V17" s="198">
        <v>54.99</v>
      </c>
      <c r="W17" s="198">
        <v>42.94</v>
      </c>
      <c r="X17" s="198">
        <v>39.229999999999997</v>
      </c>
      <c r="Y17" s="198">
        <v>39.99</v>
      </c>
      <c r="Z17" s="198">
        <v>46.44</v>
      </c>
      <c r="AA17" s="198">
        <v>33.99</v>
      </c>
      <c r="AB17" s="198">
        <v>34.28</v>
      </c>
      <c r="AC17" s="198">
        <v>31</v>
      </c>
      <c r="AD17" s="198">
        <v>30</v>
      </c>
      <c r="AE17" s="198">
        <v>26.28</v>
      </c>
      <c r="AF17" s="198">
        <v>28.22</v>
      </c>
      <c r="AG17" s="198">
        <v>27.63</v>
      </c>
      <c r="AH17" s="198">
        <v>23.04</v>
      </c>
      <c r="AI17" s="198">
        <v>25.5</v>
      </c>
      <c r="AJ17" s="198">
        <v>27.09</v>
      </c>
      <c r="AK17" s="198">
        <v>25.45948495</v>
      </c>
      <c r="AL17" s="198">
        <v>32.169411199999999</v>
      </c>
      <c r="AM17" s="198">
        <v>35.353669369999999</v>
      </c>
      <c r="AN17" s="198">
        <v>40.137698270000001</v>
      </c>
      <c r="AO17" s="198">
        <v>22.127151810000001</v>
      </c>
      <c r="AP17" s="198">
        <v>19.951678380000001</v>
      </c>
      <c r="AQ17" s="198">
        <v>18.606806750000001</v>
      </c>
      <c r="AR17" s="198">
        <v>23.452249689999999</v>
      </c>
      <c r="AS17" s="198">
        <v>21.88379728</v>
      </c>
      <c r="AT17" s="538">
        <v>13.093881360000001</v>
      </c>
      <c r="AU17" s="538">
        <v>11.20041662</v>
      </c>
      <c r="AV17" s="538">
        <v>10.54701528</v>
      </c>
      <c r="AW17" s="538">
        <v>11.234321959999999</v>
      </c>
      <c r="AX17" s="538">
        <v>15.93226406</v>
      </c>
      <c r="AY17" s="538">
        <v>15.043282619999999</v>
      </c>
      <c r="AZ17" s="538">
        <v>20.29432495</v>
      </c>
      <c r="BA17" s="538">
        <v>27.912206310000002</v>
      </c>
    </row>
    <row r="18" spans="1:53" s="6" customFormat="1" ht="16.5" customHeight="1">
      <c r="A18" s="101" t="s">
        <v>1077</v>
      </c>
      <c r="B18" s="10" t="s">
        <v>204</v>
      </c>
      <c r="C18" s="10"/>
      <c r="D18" s="81"/>
      <c r="E18" s="168">
        <v>1.1599999999999999E-2</v>
      </c>
      <c r="F18" s="168">
        <v>1.38E-2</v>
      </c>
      <c r="G18" s="168">
        <v>1.14E-2</v>
      </c>
      <c r="H18" s="168">
        <v>1.346279908226811E-2</v>
      </c>
      <c r="I18" s="168">
        <v>1.2069972687920516E-2</v>
      </c>
      <c r="J18" s="168">
        <v>8.2808953602555267E-3</v>
      </c>
      <c r="K18" s="168">
        <v>6.9062743176147327E-3</v>
      </c>
      <c r="L18" s="168">
        <v>6.1893015489819991E-3</v>
      </c>
      <c r="M18" s="168">
        <v>6.3152746575491749E-3</v>
      </c>
      <c r="N18" s="168">
        <v>5.0193457158497724E-3</v>
      </c>
      <c r="O18" s="168">
        <v>6.866585012168371E-3</v>
      </c>
      <c r="P18" s="189"/>
      <c r="Q18" s="168">
        <v>9.1999999999999998E-3</v>
      </c>
      <c r="R18" s="168">
        <v>1.2699999999999999E-2</v>
      </c>
      <c r="S18" s="168">
        <v>1.14E-2</v>
      </c>
      <c r="T18" s="168">
        <v>1.37E-2</v>
      </c>
      <c r="U18" s="168">
        <v>1.38E-2</v>
      </c>
      <c r="V18" s="168">
        <v>1.3813378149897757E-2</v>
      </c>
      <c r="W18" s="168">
        <v>1.346279908226811E-2</v>
      </c>
      <c r="X18" s="168">
        <v>1.3677649373091159E-2</v>
      </c>
      <c r="Y18" s="168">
        <v>1.4239647183744389E-2</v>
      </c>
      <c r="Z18" s="168">
        <v>1.0871368010332248E-2</v>
      </c>
      <c r="AA18" s="168">
        <v>1.2069972687920516E-2</v>
      </c>
      <c r="AB18" s="168">
        <v>1.079206046262832E-2</v>
      </c>
      <c r="AC18" s="168">
        <v>9.9567066512938375E-3</v>
      </c>
      <c r="AD18" s="168">
        <v>8.6305585703453716E-3</v>
      </c>
      <c r="AE18" s="168">
        <v>8.2808953602555267E-3</v>
      </c>
      <c r="AF18" s="168">
        <v>8.3399018336321861E-3</v>
      </c>
      <c r="AG18" s="168">
        <v>8.6936005103932217E-3</v>
      </c>
      <c r="AH18" s="168">
        <v>8.4141582491403452E-3</v>
      </c>
      <c r="AI18" s="168">
        <v>6.9062743176147327E-3</v>
      </c>
      <c r="AJ18" s="168">
        <v>7.5375932056832512E-3</v>
      </c>
      <c r="AK18" s="168">
        <v>6.4114593117405201E-3</v>
      </c>
      <c r="AL18" s="168">
        <v>6.3868471978894767E-3</v>
      </c>
      <c r="AM18" s="168">
        <v>6.1893015489819991E-3</v>
      </c>
      <c r="AN18" s="168">
        <v>7.5403895985556042E-3</v>
      </c>
      <c r="AO18" s="168">
        <v>7.0056966851133303E-3</v>
      </c>
      <c r="AP18" s="168">
        <v>6.9180819478680501E-3</v>
      </c>
      <c r="AQ18" s="168">
        <v>6.3152746575491749E-3</v>
      </c>
      <c r="AR18" s="168">
        <v>7.5883560758441635E-3</v>
      </c>
      <c r="AS18" s="168">
        <v>7.4951962981118104E-3</v>
      </c>
      <c r="AT18" s="168">
        <v>7.5136271853679937E-3</v>
      </c>
      <c r="AU18" s="168">
        <v>5.0193457158497724E-3</v>
      </c>
      <c r="AV18" s="168">
        <v>5.6557841139793204E-3</v>
      </c>
      <c r="AW18" s="168">
        <v>5.9526655351189728E-3</v>
      </c>
      <c r="AX18" s="168">
        <v>6.3089262204926826E-3</v>
      </c>
      <c r="AY18" s="168">
        <v>6.866585012168371E-3</v>
      </c>
      <c r="AZ18" s="168">
        <v>1.1923031383940305E-2</v>
      </c>
      <c r="BA18" s="168">
        <v>1.0741952389552611E-2</v>
      </c>
    </row>
    <row r="19" spans="1:53" s="6" customFormat="1" ht="16.5" customHeight="1">
      <c r="A19" s="99" t="s">
        <v>1116</v>
      </c>
      <c r="B19" s="14"/>
      <c r="C19" s="14" t="s">
        <v>196</v>
      </c>
      <c r="D19" s="58"/>
      <c r="E19" s="139">
        <v>1.18E-2</v>
      </c>
      <c r="F19" s="139">
        <v>0.01</v>
      </c>
      <c r="G19" s="139">
        <v>8.0000000000000002E-3</v>
      </c>
      <c r="H19" s="139">
        <v>5.871321363895011E-3</v>
      </c>
      <c r="I19" s="139">
        <v>4.8209280727067689E-3</v>
      </c>
      <c r="J19" s="139">
        <v>4.1813381661749164E-3</v>
      </c>
      <c r="K19" s="139">
        <v>2.8559003428209966E-3</v>
      </c>
      <c r="L19" s="139">
        <v>4.1847479952495511E-3</v>
      </c>
      <c r="M19" s="139">
        <v>6.6797982546997307E-3</v>
      </c>
      <c r="N19" s="139">
        <v>7.0582123102184216E-3</v>
      </c>
      <c r="O19" s="139">
        <v>1.0351752879623937E-2</v>
      </c>
      <c r="P19" s="10"/>
      <c r="Q19" s="139">
        <v>9.9000000000000008E-3</v>
      </c>
      <c r="R19" s="139">
        <v>1.03E-2</v>
      </c>
      <c r="S19" s="139">
        <v>8.0000000000000002E-3</v>
      </c>
      <c r="T19" s="139">
        <v>8.8000000000000005E-3</v>
      </c>
      <c r="U19" s="139">
        <v>8.3999999999999995E-3</v>
      </c>
      <c r="V19" s="139">
        <v>7.4714606359149848E-3</v>
      </c>
      <c r="W19" s="139">
        <v>5.871321363895011E-3</v>
      </c>
      <c r="X19" s="139">
        <v>6.4584437388388377E-3</v>
      </c>
      <c r="Y19" s="139">
        <v>6.1436502859988926E-3</v>
      </c>
      <c r="Z19" s="139">
        <v>5.4510565861250887E-3</v>
      </c>
      <c r="AA19" s="139">
        <v>4.8209280727067689E-3</v>
      </c>
      <c r="AB19" s="139">
        <v>4.9843441104123424E-3</v>
      </c>
      <c r="AC19" s="139">
        <v>4.7168106408356529E-3</v>
      </c>
      <c r="AD19" s="139">
        <v>4.2377156694581777E-3</v>
      </c>
      <c r="AE19" s="139">
        <v>4.1813381661749164E-3</v>
      </c>
      <c r="AF19" s="139">
        <v>4.356157425779647E-3</v>
      </c>
      <c r="AG19" s="139">
        <v>3.7368630476467737E-3</v>
      </c>
      <c r="AH19" s="139">
        <v>3.2942086969488089E-3</v>
      </c>
      <c r="AI19" s="139">
        <v>2.8559003428209966E-3</v>
      </c>
      <c r="AJ19" s="139">
        <v>3.3223664360246849E-3</v>
      </c>
      <c r="AK19" s="139">
        <v>3.6017135671371527E-3</v>
      </c>
      <c r="AL19" s="139">
        <v>4.4522155144598426E-3</v>
      </c>
      <c r="AM19" s="139">
        <v>4.1847479952495511E-3</v>
      </c>
      <c r="AN19" s="139">
        <v>5.354428571394146E-3</v>
      </c>
      <c r="AO19" s="139">
        <v>5.747811675722015E-3</v>
      </c>
      <c r="AP19" s="139">
        <v>5.9872300330294313E-3</v>
      </c>
      <c r="AQ19" s="139">
        <v>6.6797982546997307E-3</v>
      </c>
      <c r="AR19" s="139">
        <v>8.2556801969054204E-3</v>
      </c>
      <c r="AS19" s="139">
        <v>8.0629726955254947E-3</v>
      </c>
      <c r="AT19" s="139">
        <v>8.340389561493456E-3</v>
      </c>
      <c r="AU19" s="139">
        <v>7.0582123102184216E-3</v>
      </c>
      <c r="AV19" s="139">
        <v>8.1718533435679273E-3</v>
      </c>
      <c r="AW19" s="139">
        <v>8.6493971335046081E-3</v>
      </c>
      <c r="AX19" s="139">
        <v>8.2604870127349159E-3</v>
      </c>
      <c r="AY19" s="139">
        <v>1.0351752879623937E-2</v>
      </c>
      <c r="AZ19" s="139">
        <v>1.7264886915780084E-2</v>
      </c>
      <c r="BA19" s="139">
        <v>1.719018055333147E-2</v>
      </c>
    </row>
    <row r="20" spans="1:53" s="6" customFormat="1" ht="16.5" customHeight="1">
      <c r="A20" s="97"/>
      <c r="B20" s="14"/>
      <c r="C20" s="14" t="s">
        <v>197</v>
      </c>
      <c r="D20" s="58"/>
      <c r="E20" s="139">
        <v>1.1900000000000001E-2</v>
      </c>
      <c r="F20" s="139">
        <v>1.6299999999999999E-2</v>
      </c>
      <c r="G20" s="139">
        <v>1.35E-2</v>
      </c>
      <c r="H20" s="139">
        <v>1.7893155761303636E-2</v>
      </c>
      <c r="I20" s="139">
        <v>1.7148394986431861E-2</v>
      </c>
      <c r="J20" s="139">
        <v>1.2102232122292458E-2</v>
      </c>
      <c r="K20" s="139">
        <v>1.0177187704692434E-2</v>
      </c>
      <c r="L20" s="139">
        <v>7.3701721304474882E-3</v>
      </c>
      <c r="M20" s="139">
        <v>6.0146291839162031E-3</v>
      </c>
      <c r="N20" s="139">
        <v>3.6625229773971039E-3</v>
      </c>
      <c r="O20" s="139">
        <v>4.1509390841230126E-3</v>
      </c>
      <c r="P20" s="10"/>
      <c r="Q20" s="139">
        <v>8.9999999999999993E-3</v>
      </c>
      <c r="R20" s="139">
        <v>1.4288548207724296E-2</v>
      </c>
      <c r="S20" s="139">
        <v>1.3459168015162308E-2</v>
      </c>
      <c r="T20" s="139">
        <v>1.6530699771578089E-2</v>
      </c>
      <c r="U20" s="139">
        <v>1.6762118598029469E-2</v>
      </c>
      <c r="V20" s="139">
        <v>1.7353575303332768E-2</v>
      </c>
      <c r="W20" s="139">
        <v>1.7893155761303636E-2</v>
      </c>
      <c r="X20" s="139">
        <v>1.7829703610759362E-2</v>
      </c>
      <c r="Y20" s="139">
        <v>1.9042184770896094E-2</v>
      </c>
      <c r="Z20" s="139">
        <v>1.4121698309874378E-2</v>
      </c>
      <c r="AA20" s="139">
        <v>1.7148394986431861E-2</v>
      </c>
      <c r="AB20" s="139">
        <v>1.4881068469651997E-2</v>
      </c>
      <c r="AC20" s="139">
        <v>1.4095270442387705E-2</v>
      </c>
      <c r="AD20" s="139">
        <v>1.2399645724407875E-2</v>
      </c>
      <c r="AE20" s="139">
        <v>1.2102232122292458E-2</v>
      </c>
      <c r="AF20" s="139">
        <v>1.2014259550157155E-2</v>
      </c>
      <c r="AG20" s="139">
        <v>1.2849722633470931E-2</v>
      </c>
      <c r="AH20" s="139">
        <v>1.2925664716503008E-2</v>
      </c>
      <c r="AI20" s="139">
        <v>1.0177187704692434E-2</v>
      </c>
      <c r="AJ20" s="139">
        <v>1.0639649083639749E-2</v>
      </c>
      <c r="AK20" s="139">
        <v>8.3042249067583618E-3</v>
      </c>
      <c r="AL20" s="139">
        <v>7.4835044616998053E-3</v>
      </c>
      <c r="AM20" s="139">
        <v>7.3701721304474882E-3</v>
      </c>
      <c r="AN20" s="139">
        <v>9.0509286108165048E-3</v>
      </c>
      <c r="AO20" s="139">
        <v>7.9413896715137926E-3</v>
      </c>
      <c r="AP20" s="139">
        <v>7.6372837777021257E-3</v>
      </c>
      <c r="AQ20" s="139">
        <v>6.0146291839162031E-3</v>
      </c>
      <c r="AR20" s="139">
        <v>7.1046093116994167E-3</v>
      </c>
      <c r="AS20" s="139">
        <v>7.0888437912129034E-3</v>
      </c>
      <c r="AT20" s="139">
        <v>7.0776184941359266E-3</v>
      </c>
      <c r="AU20" s="139">
        <v>3.6625229773971039E-3</v>
      </c>
      <c r="AV20" s="139">
        <v>4.0241146020532749E-3</v>
      </c>
      <c r="AW20" s="139">
        <v>4.1258799590398543E-3</v>
      </c>
      <c r="AX20" s="139">
        <v>4.9252051223238344E-3</v>
      </c>
      <c r="AY20" s="139">
        <v>4.1509390841230126E-3</v>
      </c>
      <c r="AZ20" s="139">
        <v>7.7527383256497783E-3</v>
      </c>
      <c r="BA20" s="139">
        <v>5.4724680815697278E-3</v>
      </c>
    </row>
    <row r="21" spans="1:53" s="6" customFormat="1" ht="16.5" customHeight="1">
      <c r="A21" s="97"/>
      <c r="B21" s="14"/>
      <c r="C21" s="14" t="s">
        <v>198</v>
      </c>
      <c r="D21" s="58"/>
      <c r="E21" s="139">
        <v>0</v>
      </c>
      <c r="F21" s="139">
        <v>0</v>
      </c>
      <c r="G21" s="139">
        <v>0</v>
      </c>
      <c r="H21" s="139">
        <v>0</v>
      </c>
      <c r="I21" s="139">
        <v>3.6031212332677795E-2</v>
      </c>
      <c r="J21" s="139">
        <v>1.6948678662894082E-2</v>
      </c>
      <c r="K21" s="139">
        <v>2.8812426131124586E-2</v>
      </c>
      <c r="L21" s="139">
        <v>3.1951630268687976E-2</v>
      </c>
      <c r="M21" s="139">
        <v>2.2018311349820262E-2</v>
      </c>
      <c r="N21" s="139">
        <v>0</v>
      </c>
      <c r="O21" s="139">
        <v>0</v>
      </c>
      <c r="P21" s="10"/>
      <c r="Q21" s="139">
        <v>0</v>
      </c>
      <c r="R21" s="139">
        <v>0</v>
      </c>
      <c r="S21" s="139">
        <v>0</v>
      </c>
      <c r="T21" s="139">
        <v>0</v>
      </c>
      <c r="U21" s="139">
        <v>0</v>
      </c>
      <c r="V21" s="139">
        <v>0</v>
      </c>
      <c r="W21" s="139">
        <v>0</v>
      </c>
      <c r="X21" s="139">
        <v>0</v>
      </c>
      <c r="Y21" s="139">
        <v>3.9359230944078241E-2</v>
      </c>
      <c r="Z21" s="139">
        <v>0</v>
      </c>
      <c r="AA21" s="139">
        <v>3.6031212332677795E-2</v>
      </c>
      <c r="AB21" s="139">
        <v>1.3316599104904283E-2</v>
      </c>
      <c r="AC21" s="139">
        <v>1.5138911994676426E-2</v>
      </c>
      <c r="AD21" s="139">
        <v>1.6221033868092691E-2</v>
      </c>
      <c r="AE21" s="139">
        <v>1.6948678662894082E-2</v>
      </c>
      <c r="AF21" s="139">
        <v>1.8851026513337525E-2</v>
      </c>
      <c r="AG21" s="139">
        <v>2.385956626126658E-2</v>
      </c>
      <c r="AH21" s="139">
        <v>3.0113758672649898E-2</v>
      </c>
      <c r="AI21" s="139">
        <v>2.8812426131124586E-2</v>
      </c>
      <c r="AJ21" s="139">
        <v>2.4266572016449925E-2</v>
      </c>
      <c r="AK21" s="139">
        <v>2.5678715948485246E-2</v>
      </c>
      <c r="AL21" s="139">
        <v>2.22570264109202E-2</v>
      </c>
      <c r="AM21" s="139">
        <v>3.1951630268687976E-2</v>
      </c>
      <c r="AN21" s="139">
        <v>3.0078532013846079E-2</v>
      </c>
      <c r="AO21" s="139">
        <v>2.2707112048923183E-2</v>
      </c>
      <c r="AP21" s="139">
        <v>2.1045675208961924E-2</v>
      </c>
      <c r="AQ21" s="139">
        <v>2.2018311349820262E-2</v>
      </c>
      <c r="AR21" s="139">
        <v>2.2469062535685341E-2</v>
      </c>
      <c r="AS21" s="139">
        <v>2.5217021755961529E-2</v>
      </c>
      <c r="AT21" s="139">
        <v>1.8791490647663563E-2</v>
      </c>
      <c r="AU21" s="139">
        <v>0</v>
      </c>
      <c r="AV21" s="139">
        <v>0</v>
      </c>
      <c r="AW21" s="139">
        <v>0</v>
      </c>
      <c r="AX21" s="139">
        <v>0</v>
      </c>
      <c r="AY21" s="139">
        <v>0</v>
      </c>
      <c r="AZ21" s="139">
        <v>0</v>
      </c>
      <c r="BA21" s="139">
        <v>0</v>
      </c>
    </row>
    <row r="22" spans="1:53" s="6" customFormat="1" ht="16.5" customHeight="1">
      <c r="A22" s="102"/>
      <c r="B22" s="10"/>
      <c r="C22" s="14" t="s">
        <v>199</v>
      </c>
      <c r="D22" s="81"/>
      <c r="E22" s="139">
        <v>1.3100000000000001E-2</v>
      </c>
      <c r="F22" s="139">
        <v>1.78E-2</v>
      </c>
      <c r="G22" s="139">
        <v>1.49E-2</v>
      </c>
      <c r="H22" s="139">
        <v>1.981812379619503E-2</v>
      </c>
      <c r="I22" s="139">
        <v>1.4795234192783615E-2</v>
      </c>
      <c r="J22" s="139">
        <v>1.1700689306901794E-2</v>
      </c>
      <c r="K22" s="139">
        <v>9.3074650341558145E-3</v>
      </c>
      <c r="L22" s="139">
        <v>6.3572159366856442E-3</v>
      </c>
      <c r="M22" s="139">
        <v>5.156226873939164E-3</v>
      </c>
      <c r="N22" s="139">
        <v>3.8681269725208112E-3</v>
      </c>
      <c r="O22" s="139">
        <v>4.3895323103413887E-3</v>
      </c>
      <c r="P22" s="10"/>
      <c r="Q22" s="139">
        <v>0.01</v>
      </c>
      <c r="R22" s="139">
        <v>1.5900000000000001E-2</v>
      </c>
      <c r="S22" s="139">
        <v>1.49E-2</v>
      </c>
      <c r="T22" s="139">
        <v>1.84E-2</v>
      </c>
      <c r="U22" s="139">
        <v>1.8599999999999998E-2</v>
      </c>
      <c r="V22" s="139">
        <v>1.9212959112262864E-2</v>
      </c>
      <c r="W22" s="139">
        <v>1.981812379619503E-2</v>
      </c>
      <c r="X22" s="139">
        <v>1.9944937932014739E-2</v>
      </c>
      <c r="Y22" s="139">
        <v>1.6698772414741252E-2</v>
      </c>
      <c r="Z22" s="139">
        <v>1.5810822747466608E-2</v>
      </c>
      <c r="AA22" s="139">
        <v>1.4795234192783615E-2</v>
      </c>
      <c r="AB22" s="139">
        <v>1.5048840178276819E-2</v>
      </c>
      <c r="AC22" s="139">
        <v>1.3998236686207484E-2</v>
      </c>
      <c r="AD22" s="139">
        <v>1.2066716362281028E-2</v>
      </c>
      <c r="AE22" s="139">
        <v>1.1700689306901794E-2</v>
      </c>
      <c r="AF22" s="139">
        <v>1.1518642650508146E-2</v>
      </c>
      <c r="AG22" s="139">
        <v>1.2227448819210597E-2</v>
      </c>
      <c r="AH22" s="139">
        <v>1.2157755196341755E-2</v>
      </c>
      <c r="AI22" s="139">
        <v>9.3074650341558145E-3</v>
      </c>
      <c r="AJ22" s="139">
        <v>9.8858699286533888E-3</v>
      </c>
      <c r="AK22" s="139">
        <v>7.4014078990901309E-3</v>
      </c>
      <c r="AL22" s="139">
        <v>6.5927815313321283E-3</v>
      </c>
      <c r="AM22" s="139">
        <v>6.3572159366856442E-3</v>
      </c>
      <c r="AN22" s="139">
        <v>8.1522724424653113E-3</v>
      </c>
      <c r="AO22" s="139">
        <v>7.1374533830963344E-3</v>
      </c>
      <c r="AP22" s="139">
        <v>6.8711279487480535E-3</v>
      </c>
      <c r="AQ22" s="139">
        <v>5.156226873939164E-3</v>
      </c>
      <c r="AR22" s="139">
        <v>6.2997175760881432E-3</v>
      </c>
      <c r="AS22" s="139">
        <v>6.2372781930224103E-3</v>
      </c>
      <c r="AT22" s="139">
        <v>6.3638661063387609E-3</v>
      </c>
      <c r="AU22" s="139">
        <v>3.8681269725208112E-3</v>
      </c>
      <c r="AV22" s="139">
        <v>4.2537355055433431E-3</v>
      </c>
      <c r="AW22" s="139">
        <v>4.339977033309946E-3</v>
      </c>
      <c r="AX22" s="139">
        <v>5.2153575036172524E-3</v>
      </c>
      <c r="AY22" s="139">
        <v>4.3895323103413887E-3</v>
      </c>
      <c r="AZ22" s="139">
        <v>8.2152063708075297E-3</v>
      </c>
      <c r="BA22" s="139">
        <v>5.8483080160074271E-3</v>
      </c>
    </row>
    <row r="23" spans="1:53" s="6" customFormat="1" ht="16.5" customHeight="1">
      <c r="A23" s="102"/>
      <c r="B23" s="14"/>
      <c r="C23" s="14" t="s">
        <v>200</v>
      </c>
      <c r="D23" s="58"/>
      <c r="E23" s="139">
        <v>0.02</v>
      </c>
      <c r="F23" s="139">
        <v>6.9999999999999999E-4</v>
      </c>
      <c r="G23" s="139">
        <v>2E-3</v>
      </c>
      <c r="H23" s="139">
        <v>9.0183726201149383E-4</v>
      </c>
      <c r="I23" s="139">
        <v>5.1881283254135453E-3</v>
      </c>
      <c r="J23" s="139">
        <v>2.9177954843203008E-3</v>
      </c>
      <c r="K23" s="139">
        <v>1.1560310923368249E-2</v>
      </c>
      <c r="L23" s="139">
        <v>9.4841297548459106E-3</v>
      </c>
      <c r="M23" s="139">
        <v>4.5141005844988305E-3</v>
      </c>
      <c r="N23" s="139">
        <v>0</v>
      </c>
      <c r="O23" s="139">
        <v>1.4778231547415218E-4</v>
      </c>
      <c r="P23" s="10"/>
      <c r="Q23" s="139">
        <v>2.7000000000000001E-3</v>
      </c>
      <c r="R23" s="139">
        <v>2.8999999999999998E-3</v>
      </c>
      <c r="S23" s="139">
        <v>2E-3</v>
      </c>
      <c r="T23" s="139">
        <v>1.8E-3</v>
      </c>
      <c r="U23" s="139">
        <v>1.1000000000000001E-3</v>
      </c>
      <c r="V23" s="139">
        <v>1.0622444296624022E-3</v>
      </c>
      <c r="W23" s="139">
        <v>9.0183726201149383E-4</v>
      </c>
      <c r="X23" s="139">
        <v>1.7261940416355823E-3</v>
      </c>
      <c r="Y23" s="139">
        <v>1.6125310566505503E-3</v>
      </c>
      <c r="Z23" s="139">
        <v>2.5293506622324964E-3</v>
      </c>
      <c r="AA23" s="139">
        <v>5.1881283254135453E-3</v>
      </c>
      <c r="AB23" s="139">
        <v>7.7787331940070729E-3</v>
      </c>
      <c r="AC23" s="139">
        <v>4.7225501770956314E-3</v>
      </c>
      <c r="AD23" s="139">
        <v>3.3222591362126247E-3</v>
      </c>
      <c r="AE23" s="139">
        <v>2.9177954843203008E-3</v>
      </c>
      <c r="AF23" s="139">
        <v>1.5147338064424199E-3</v>
      </c>
      <c r="AG23" s="139">
        <v>1.2734290430188632E-2</v>
      </c>
      <c r="AH23" s="139">
        <v>1.1261573588836466E-2</v>
      </c>
      <c r="AI23" s="139">
        <v>1.1560310923368249E-2</v>
      </c>
      <c r="AJ23" s="139">
        <v>1.152361171912801E-2</v>
      </c>
      <c r="AK23" s="139">
        <v>1.0535770825704832E-2</v>
      </c>
      <c r="AL23" s="139">
        <v>1.0270209304833021E-2</v>
      </c>
      <c r="AM23" s="139">
        <v>9.4841297548459106E-3</v>
      </c>
      <c r="AN23" s="139">
        <v>4.4302678182280451E-3</v>
      </c>
      <c r="AO23" s="139">
        <v>4.3930997720738416E-3</v>
      </c>
      <c r="AP23" s="139">
        <v>4.3410900654274748E-3</v>
      </c>
      <c r="AQ23" s="139">
        <v>4.5141005844988305E-3</v>
      </c>
      <c r="AR23" s="139">
        <v>6.1711298593940299E-3</v>
      </c>
      <c r="AS23" s="139">
        <v>4.448102745976212E-3</v>
      </c>
      <c r="AT23" s="139">
        <v>4.1363978511827623E-3</v>
      </c>
      <c r="AU23" s="139">
        <v>0</v>
      </c>
      <c r="AV23" s="139">
        <v>1.2456956335223806E-4</v>
      </c>
      <c r="AW23" s="139">
        <v>1.3533751419927067E-4</v>
      </c>
      <c r="AX23" s="139">
        <v>1.3858692464541205E-4</v>
      </c>
      <c r="AY23" s="139">
        <v>1.4778231547415218E-4</v>
      </c>
      <c r="AZ23" s="139">
        <v>6.3891618749716784E-3</v>
      </c>
      <c r="BA23" s="139">
        <v>1.2006044822273593E-2</v>
      </c>
    </row>
    <row r="24" spans="1:53" s="74" customFormat="1" ht="16.5" customHeight="1">
      <c r="A24" s="102"/>
      <c r="B24" s="37"/>
      <c r="C24" s="37" t="s">
        <v>201</v>
      </c>
      <c r="D24" s="58"/>
      <c r="E24" s="166">
        <v>2.1299999999999999E-2</v>
      </c>
      <c r="F24" s="166">
        <v>2.5700000000000001E-2</v>
      </c>
      <c r="G24" s="166">
        <v>2.24E-2</v>
      </c>
      <c r="H24" s="166">
        <v>2.370502862379446E-2</v>
      </c>
      <c r="I24" s="166">
        <v>1.9917260453778361E-2</v>
      </c>
      <c r="J24" s="166">
        <v>1.4267720639332871E-2</v>
      </c>
      <c r="K24" s="166">
        <v>1.3667059706292208E-2</v>
      </c>
      <c r="L24" s="166">
        <v>2.0273843625546274E-2</v>
      </c>
      <c r="M24" s="166">
        <v>1.2124525940170721E-2</v>
      </c>
      <c r="N24" s="166">
        <v>7.3998568050432784E-3</v>
      </c>
      <c r="O24" s="166">
        <v>9.5217214494620062E-3</v>
      </c>
      <c r="P24" s="10"/>
      <c r="Q24" s="166">
        <v>2.1899999999999999E-2</v>
      </c>
      <c r="R24" s="166">
        <v>2.2800000000000001E-2</v>
      </c>
      <c r="S24" s="166">
        <v>2.24E-2</v>
      </c>
      <c r="T24" s="166">
        <v>3.2099999999999997E-2</v>
      </c>
      <c r="U24" s="166">
        <v>3.44E-2</v>
      </c>
      <c r="V24" s="166">
        <v>3.3182076006806581E-2</v>
      </c>
      <c r="W24" s="166">
        <v>2.370502862379446E-2</v>
      </c>
      <c r="X24" s="166">
        <v>2.2813444987206326E-2</v>
      </c>
      <c r="Y24" s="166">
        <v>2.3384187167057476E-2</v>
      </c>
      <c r="Z24" s="166">
        <v>2.8061101174650743E-2</v>
      </c>
      <c r="AA24" s="166">
        <v>1.9917260453778361E-2</v>
      </c>
      <c r="AB24" s="166">
        <v>2.198605668400495E-2</v>
      </c>
      <c r="AC24" s="166">
        <v>1.9583070120025269E-2</v>
      </c>
      <c r="AD24" s="166">
        <v>1.7211703958691909E-2</v>
      </c>
      <c r="AE24" s="166">
        <v>1.4267720639332871E-2</v>
      </c>
      <c r="AF24" s="166">
        <v>1.6668832472917578E-2</v>
      </c>
      <c r="AG24" s="166">
        <v>1.671091864691758E-2</v>
      </c>
      <c r="AH24" s="166">
        <v>1.3275942540061193E-2</v>
      </c>
      <c r="AI24" s="166">
        <v>1.3667059706292208E-2</v>
      </c>
      <c r="AJ24" s="166">
        <v>1.5725497480669655E-2</v>
      </c>
      <c r="AK24" s="166">
        <v>1.5006240505042489E-2</v>
      </c>
      <c r="AL24" s="166">
        <v>1.8691472090161875E-2</v>
      </c>
      <c r="AM24" s="166">
        <v>2.0273843625546274E-2</v>
      </c>
      <c r="AN24" s="166">
        <v>2.5038288690365472E-2</v>
      </c>
      <c r="AO24" s="166">
        <v>1.4447432506991618E-2</v>
      </c>
      <c r="AP24" s="166">
        <v>1.2147951529062664E-2</v>
      </c>
      <c r="AQ24" s="166">
        <v>1.2124525940170721E-2</v>
      </c>
      <c r="AR24" s="166">
        <v>8.8092840922427557E-3</v>
      </c>
      <c r="AS24" s="166">
        <v>1.5146071317231941E-2</v>
      </c>
      <c r="AT24" s="166">
        <v>9.1429052706496015E-3</v>
      </c>
      <c r="AU24" s="166">
        <v>7.3998568050432784E-3</v>
      </c>
      <c r="AV24" s="166">
        <v>7.3590241454960818E-3</v>
      </c>
      <c r="AW24" s="166">
        <v>7.3478670562818196E-3</v>
      </c>
      <c r="AX24" s="166">
        <v>1.0617790310995833E-2</v>
      </c>
      <c r="AY24" s="166">
        <v>9.5217214494620062E-3</v>
      </c>
      <c r="AZ24" s="166">
        <v>1.3733466336261504E-2</v>
      </c>
      <c r="BA24" s="166">
        <v>1.746694509977452E-2</v>
      </c>
    </row>
    <row r="25" spans="1:53" s="6" customFormat="1" ht="16.5" customHeight="1">
      <c r="A25" s="102"/>
      <c r="B25" s="10" t="s">
        <v>546</v>
      </c>
      <c r="C25" s="10"/>
      <c r="D25" s="81"/>
      <c r="E25" s="142">
        <v>612.72</v>
      </c>
      <c r="F25" s="142">
        <v>763.66</v>
      </c>
      <c r="G25" s="142">
        <v>665.81</v>
      </c>
      <c r="H25" s="142">
        <v>896.07999999999993</v>
      </c>
      <c r="I25" s="142">
        <v>760.28430780000008</v>
      </c>
      <c r="J25" s="142">
        <v>961</v>
      </c>
      <c r="K25" s="142">
        <v>675</v>
      </c>
      <c r="L25" s="142">
        <v>481.17</v>
      </c>
      <c r="M25" s="142">
        <v>512</v>
      </c>
      <c r="N25" s="142">
        <v>614</v>
      </c>
      <c r="O25" s="142">
        <v>504</v>
      </c>
      <c r="P25" s="147"/>
      <c r="Q25" s="142">
        <v>152.32999999999998</v>
      </c>
      <c r="R25" s="142">
        <v>150.33000000000004</v>
      </c>
      <c r="S25" s="142">
        <v>224.14999999999986</v>
      </c>
      <c r="T25" s="142">
        <v>90.5</v>
      </c>
      <c r="U25" s="142">
        <v>186.35000000000002</v>
      </c>
      <c r="V25" s="142">
        <v>201.22999999999993</v>
      </c>
      <c r="W25" s="142">
        <v>418</v>
      </c>
      <c r="X25" s="142">
        <v>87.64</v>
      </c>
      <c r="Y25" s="142">
        <v>241.61999999999998</v>
      </c>
      <c r="Z25" s="142">
        <v>194.06922007000009</v>
      </c>
      <c r="AA25" s="142">
        <v>236.95508773</v>
      </c>
      <c r="AB25" s="142">
        <v>447</v>
      </c>
      <c r="AC25" s="142">
        <v>153</v>
      </c>
      <c r="AD25" s="142">
        <v>185</v>
      </c>
      <c r="AE25" s="142">
        <v>176</v>
      </c>
      <c r="AF25" s="142">
        <v>141</v>
      </c>
      <c r="AG25" s="142">
        <v>194</v>
      </c>
      <c r="AH25" s="142">
        <v>160</v>
      </c>
      <c r="AI25" s="142">
        <v>180</v>
      </c>
      <c r="AJ25" s="142">
        <v>146.53</v>
      </c>
      <c r="AK25" s="142">
        <v>99.64</v>
      </c>
      <c r="AL25" s="142">
        <v>99</v>
      </c>
      <c r="AM25" s="142">
        <v>136</v>
      </c>
      <c r="AN25" s="142">
        <v>138</v>
      </c>
      <c r="AO25" s="142">
        <v>124</v>
      </c>
      <c r="AP25" s="142">
        <v>130</v>
      </c>
      <c r="AQ25" s="142">
        <v>120</v>
      </c>
      <c r="AR25" s="142">
        <v>124</v>
      </c>
      <c r="AS25" s="142">
        <v>135</v>
      </c>
      <c r="AT25" s="142">
        <v>231</v>
      </c>
      <c r="AU25" s="142">
        <v>124</v>
      </c>
      <c r="AV25" s="142">
        <v>133</v>
      </c>
      <c r="AW25" s="142">
        <v>89</v>
      </c>
      <c r="AX25" s="142">
        <v>104</v>
      </c>
      <c r="AY25" s="142">
        <v>178</v>
      </c>
      <c r="AZ25" s="142">
        <v>121</v>
      </c>
      <c r="BA25" s="142">
        <v>140</v>
      </c>
    </row>
    <row r="26" spans="1:53" s="6" customFormat="1" ht="16.5" customHeight="1">
      <c r="A26" s="102"/>
      <c r="B26" s="10"/>
      <c r="C26" s="14" t="s">
        <v>205</v>
      </c>
      <c r="D26" s="81"/>
      <c r="E26" s="137">
        <v>149.74</v>
      </c>
      <c r="F26" s="137">
        <v>158.71</v>
      </c>
      <c r="G26" s="137">
        <v>181.67</v>
      </c>
      <c r="H26" s="137">
        <v>195.41</v>
      </c>
      <c r="I26" s="137">
        <v>129.85979262000001</v>
      </c>
      <c r="J26" s="137">
        <v>103.83191063</v>
      </c>
      <c r="K26" s="137">
        <v>171</v>
      </c>
      <c r="L26" s="137">
        <v>117.25</v>
      </c>
      <c r="M26" s="137">
        <v>209</v>
      </c>
      <c r="N26" s="137">
        <v>329</v>
      </c>
      <c r="O26" s="137">
        <v>371</v>
      </c>
      <c r="P26" s="146"/>
      <c r="Q26" s="137">
        <v>35.69</v>
      </c>
      <c r="R26" s="137">
        <v>34.620000000000005</v>
      </c>
      <c r="S26" s="137">
        <v>81.359999999999985</v>
      </c>
      <c r="T26" s="137">
        <v>15.16</v>
      </c>
      <c r="U26" s="137">
        <v>39.42</v>
      </c>
      <c r="V26" s="137">
        <v>51.83</v>
      </c>
      <c r="W26" s="137">
        <v>89</v>
      </c>
      <c r="X26" s="137">
        <v>9.9600000000000009</v>
      </c>
      <c r="Y26" s="137">
        <v>29.810000000000002</v>
      </c>
      <c r="Z26" s="137">
        <v>32.921276749999997</v>
      </c>
      <c r="AA26" s="137">
        <v>57.168515870000007</v>
      </c>
      <c r="AB26" s="137">
        <v>25</v>
      </c>
      <c r="AC26" s="137">
        <v>22</v>
      </c>
      <c r="AD26" s="137">
        <v>35.270838470000001</v>
      </c>
      <c r="AE26" s="137">
        <v>21.561072159999995</v>
      </c>
      <c r="AF26" s="137">
        <v>27</v>
      </c>
      <c r="AG26" s="137">
        <v>79</v>
      </c>
      <c r="AH26" s="137">
        <v>26</v>
      </c>
      <c r="AI26" s="137">
        <v>39</v>
      </c>
      <c r="AJ26" s="137">
        <v>29.8</v>
      </c>
      <c r="AK26" s="137">
        <v>24.45</v>
      </c>
      <c r="AL26" s="137">
        <v>34</v>
      </c>
      <c r="AM26" s="137">
        <v>29</v>
      </c>
      <c r="AN26" s="137">
        <v>43</v>
      </c>
      <c r="AO26" s="137">
        <v>49</v>
      </c>
      <c r="AP26" s="137">
        <v>60</v>
      </c>
      <c r="AQ26" s="137">
        <v>57</v>
      </c>
      <c r="AR26" s="137">
        <v>63</v>
      </c>
      <c r="AS26" s="137">
        <v>43</v>
      </c>
      <c r="AT26" s="137">
        <v>142</v>
      </c>
      <c r="AU26" s="137">
        <v>81</v>
      </c>
      <c r="AV26" s="137">
        <v>95</v>
      </c>
      <c r="AW26" s="137">
        <v>67</v>
      </c>
      <c r="AX26" s="137">
        <v>84</v>
      </c>
      <c r="AY26" s="137">
        <v>125</v>
      </c>
      <c r="AZ26" s="137">
        <v>67</v>
      </c>
      <c r="BA26" s="137">
        <v>91</v>
      </c>
    </row>
    <row r="27" spans="1:53" s="6" customFormat="1" ht="16.5" customHeight="1">
      <c r="A27" s="102"/>
      <c r="B27" s="10"/>
      <c r="C27" s="14" t="s">
        <v>197</v>
      </c>
      <c r="D27" s="81"/>
      <c r="E27" s="137">
        <v>404.62</v>
      </c>
      <c r="F27" s="137">
        <v>549.73</v>
      </c>
      <c r="G27" s="137">
        <v>430.64</v>
      </c>
      <c r="H27" s="137">
        <v>586.53</v>
      </c>
      <c r="I27" s="137">
        <v>549.22071215000005</v>
      </c>
      <c r="J27" s="137">
        <v>796.03040836999992</v>
      </c>
      <c r="K27" s="137">
        <v>453</v>
      </c>
      <c r="L27" s="137">
        <v>321.62</v>
      </c>
      <c r="M27" s="137">
        <v>234</v>
      </c>
      <c r="N27" s="137">
        <v>242</v>
      </c>
      <c r="O27" s="137">
        <v>105</v>
      </c>
      <c r="P27" s="146"/>
      <c r="Q27" s="137">
        <v>101.64999999999998</v>
      </c>
      <c r="R27" s="137">
        <v>101.50999999999999</v>
      </c>
      <c r="S27" s="137">
        <v>130.48000000000002</v>
      </c>
      <c r="T27" s="137">
        <v>66.92</v>
      </c>
      <c r="U27" s="137">
        <v>121.77</v>
      </c>
      <c r="V27" s="137">
        <v>118.83999999999997</v>
      </c>
      <c r="W27" s="137">
        <v>279</v>
      </c>
      <c r="X27" s="137">
        <v>60.540000000000006</v>
      </c>
      <c r="Y27" s="137">
        <v>191.19278508999997</v>
      </c>
      <c r="Z27" s="137">
        <v>150.23572581000008</v>
      </c>
      <c r="AA27" s="137">
        <v>147.25220124999998</v>
      </c>
      <c r="AB27" s="137">
        <v>408</v>
      </c>
      <c r="AC27" s="137">
        <v>114</v>
      </c>
      <c r="AD27" s="137">
        <v>136.79350826000007</v>
      </c>
      <c r="AE27" s="137">
        <v>137.23690010999985</v>
      </c>
      <c r="AF27" s="137">
        <v>101</v>
      </c>
      <c r="AG27" s="137">
        <v>105</v>
      </c>
      <c r="AH27" s="137">
        <v>114</v>
      </c>
      <c r="AI27" s="137">
        <v>133</v>
      </c>
      <c r="AJ27" s="137">
        <v>99.92</v>
      </c>
      <c r="AK27" s="137">
        <v>63.7</v>
      </c>
      <c r="AL27" s="137">
        <v>59</v>
      </c>
      <c r="AM27" s="137">
        <v>99</v>
      </c>
      <c r="AN27" s="137">
        <v>70</v>
      </c>
      <c r="AO27" s="137">
        <v>50</v>
      </c>
      <c r="AP27" s="137">
        <v>60</v>
      </c>
      <c r="AQ27" s="137">
        <v>54</v>
      </c>
      <c r="AR27" s="137">
        <v>52</v>
      </c>
      <c r="AS27" s="137">
        <v>83</v>
      </c>
      <c r="AT27" s="137">
        <v>72</v>
      </c>
      <c r="AU27" s="137">
        <v>35</v>
      </c>
      <c r="AV27" s="137">
        <v>32</v>
      </c>
      <c r="AW27" s="137">
        <v>13</v>
      </c>
      <c r="AX27" s="137">
        <v>17</v>
      </c>
      <c r="AY27" s="137">
        <v>43</v>
      </c>
      <c r="AZ27" s="137">
        <v>47</v>
      </c>
      <c r="BA27" s="137">
        <v>44</v>
      </c>
    </row>
    <row r="28" spans="1:53" s="6" customFormat="1" ht="16.5" customHeight="1">
      <c r="A28" s="102"/>
      <c r="B28" s="14"/>
      <c r="C28" s="14" t="s">
        <v>200</v>
      </c>
      <c r="D28" s="58"/>
      <c r="E28" s="137">
        <v>0</v>
      </c>
      <c r="F28" s="137">
        <v>0</v>
      </c>
      <c r="G28" s="137">
        <v>0</v>
      </c>
      <c r="H28" s="137">
        <v>32.679999999999986</v>
      </c>
      <c r="I28" s="137">
        <v>2.2199033099999999</v>
      </c>
      <c r="J28" s="137">
        <v>1.24106926</v>
      </c>
      <c r="K28" s="137">
        <v>5</v>
      </c>
      <c r="L28" s="137">
        <v>3.56</v>
      </c>
      <c r="M28" s="137">
        <v>20</v>
      </c>
      <c r="N28" s="137">
        <v>2</v>
      </c>
      <c r="O28" s="137">
        <v>4</v>
      </c>
      <c r="P28" s="146"/>
      <c r="Q28" s="137">
        <v>0</v>
      </c>
      <c r="R28" s="137">
        <v>0</v>
      </c>
      <c r="S28" s="137">
        <v>0</v>
      </c>
      <c r="T28" s="137">
        <v>0</v>
      </c>
      <c r="U28" s="137">
        <v>11</v>
      </c>
      <c r="V28" s="137">
        <v>8.6799999999999855</v>
      </c>
      <c r="W28" s="137">
        <v>13</v>
      </c>
      <c r="X28" s="137">
        <v>0.09</v>
      </c>
      <c r="Y28" s="137">
        <v>0.59721491000000004</v>
      </c>
      <c r="Z28" s="137">
        <v>1.4376884000000001</v>
      </c>
      <c r="AA28" s="137">
        <v>9.4999999999999751E-2</v>
      </c>
      <c r="AB28" s="137">
        <v>0</v>
      </c>
      <c r="AC28" s="137">
        <v>0</v>
      </c>
      <c r="AD28" s="137">
        <v>0</v>
      </c>
      <c r="AE28" s="137">
        <v>1.24106926</v>
      </c>
      <c r="AF28" s="137">
        <v>0</v>
      </c>
      <c r="AG28" s="137">
        <v>0</v>
      </c>
      <c r="AH28" s="137">
        <v>5</v>
      </c>
      <c r="AI28" s="137">
        <v>0</v>
      </c>
      <c r="AJ28" s="137">
        <v>2.56</v>
      </c>
      <c r="AK28" s="137">
        <v>0</v>
      </c>
      <c r="AL28" s="137">
        <v>0</v>
      </c>
      <c r="AM28" s="137">
        <v>1</v>
      </c>
      <c r="AN28" s="137">
        <v>17</v>
      </c>
      <c r="AO28" s="137">
        <v>2</v>
      </c>
      <c r="AP28" s="137">
        <v>1</v>
      </c>
      <c r="AQ28" s="137">
        <v>0</v>
      </c>
      <c r="AR28" s="137">
        <v>0</v>
      </c>
      <c r="AS28" s="137">
        <v>2</v>
      </c>
      <c r="AT28" s="137">
        <v>0</v>
      </c>
      <c r="AU28" s="137">
        <v>0</v>
      </c>
      <c r="AV28" s="137">
        <v>0</v>
      </c>
      <c r="AW28" s="137">
        <v>4</v>
      </c>
      <c r="AX28" s="137">
        <v>0</v>
      </c>
      <c r="AY28" s="137">
        <v>0</v>
      </c>
      <c r="AZ28" s="137">
        <v>1</v>
      </c>
      <c r="BA28" s="137">
        <v>0</v>
      </c>
    </row>
    <row r="29" spans="1:53" s="6" customFormat="1" ht="16.5" customHeight="1">
      <c r="A29" s="102"/>
      <c r="B29" s="10"/>
      <c r="C29" s="14" t="s">
        <v>201</v>
      </c>
      <c r="D29" s="81"/>
      <c r="E29" s="137">
        <v>58.36</v>
      </c>
      <c r="F29" s="137">
        <v>55.22</v>
      </c>
      <c r="G29" s="137">
        <v>53.5</v>
      </c>
      <c r="H29" s="137">
        <v>81.460000000000008</v>
      </c>
      <c r="I29" s="137">
        <v>78.983899719999997</v>
      </c>
      <c r="J29" s="137">
        <v>59.896611739999997</v>
      </c>
      <c r="K29" s="137">
        <v>46</v>
      </c>
      <c r="L29" s="137">
        <v>38.74</v>
      </c>
      <c r="M29" s="137">
        <v>49</v>
      </c>
      <c r="N29" s="137">
        <v>41</v>
      </c>
      <c r="O29" s="137">
        <v>24</v>
      </c>
      <c r="P29" s="146"/>
      <c r="Q29" s="137">
        <v>14.990000000000002</v>
      </c>
      <c r="R29" s="137">
        <v>14.199999999999996</v>
      </c>
      <c r="S29" s="137">
        <v>12.310000000000002</v>
      </c>
      <c r="T29" s="137">
        <v>8.42</v>
      </c>
      <c r="U29" s="137">
        <v>14.159999999999998</v>
      </c>
      <c r="V29" s="137">
        <v>21.880000000000003</v>
      </c>
      <c r="W29" s="137">
        <v>37</v>
      </c>
      <c r="X29" s="137">
        <v>17.05</v>
      </c>
      <c r="Y29" s="137">
        <v>20.02</v>
      </c>
      <c r="Z29" s="137">
        <v>9.4745291099999989</v>
      </c>
      <c r="AA29" s="137">
        <v>32.439370609999997</v>
      </c>
      <c r="AB29" s="137">
        <v>14</v>
      </c>
      <c r="AC29" s="137">
        <v>17</v>
      </c>
      <c r="AD29" s="137">
        <v>12.935653270000003</v>
      </c>
      <c r="AE29" s="137">
        <v>15.960958469999994</v>
      </c>
      <c r="AF29" s="137">
        <v>13</v>
      </c>
      <c r="AG29" s="137">
        <v>10</v>
      </c>
      <c r="AH29" s="137">
        <v>15</v>
      </c>
      <c r="AI29" s="137">
        <v>8</v>
      </c>
      <c r="AJ29" s="137">
        <v>14.25</v>
      </c>
      <c r="AK29" s="137">
        <v>11.49</v>
      </c>
      <c r="AL29" s="137">
        <v>6</v>
      </c>
      <c r="AM29" s="137">
        <v>7</v>
      </c>
      <c r="AN29" s="137">
        <v>8</v>
      </c>
      <c r="AO29" s="137">
        <v>23</v>
      </c>
      <c r="AP29" s="137">
        <v>9</v>
      </c>
      <c r="AQ29" s="137">
        <v>9</v>
      </c>
      <c r="AR29" s="137">
        <v>9</v>
      </c>
      <c r="AS29" s="137">
        <v>7</v>
      </c>
      <c r="AT29" s="137">
        <v>17</v>
      </c>
      <c r="AU29" s="137">
        <v>8</v>
      </c>
      <c r="AV29" s="137">
        <v>6</v>
      </c>
      <c r="AW29" s="137">
        <v>5</v>
      </c>
      <c r="AX29" s="137">
        <v>3</v>
      </c>
      <c r="AY29" s="137">
        <v>10</v>
      </c>
      <c r="AZ29" s="137">
        <v>6</v>
      </c>
      <c r="BA29" s="137">
        <v>5</v>
      </c>
    </row>
    <row r="30" spans="1:53" s="12" customFormat="1" ht="16.5" customHeight="1">
      <c r="A30" s="102"/>
      <c r="B30" s="36" t="s">
        <v>547</v>
      </c>
      <c r="C30" s="36"/>
      <c r="D30" s="81"/>
      <c r="E30" s="190">
        <v>388.74999999999994</v>
      </c>
      <c r="F30" s="190">
        <v>234.48999999999998</v>
      </c>
      <c r="G30" s="190">
        <v>132.79</v>
      </c>
      <c r="H30" s="190">
        <v>0</v>
      </c>
      <c r="I30" s="190">
        <v>0</v>
      </c>
      <c r="J30" s="190">
        <v>156</v>
      </c>
      <c r="K30" s="190">
        <v>71.099999999999994</v>
      </c>
      <c r="L30" s="190">
        <v>179.3</v>
      </c>
      <c r="M30" s="190">
        <v>233</v>
      </c>
      <c r="N30" s="190">
        <v>234</v>
      </c>
      <c r="O30" s="190">
        <v>170</v>
      </c>
      <c r="P30" s="191"/>
      <c r="Q30" s="190">
        <v>0</v>
      </c>
      <c r="R30" s="190">
        <v>0</v>
      </c>
      <c r="S30" s="190">
        <v>132.78</v>
      </c>
      <c r="T30" s="190">
        <v>0</v>
      </c>
      <c r="U30" s="190">
        <v>0</v>
      </c>
      <c r="V30" s="190">
        <v>0</v>
      </c>
      <c r="W30" s="190">
        <v>0</v>
      </c>
      <c r="X30" s="190">
        <v>0</v>
      </c>
      <c r="Y30" s="190">
        <v>0</v>
      </c>
      <c r="Z30" s="190">
        <v>0</v>
      </c>
      <c r="AA30" s="190">
        <v>0</v>
      </c>
      <c r="AB30" s="190">
        <v>0</v>
      </c>
      <c r="AC30" s="190">
        <v>0</v>
      </c>
      <c r="AD30" s="190">
        <v>156</v>
      </c>
      <c r="AE30" s="190">
        <v>0</v>
      </c>
      <c r="AF30" s="190">
        <v>0</v>
      </c>
      <c r="AG30" s="190">
        <v>0</v>
      </c>
      <c r="AH30" s="190">
        <v>0</v>
      </c>
      <c r="AI30" s="190">
        <v>71.099999999999994</v>
      </c>
      <c r="AJ30" s="190">
        <v>0</v>
      </c>
      <c r="AK30" s="190">
        <v>179.3</v>
      </c>
      <c r="AL30" s="190">
        <v>0</v>
      </c>
      <c r="AM30" s="190">
        <v>0</v>
      </c>
      <c r="AN30" s="190">
        <v>0</v>
      </c>
      <c r="AO30" s="190">
        <v>136</v>
      </c>
      <c r="AP30" s="190">
        <v>0</v>
      </c>
      <c r="AQ30" s="190">
        <v>97</v>
      </c>
      <c r="AR30" s="190">
        <v>0</v>
      </c>
      <c r="AS30" s="190">
        <v>0</v>
      </c>
      <c r="AT30" s="190">
        <v>0</v>
      </c>
      <c r="AU30" s="190">
        <v>234</v>
      </c>
      <c r="AV30" s="190">
        <v>0</v>
      </c>
      <c r="AW30" s="190">
        <v>0</v>
      </c>
      <c r="AX30" s="190">
        <v>0</v>
      </c>
      <c r="AY30" s="190">
        <v>170</v>
      </c>
      <c r="AZ30" s="190">
        <v>0</v>
      </c>
      <c r="BA30" s="190">
        <v>309</v>
      </c>
    </row>
    <row r="31" spans="1:53" s="6" customFormat="1" ht="16.5" customHeight="1">
      <c r="A31" s="102"/>
      <c r="B31" s="10"/>
      <c r="C31" s="14" t="s">
        <v>205</v>
      </c>
      <c r="D31" s="81"/>
      <c r="E31" s="192">
        <v>38.4</v>
      </c>
      <c r="F31" s="192">
        <v>56.83</v>
      </c>
      <c r="G31" s="193">
        <v>21.07</v>
      </c>
      <c r="H31" s="193">
        <v>0</v>
      </c>
      <c r="I31" s="193">
        <v>0</v>
      </c>
      <c r="J31" s="193">
        <v>8.2269229999999999E-2</v>
      </c>
      <c r="K31" s="193">
        <v>0</v>
      </c>
      <c r="L31" s="193">
        <v>0</v>
      </c>
      <c r="M31" s="193">
        <v>10</v>
      </c>
      <c r="N31" s="193">
        <v>79</v>
      </c>
      <c r="O31" s="193">
        <v>84</v>
      </c>
      <c r="P31" s="192"/>
      <c r="Q31" s="193">
        <v>0</v>
      </c>
      <c r="R31" s="193">
        <v>0</v>
      </c>
      <c r="S31" s="193">
        <v>21.07</v>
      </c>
      <c r="T31" s="193">
        <v>0</v>
      </c>
      <c r="U31" s="193">
        <v>0</v>
      </c>
      <c r="V31" s="193">
        <v>0</v>
      </c>
      <c r="W31" s="193">
        <v>0</v>
      </c>
      <c r="X31" s="193">
        <v>0</v>
      </c>
      <c r="Y31" s="193">
        <v>0</v>
      </c>
      <c r="Z31" s="193">
        <v>0</v>
      </c>
      <c r="AA31" s="193">
        <v>0</v>
      </c>
      <c r="AB31" s="193">
        <v>0</v>
      </c>
      <c r="AC31" s="193">
        <v>0</v>
      </c>
      <c r="AD31" s="193">
        <v>8.2269229999999999E-2</v>
      </c>
      <c r="AE31" s="193">
        <v>0</v>
      </c>
      <c r="AF31" s="193">
        <v>0</v>
      </c>
      <c r="AG31" s="193">
        <v>0</v>
      </c>
      <c r="AH31" s="193">
        <v>0</v>
      </c>
      <c r="AI31" s="193">
        <v>0</v>
      </c>
      <c r="AJ31" s="193">
        <v>0</v>
      </c>
      <c r="AK31" s="193">
        <v>0</v>
      </c>
      <c r="AL31" s="193">
        <v>0</v>
      </c>
      <c r="AM31" s="193">
        <v>0</v>
      </c>
      <c r="AN31" s="193">
        <v>0</v>
      </c>
      <c r="AO31" s="193">
        <v>1</v>
      </c>
      <c r="AP31" s="193">
        <v>0</v>
      </c>
      <c r="AQ31" s="193">
        <v>9</v>
      </c>
      <c r="AR31" s="193">
        <v>0</v>
      </c>
      <c r="AS31" s="193">
        <v>0</v>
      </c>
      <c r="AT31" s="193">
        <v>0</v>
      </c>
      <c r="AU31" s="193">
        <v>79</v>
      </c>
      <c r="AV31" s="193">
        <v>0</v>
      </c>
      <c r="AW31" s="193">
        <v>0</v>
      </c>
      <c r="AX31" s="193">
        <v>0</v>
      </c>
      <c r="AY31" s="193">
        <v>84</v>
      </c>
      <c r="AZ31" s="193">
        <v>0</v>
      </c>
      <c r="BA31" s="193">
        <v>44</v>
      </c>
    </row>
    <row r="32" spans="1:53" s="6" customFormat="1" ht="16.5" customHeight="1">
      <c r="A32" s="102"/>
      <c r="B32" s="10"/>
      <c r="C32" s="14" t="s">
        <v>197</v>
      </c>
      <c r="D32" s="81"/>
      <c r="E32" s="192">
        <v>348.69</v>
      </c>
      <c r="F32" s="192">
        <v>175.24</v>
      </c>
      <c r="G32" s="193">
        <v>87.72</v>
      </c>
      <c r="H32" s="193">
        <v>0</v>
      </c>
      <c r="I32" s="193">
        <v>0</v>
      </c>
      <c r="J32" s="193">
        <v>156</v>
      </c>
      <c r="K32" s="193">
        <v>71.099999999999994</v>
      </c>
      <c r="L32" s="193">
        <v>179.3</v>
      </c>
      <c r="M32" s="193">
        <v>218</v>
      </c>
      <c r="N32" s="193">
        <v>154</v>
      </c>
      <c r="O32" s="193">
        <v>86</v>
      </c>
      <c r="P32" s="192"/>
      <c r="Q32" s="193">
        <v>0</v>
      </c>
      <c r="R32" s="193">
        <v>0</v>
      </c>
      <c r="S32" s="193">
        <v>87.72</v>
      </c>
      <c r="T32" s="193">
        <v>0</v>
      </c>
      <c r="U32" s="193">
        <v>0</v>
      </c>
      <c r="V32" s="193">
        <v>0</v>
      </c>
      <c r="W32" s="193">
        <v>0</v>
      </c>
      <c r="X32" s="193">
        <v>0</v>
      </c>
      <c r="Y32" s="193">
        <v>0</v>
      </c>
      <c r="Z32" s="193">
        <v>0</v>
      </c>
      <c r="AA32" s="193">
        <v>0</v>
      </c>
      <c r="AB32" s="193">
        <v>0</v>
      </c>
      <c r="AC32" s="193">
        <v>0</v>
      </c>
      <c r="AD32" s="193">
        <v>156</v>
      </c>
      <c r="AE32" s="193">
        <v>0</v>
      </c>
      <c r="AF32" s="193">
        <v>0</v>
      </c>
      <c r="AG32" s="193">
        <v>0</v>
      </c>
      <c r="AH32" s="193">
        <v>0</v>
      </c>
      <c r="AI32" s="193">
        <v>71.099999999999994</v>
      </c>
      <c r="AJ32" s="193">
        <v>0</v>
      </c>
      <c r="AK32" s="193">
        <v>179.3</v>
      </c>
      <c r="AL32" s="193">
        <v>0</v>
      </c>
      <c r="AM32" s="193">
        <v>0</v>
      </c>
      <c r="AN32" s="193">
        <v>0</v>
      </c>
      <c r="AO32" s="193">
        <v>131</v>
      </c>
      <c r="AP32" s="193">
        <v>0</v>
      </c>
      <c r="AQ32" s="193">
        <v>87</v>
      </c>
      <c r="AR32" s="193">
        <v>0</v>
      </c>
      <c r="AS32" s="193">
        <v>0</v>
      </c>
      <c r="AT32" s="193">
        <v>0</v>
      </c>
      <c r="AU32" s="193">
        <v>154</v>
      </c>
      <c r="AV32" s="193">
        <v>0</v>
      </c>
      <c r="AW32" s="193">
        <v>0</v>
      </c>
      <c r="AX32" s="193">
        <v>0</v>
      </c>
      <c r="AY32" s="193">
        <v>86</v>
      </c>
      <c r="AZ32" s="193">
        <v>0</v>
      </c>
      <c r="BA32" s="193">
        <v>263</v>
      </c>
    </row>
    <row r="33" spans="1:53" s="6" customFormat="1" ht="16.5" customHeight="1">
      <c r="A33" s="102"/>
      <c r="B33" s="14"/>
      <c r="C33" s="14" t="s">
        <v>200</v>
      </c>
      <c r="D33" s="58"/>
      <c r="E33" s="193">
        <v>0.08</v>
      </c>
      <c r="F33" s="193">
        <v>0</v>
      </c>
      <c r="G33" s="193">
        <v>23.080000000000002</v>
      </c>
      <c r="H33" s="193">
        <v>0</v>
      </c>
      <c r="I33" s="193">
        <v>0</v>
      </c>
      <c r="J33" s="193">
        <v>3.6905545000000001E-3</v>
      </c>
      <c r="K33" s="193">
        <v>0</v>
      </c>
      <c r="L33" s="193">
        <v>0</v>
      </c>
      <c r="M33" s="193">
        <v>2</v>
      </c>
      <c r="N33" s="193">
        <v>0</v>
      </c>
      <c r="O33" s="193">
        <v>0</v>
      </c>
      <c r="P33" s="192"/>
      <c r="Q33" s="193">
        <v>0</v>
      </c>
      <c r="R33" s="193">
        <v>0</v>
      </c>
      <c r="S33" s="193">
        <v>23.080000000000002</v>
      </c>
      <c r="T33" s="193">
        <v>0</v>
      </c>
      <c r="U33" s="193">
        <v>0</v>
      </c>
      <c r="V33" s="193">
        <v>0</v>
      </c>
      <c r="W33" s="193">
        <v>0</v>
      </c>
      <c r="X33" s="193">
        <v>0</v>
      </c>
      <c r="Y33" s="193">
        <v>0</v>
      </c>
      <c r="Z33" s="193">
        <v>0</v>
      </c>
      <c r="AA33" s="193">
        <v>0</v>
      </c>
      <c r="AB33" s="193">
        <v>0</v>
      </c>
      <c r="AC33" s="193">
        <v>0</v>
      </c>
      <c r="AD33" s="193">
        <v>3.6905545000000001E-3</v>
      </c>
      <c r="AE33" s="193">
        <v>0</v>
      </c>
      <c r="AF33" s="193">
        <v>0</v>
      </c>
      <c r="AG33" s="193">
        <v>0</v>
      </c>
      <c r="AH33" s="193">
        <v>0</v>
      </c>
      <c r="AI33" s="193">
        <v>0</v>
      </c>
      <c r="AJ33" s="193">
        <v>0</v>
      </c>
      <c r="AK33" s="193">
        <v>0</v>
      </c>
      <c r="AL33" s="193">
        <v>0</v>
      </c>
      <c r="AM33" s="193">
        <v>0</v>
      </c>
      <c r="AN33" s="193">
        <v>0</v>
      </c>
      <c r="AO33" s="193">
        <v>1</v>
      </c>
      <c r="AP33" s="193">
        <v>0</v>
      </c>
      <c r="AQ33" s="193">
        <v>1</v>
      </c>
      <c r="AR33" s="193">
        <v>0</v>
      </c>
      <c r="AS33" s="193">
        <v>0</v>
      </c>
      <c r="AT33" s="193">
        <v>0</v>
      </c>
      <c r="AU33" s="193">
        <v>0</v>
      </c>
      <c r="AV33" s="193">
        <v>0</v>
      </c>
      <c r="AW33" s="193">
        <v>0</v>
      </c>
      <c r="AX33" s="193">
        <v>0</v>
      </c>
      <c r="AY33" s="193">
        <v>0</v>
      </c>
      <c r="AZ33" s="193">
        <v>0</v>
      </c>
      <c r="BA33" s="193">
        <v>0</v>
      </c>
    </row>
    <row r="34" spans="1:53" s="6" customFormat="1" ht="16.5" customHeight="1">
      <c r="A34" s="102"/>
      <c r="B34" s="32"/>
      <c r="C34" s="37" t="s">
        <v>206</v>
      </c>
      <c r="E34" s="194">
        <v>1.58</v>
      </c>
      <c r="F34" s="194">
        <v>2.42</v>
      </c>
      <c r="G34" s="194">
        <v>0.92</v>
      </c>
      <c r="H34" s="194">
        <v>0</v>
      </c>
      <c r="I34" s="194">
        <v>0</v>
      </c>
      <c r="J34" s="194">
        <v>0</v>
      </c>
      <c r="K34" s="194">
        <v>0</v>
      </c>
      <c r="L34" s="194">
        <v>0</v>
      </c>
      <c r="M34" s="194">
        <v>1</v>
      </c>
      <c r="N34" s="194">
        <v>1</v>
      </c>
      <c r="O34" s="194">
        <v>0</v>
      </c>
      <c r="P34" s="192"/>
      <c r="Q34" s="194">
        <v>0</v>
      </c>
      <c r="R34" s="194">
        <v>0</v>
      </c>
      <c r="S34" s="194">
        <v>0.91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0</v>
      </c>
      <c r="AK34" s="194">
        <v>0</v>
      </c>
      <c r="AL34" s="194">
        <v>0</v>
      </c>
      <c r="AM34" s="194">
        <v>0</v>
      </c>
      <c r="AN34" s="194">
        <v>0</v>
      </c>
      <c r="AO34" s="194">
        <v>1</v>
      </c>
      <c r="AP34" s="194">
        <v>0</v>
      </c>
      <c r="AQ34" s="194">
        <v>0</v>
      </c>
      <c r="AR34" s="194">
        <v>0</v>
      </c>
      <c r="AS34" s="194">
        <v>0</v>
      </c>
      <c r="AT34" s="194">
        <v>0</v>
      </c>
      <c r="AU34" s="194">
        <v>1</v>
      </c>
      <c r="AV34" s="194">
        <v>0</v>
      </c>
      <c r="AW34" s="194">
        <v>0</v>
      </c>
      <c r="AX34" s="194">
        <v>0</v>
      </c>
      <c r="AY34" s="194">
        <v>0</v>
      </c>
      <c r="AZ34" s="194">
        <v>0</v>
      </c>
      <c r="BA34" s="194">
        <v>2</v>
      </c>
    </row>
    <row r="35" spans="1:53" s="6" customFormat="1" ht="16.5" customHeight="1">
      <c r="A35" s="97"/>
      <c r="B35" s="10" t="s">
        <v>208</v>
      </c>
      <c r="C35" s="14"/>
      <c r="D35" s="58"/>
      <c r="E35" s="167">
        <v>2.4263573014013676E-2</v>
      </c>
      <c r="F35" s="167">
        <v>2.4874647658282737E-2</v>
      </c>
      <c r="G35" s="167">
        <v>1.9088324315124906E-2</v>
      </c>
      <c r="H35" s="167">
        <v>2.1446178921230411E-2</v>
      </c>
      <c r="I35" s="167">
        <v>1.8057167119162491E-2</v>
      </c>
      <c r="J35" s="167">
        <v>1.6186479687416367E-2</v>
      </c>
      <c r="K35" s="167">
        <v>1.2193044056270077E-2</v>
      </c>
      <c r="L35" s="167">
        <v>1.0927190505643621E-2</v>
      </c>
      <c r="M35" s="167">
        <v>1.1300544109724871E-2</v>
      </c>
      <c r="N35" s="167">
        <v>1.0463180701667397E-2</v>
      </c>
      <c r="O35" s="167">
        <v>1.0751786383131522E-2</v>
      </c>
      <c r="P35" s="10"/>
      <c r="Q35" s="167">
        <v>1.0789662689423484E-2</v>
      </c>
      <c r="R35" s="167">
        <v>1.4203114805560243E-2</v>
      </c>
      <c r="S35" s="167">
        <v>1.4842233096536211E-2</v>
      </c>
      <c r="T35" s="167">
        <v>1.4574810442702365E-2</v>
      </c>
      <c r="U35" s="167">
        <v>1.5525907682392445E-2</v>
      </c>
      <c r="V35" s="167">
        <v>1.5655233477624906E-2</v>
      </c>
      <c r="W35" s="167">
        <v>1.7203003972644983E-2</v>
      </c>
      <c r="X35" s="167">
        <v>1.4458756291051781E-2</v>
      </c>
      <c r="Y35" s="167">
        <v>1.6348307056617717E-2</v>
      </c>
      <c r="Z35" s="167">
        <v>1.2483230191304212E-2</v>
      </c>
      <c r="AA35" s="167">
        <v>1.3943796864409547E-2</v>
      </c>
      <c r="AB35" s="167">
        <v>1.4278104129262783E-2</v>
      </c>
      <c r="AC35" s="167">
        <v>1.111195851128737E-2</v>
      </c>
      <c r="AD35" s="167">
        <v>1.1137228150048568E-2</v>
      </c>
      <c r="AE35" s="167">
        <v>9.5349597468054274E-3</v>
      </c>
      <c r="AF35" s="167">
        <v>9.3368353566125953E-3</v>
      </c>
      <c r="AG35" s="167">
        <v>1.0055149868637016E-2</v>
      </c>
      <c r="AH35" s="167">
        <v>9.5378466557334216E-3</v>
      </c>
      <c r="AI35" s="167">
        <v>8.691843442418818E-3</v>
      </c>
      <c r="AJ35" s="167">
        <v>8.6130337832456376E-3</v>
      </c>
      <c r="AK35" s="167">
        <v>8.4595731631088075E-3</v>
      </c>
      <c r="AL35" s="167">
        <v>7.1122264421763426E-3</v>
      </c>
      <c r="AM35" s="167">
        <v>7.1686064516610672E-3</v>
      </c>
      <c r="AN35" s="167">
        <v>8.5352643896735962E-3</v>
      </c>
      <c r="AO35" s="167">
        <v>8.8213717333275564E-3</v>
      </c>
      <c r="AP35" s="167">
        <v>7.8042033447222369E-3</v>
      </c>
      <c r="AQ35" s="167">
        <v>7.7725413681721993E-3</v>
      </c>
      <c r="AR35" s="167">
        <v>8.4263060465745773E-3</v>
      </c>
      <c r="AS35" s="167">
        <v>8.4161325310785611E-3</v>
      </c>
      <c r="AT35" s="167">
        <v>9.055826574868921E-3</v>
      </c>
      <c r="AU35" s="167">
        <v>7.3248573353049936E-3</v>
      </c>
      <c r="AV35" s="167">
        <v>6.4996464731179888E-3</v>
      </c>
      <c r="AW35" s="167">
        <v>6.4994690620313088E-3</v>
      </c>
      <c r="AX35" s="167">
        <v>6.9202154468896758E-3</v>
      </c>
      <c r="AY35" s="167">
        <v>8.8763969650723171E-3</v>
      </c>
      <c r="AZ35" s="167">
        <v>1.2622390879792639E-2</v>
      </c>
      <c r="BA35" s="167">
        <v>1.3312583973883753E-2</v>
      </c>
    </row>
    <row r="36" spans="1:53" s="6" customFormat="1" ht="16.5" customHeight="1">
      <c r="A36" s="97"/>
      <c r="B36" s="14"/>
      <c r="C36" s="14" t="s">
        <v>210</v>
      </c>
      <c r="D36" s="58"/>
      <c r="E36" s="137">
        <v>1893.43</v>
      </c>
      <c r="F36" s="137">
        <v>2202.66</v>
      </c>
      <c r="G36" s="137">
        <v>1956.06</v>
      </c>
      <c r="H36" s="137">
        <v>2374.7799999999997</v>
      </c>
      <c r="I36" s="137">
        <v>2265.3143078000003</v>
      </c>
      <c r="J36" s="137">
        <v>2268.09</v>
      </c>
      <c r="K36" s="137">
        <v>1708.87</v>
      </c>
      <c r="L36" s="137">
        <v>1513.84147773</v>
      </c>
      <c r="M36" s="137">
        <v>1678.0913734599999</v>
      </c>
      <c r="N36" s="137">
        <v>1621.6953161900001</v>
      </c>
      <c r="O36" s="137">
        <v>1852.3992004099998</v>
      </c>
      <c r="P36" s="147"/>
      <c r="Q36" s="137">
        <v>1041.68</v>
      </c>
      <c r="R36" s="137">
        <v>1419.7800000000002</v>
      </c>
      <c r="S36" s="137">
        <v>1514.3899999999999</v>
      </c>
      <c r="T36" s="137">
        <v>1514.88</v>
      </c>
      <c r="U36" s="137">
        <v>1618.8600000000001</v>
      </c>
      <c r="V36" s="137">
        <v>1686.77</v>
      </c>
      <c r="W36" s="137">
        <v>1896.7</v>
      </c>
      <c r="X36" s="137">
        <v>1600.0800000000002</v>
      </c>
      <c r="Y36" s="137">
        <v>1846.59</v>
      </c>
      <c r="Z36" s="137">
        <v>1486.6492200700002</v>
      </c>
      <c r="AA36" s="137">
        <v>1741.98508773</v>
      </c>
      <c r="AB36" s="137">
        <v>1811.06</v>
      </c>
      <c r="AC36" s="137">
        <v>1457</v>
      </c>
      <c r="AD36" s="137">
        <v>1502</v>
      </c>
      <c r="AE36" s="137">
        <v>1327.09</v>
      </c>
      <c r="AF36" s="137">
        <v>1309.5300000000002</v>
      </c>
      <c r="AG36" s="137">
        <v>1420.25</v>
      </c>
      <c r="AH36" s="137">
        <v>1346.65</v>
      </c>
      <c r="AI36" s="137">
        <v>1213.8699999999999</v>
      </c>
      <c r="AJ36" s="137">
        <v>1164.69</v>
      </c>
      <c r="AK36" s="137">
        <v>1144.7528322200001</v>
      </c>
      <c r="AL36" s="137">
        <v>964.47944662999998</v>
      </c>
      <c r="AM36" s="137">
        <v>989.37147773000004</v>
      </c>
      <c r="AN36" s="137">
        <v>1175.0070702499997</v>
      </c>
      <c r="AO36" s="137">
        <v>1254.34817793</v>
      </c>
      <c r="AP36" s="137">
        <v>1137.0086796399999</v>
      </c>
      <c r="AQ36" s="137">
        <v>1150.0913734599999</v>
      </c>
      <c r="AR36" s="137">
        <v>1237.4642896</v>
      </c>
      <c r="AS36" s="137">
        <v>1224.4735031600001</v>
      </c>
      <c r="AT36" s="137">
        <v>1346.24499707</v>
      </c>
      <c r="AU36" s="137">
        <v>1131.6953161900001</v>
      </c>
      <c r="AV36" s="137">
        <v>1018.6066627799999</v>
      </c>
      <c r="AW36" s="137">
        <v>1051.5832149799999</v>
      </c>
      <c r="AX36" s="137">
        <v>1169.9238694400001</v>
      </c>
      <c r="AY36" s="137">
        <v>1526.3992004099998</v>
      </c>
      <c r="AZ36" s="137">
        <v>2157.8303415199998</v>
      </c>
      <c r="BA36" s="137">
        <v>2300.2680854800001</v>
      </c>
    </row>
    <row r="37" spans="1:53" s="6" customFormat="1" ht="16.5" customHeight="1">
      <c r="A37" s="97"/>
      <c r="B37" s="216"/>
      <c r="C37" s="216" t="s">
        <v>214</v>
      </c>
      <c r="D37" s="58"/>
      <c r="E37" s="285">
        <v>78035.91</v>
      </c>
      <c r="F37" s="285">
        <v>88550.400000000009</v>
      </c>
      <c r="G37" s="285">
        <v>102474.15999999999</v>
      </c>
      <c r="H37" s="285">
        <v>110732.08</v>
      </c>
      <c r="I37" s="285">
        <v>125452.3643078</v>
      </c>
      <c r="J37" s="285">
        <v>140122.50000000003</v>
      </c>
      <c r="K37" s="285">
        <v>140151.22</v>
      </c>
      <c r="L37" s="285">
        <v>138538.94804416</v>
      </c>
      <c r="M37" s="285">
        <v>148496.51106762997</v>
      </c>
      <c r="N37" s="285">
        <v>154990.66320546</v>
      </c>
      <c r="O37" s="285">
        <v>172287.57477140997</v>
      </c>
      <c r="P37" s="147"/>
      <c r="Q37" s="285">
        <v>96544.26</v>
      </c>
      <c r="R37" s="285">
        <v>99962.58</v>
      </c>
      <c r="S37" s="285">
        <v>102032.48999999999</v>
      </c>
      <c r="T37" s="285">
        <v>103938.23</v>
      </c>
      <c r="U37" s="285">
        <v>104268.3</v>
      </c>
      <c r="V37" s="285">
        <v>107744.8</v>
      </c>
      <c r="W37" s="285">
        <v>110254</v>
      </c>
      <c r="X37" s="285">
        <v>110665.12</v>
      </c>
      <c r="Y37" s="285">
        <v>112952.98</v>
      </c>
      <c r="Z37" s="285">
        <v>119091.70922007001</v>
      </c>
      <c r="AA37" s="285">
        <v>124929.03508773001</v>
      </c>
      <c r="AB37" s="285">
        <v>126841.76999999999</v>
      </c>
      <c r="AC37" s="285">
        <v>131120</v>
      </c>
      <c r="AD37" s="285">
        <v>134863</v>
      </c>
      <c r="AE37" s="285">
        <v>139181.50000000003</v>
      </c>
      <c r="AF37" s="285">
        <v>140254.16000000003</v>
      </c>
      <c r="AG37" s="285">
        <v>141246.03</v>
      </c>
      <c r="AH37" s="285">
        <v>141190.15</v>
      </c>
      <c r="AI37" s="285">
        <v>139656.22</v>
      </c>
      <c r="AJ37" s="285">
        <v>135224.13</v>
      </c>
      <c r="AK37" s="285">
        <v>135320.40094081001</v>
      </c>
      <c r="AL37" s="285">
        <v>135608.65285595</v>
      </c>
      <c r="AM37" s="285">
        <v>138014.47804416</v>
      </c>
      <c r="AN37" s="285">
        <v>137664.98805492002</v>
      </c>
      <c r="AO37" s="285">
        <v>142194.23190058002</v>
      </c>
      <c r="AP37" s="285">
        <v>145691.83162160002</v>
      </c>
      <c r="AQ37" s="285">
        <v>147968.51106762997</v>
      </c>
      <c r="AR37" s="285">
        <v>146857.26850653</v>
      </c>
      <c r="AS37" s="285">
        <v>145491.23348977001</v>
      </c>
      <c r="AT37" s="285">
        <v>148660.64250898999</v>
      </c>
      <c r="AU37" s="285">
        <v>154500.66320546</v>
      </c>
      <c r="AV37" s="285">
        <v>156717.24100578</v>
      </c>
      <c r="AW37" s="285">
        <v>161795.24895705</v>
      </c>
      <c r="AX37" s="285">
        <v>169058.87951304001</v>
      </c>
      <c r="AY37" s="285">
        <v>171961.57477140997</v>
      </c>
      <c r="AZ37" s="285">
        <v>170952.58434553002</v>
      </c>
      <c r="BA37" s="285">
        <v>172789.00099279001</v>
      </c>
    </row>
    <row r="38" spans="1:53" ht="16.5" customHeight="1">
      <c r="B38" s="10" t="s">
        <v>211</v>
      </c>
      <c r="C38" s="14"/>
      <c r="D38" s="58"/>
      <c r="E38" s="168">
        <v>1.8707669328133676E-2</v>
      </c>
      <c r="F38" s="168">
        <v>1.480174002601908E-2</v>
      </c>
      <c r="G38" s="168">
        <v>7.3340440165598824E-3</v>
      </c>
      <c r="H38" s="168">
        <v>1.0993381502451683E-2</v>
      </c>
      <c r="I38" s="168">
        <v>6.2702230614803348E-3</v>
      </c>
      <c r="J38" s="168">
        <v>5.4456636157647759E-3</v>
      </c>
      <c r="K38" s="168">
        <v>3.9798440570121326E-3</v>
      </c>
      <c r="L38" s="168">
        <v>3.9777368423090905E-3</v>
      </c>
      <c r="M38" s="168">
        <v>5.5537998152319999E-3</v>
      </c>
      <c r="N38" s="168">
        <v>4.4428737092192909E-3</v>
      </c>
      <c r="O38" s="168">
        <v>6.261066044090627E-3</v>
      </c>
      <c r="P38" s="10"/>
      <c r="Q38" s="168">
        <v>-4.8101493314290028E-3</v>
      </c>
      <c r="R38" s="168">
        <v>5.3062856120760392E-3</v>
      </c>
      <c r="S38" s="168">
        <v>2.4006078848021828E-3</v>
      </c>
      <c r="T38" s="168">
        <v>3.4387732021220691E-3</v>
      </c>
      <c r="U38" s="168">
        <v>1.8651881732031682E-3</v>
      </c>
      <c r="V38" s="168">
        <v>2.3598354630571488E-3</v>
      </c>
      <c r="W38" s="168">
        <v>3.7292071035971491E-3</v>
      </c>
      <c r="X38" s="168">
        <v>1.0968225580020156E-3</v>
      </c>
      <c r="Y38" s="168">
        <v>2.9583106173914136E-3</v>
      </c>
      <c r="Z38" s="168">
        <v>-9.9352659143848868E-4</v>
      </c>
      <c r="AA38" s="168">
        <v>3.5972829487909688E-3</v>
      </c>
      <c r="AB38" s="168">
        <v>2.4126910244156954E-3</v>
      </c>
      <c r="AC38" s="168">
        <v>7.0881635143380146E-4</v>
      </c>
      <c r="AD38" s="168">
        <v>1.4681565737081335E-3</v>
      </c>
      <c r="AE38" s="168">
        <v>1.1933338841728239E-3</v>
      </c>
      <c r="AF38" s="168">
        <v>1.1296634623885683E-3</v>
      </c>
      <c r="AG38" s="168">
        <v>1.7821385847092467E-3</v>
      </c>
      <c r="AH38" s="168">
        <v>8.527507053431142E-4</v>
      </c>
      <c r="AI38" s="168">
        <v>1.9490717993083138E-4</v>
      </c>
      <c r="AJ38" s="168">
        <v>1.4932246190084571E-3</v>
      </c>
      <c r="AK38" s="168">
        <v>9.355044127852722E-4</v>
      </c>
      <c r="AL38" s="168">
        <v>7.2758347149726773E-4</v>
      </c>
      <c r="AM38" s="168">
        <v>8.9767416328857005E-4</v>
      </c>
      <c r="AN38" s="168">
        <v>2.3363645111543286E-3</v>
      </c>
      <c r="AO38" s="168">
        <v>1.5284804789547433E-3</v>
      </c>
      <c r="AP38" s="168">
        <v>9.791935493029323E-4</v>
      </c>
      <c r="AQ38" s="168">
        <v>9.6698069601175668E-4</v>
      </c>
      <c r="AR38" s="168">
        <v>2.0725764494691394E-3</v>
      </c>
      <c r="AS38" s="168">
        <v>7.6299589258623944E-4</v>
      </c>
      <c r="AT38" s="168">
        <v>1.7272325046925052E-3</v>
      </c>
      <c r="AU38" s="168">
        <v>1.0647410036113468E-4</v>
      </c>
      <c r="AV38" s="168">
        <v>1.5627594323267032E-3</v>
      </c>
      <c r="AW38" s="168">
        <v>1.0258431769159056E-3</v>
      </c>
      <c r="AX38" s="168">
        <v>1.2264404866353525E-3</v>
      </c>
      <c r="AY38" s="168">
        <v>2.6777803796116293E-3</v>
      </c>
      <c r="AZ38" s="168">
        <v>5.7292561259581192E-3</v>
      </c>
      <c r="BA38" s="168">
        <v>1.5246210259123657E-3</v>
      </c>
    </row>
    <row r="39" spans="1:53" ht="16.5" customHeight="1">
      <c r="B39" s="14"/>
      <c r="C39" s="14" t="s">
        <v>213</v>
      </c>
      <c r="D39" s="73"/>
      <c r="E39" s="269">
        <v>1459.8700000000001</v>
      </c>
      <c r="F39" s="269">
        <v>1310.7</v>
      </c>
      <c r="G39" s="269">
        <v>751.55</v>
      </c>
      <c r="H39" s="269">
        <v>1217.32</v>
      </c>
      <c r="I39" s="269">
        <v>786.61430780000001</v>
      </c>
      <c r="J39" s="269">
        <v>763.06</v>
      </c>
      <c r="K39" s="269">
        <v>557.78</v>
      </c>
      <c r="L39" s="269">
        <v>551.0714777300002</v>
      </c>
      <c r="M39" s="269">
        <v>824.71989572999996</v>
      </c>
      <c r="N39" s="269">
        <v>688.60394272999997</v>
      </c>
      <c r="O39" s="269">
        <v>1078.70388422</v>
      </c>
      <c r="P39" s="147"/>
      <c r="Q39" s="269">
        <v>-115.78000000000003</v>
      </c>
      <c r="R39" s="269">
        <v>530.43000000000006</v>
      </c>
      <c r="S39" s="269">
        <v>244.93999999999986</v>
      </c>
      <c r="T39" s="269">
        <v>357.42000000000007</v>
      </c>
      <c r="U39" s="269">
        <v>194.4799999999999</v>
      </c>
      <c r="V39" s="269">
        <v>254.25999999999991</v>
      </c>
      <c r="W39" s="269">
        <v>411.16000000000008</v>
      </c>
      <c r="X39" s="269">
        <v>121.38000000000001</v>
      </c>
      <c r="Y39" s="269">
        <v>334.15</v>
      </c>
      <c r="Z39" s="269">
        <v>-118.32077992999979</v>
      </c>
      <c r="AA39" s="269">
        <v>449.40508772999982</v>
      </c>
      <c r="AB39" s="269">
        <v>306.02999999999997</v>
      </c>
      <c r="AC39" s="269">
        <v>92.940000000000055</v>
      </c>
      <c r="AD39" s="269">
        <v>198</v>
      </c>
      <c r="AE39" s="269">
        <v>166.08999999999992</v>
      </c>
      <c r="AF39" s="269">
        <v>158.44000000000028</v>
      </c>
      <c r="AG39" s="269">
        <v>251.7199999999998</v>
      </c>
      <c r="AH39" s="269">
        <v>120.40000000000009</v>
      </c>
      <c r="AI39" s="269">
        <v>27.219999999999771</v>
      </c>
      <c r="AJ39" s="269">
        <v>201.9200000000001</v>
      </c>
      <c r="AK39" s="269">
        <v>126.59283222000006</v>
      </c>
      <c r="AL39" s="269">
        <v>98.666614409999966</v>
      </c>
      <c r="AM39" s="269">
        <v>123.89203110000005</v>
      </c>
      <c r="AN39" s="269">
        <v>321.6355925199997</v>
      </c>
      <c r="AO39" s="269">
        <v>217.34110768000039</v>
      </c>
      <c r="AP39" s="269">
        <v>142.66050170999972</v>
      </c>
      <c r="AQ39" s="269">
        <v>143.08269382000015</v>
      </c>
      <c r="AR39" s="269">
        <v>304.37291614000003</v>
      </c>
      <c r="AS39" s="269">
        <v>111.00921356000003</v>
      </c>
      <c r="AT39" s="269">
        <v>256.77149390999989</v>
      </c>
      <c r="AU39" s="269">
        <v>16.450319120000017</v>
      </c>
      <c r="AV39" s="269">
        <v>244.91134658999988</v>
      </c>
      <c r="AW39" s="269">
        <v>165.97655220000001</v>
      </c>
      <c r="AX39" s="269">
        <v>207.34065446000022</v>
      </c>
      <c r="AY39" s="269">
        <v>460.47533096999973</v>
      </c>
      <c r="AZ39" s="269">
        <v>979.43114111</v>
      </c>
      <c r="BA39" s="269">
        <v>263.43774396000026</v>
      </c>
    </row>
    <row r="40" spans="1:53" ht="16.5" customHeight="1">
      <c r="A40" s="102"/>
      <c r="B40" s="37"/>
      <c r="C40" s="37" t="s">
        <v>214</v>
      </c>
      <c r="D40" s="73"/>
      <c r="E40" s="286">
        <v>78035.91</v>
      </c>
      <c r="F40" s="286">
        <v>88550.400000000009</v>
      </c>
      <c r="G40" s="286">
        <v>102474.15999999999</v>
      </c>
      <c r="H40" s="286">
        <v>110732.08</v>
      </c>
      <c r="I40" s="286">
        <v>125452.3643078</v>
      </c>
      <c r="J40" s="286">
        <v>140122.50000000003</v>
      </c>
      <c r="K40" s="286">
        <v>140151.22</v>
      </c>
      <c r="L40" s="286">
        <v>138538.94804416</v>
      </c>
      <c r="M40" s="286">
        <v>148496.51106762997</v>
      </c>
      <c r="N40" s="286">
        <v>154990.66320546</v>
      </c>
      <c r="O40" s="286">
        <v>172287.57477140997</v>
      </c>
      <c r="P40" s="147"/>
      <c r="Q40" s="286">
        <v>96544.26</v>
      </c>
      <c r="R40" s="286">
        <v>99962.58</v>
      </c>
      <c r="S40" s="286">
        <v>102032.48999999999</v>
      </c>
      <c r="T40" s="286">
        <v>103938.23</v>
      </c>
      <c r="U40" s="286">
        <v>104268.3</v>
      </c>
      <c r="V40" s="286">
        <v>107744.8</v>
      </c>
      <c r="W40" s="286">
        <v>110254</v>
      </c>
      <c r="X40" s="286">
        <v>110665.12</v>
      </c>
      <c r="Y40" s="286">
        <v>112952.98</v>
      </c>
      <c r="Z40" s="286">
        <v>119091.70922007001</v>
      </c>
      <c r="AA40" s="286">
        <v>124929.03508773001</v>
      </c>
      <c r="AB40" s="286">
        <v>126841.76999999999</v>
      </c>
      <c r="AC40" s="286">
        <v>131120</v>
      </c>
      <c r="AD40" s="286">
        <v>134863</v>
      </c>
      <c r="AE40" s="286">
        <v>139181.50000000003</v>
      </c>
      <c r="AF40" s="286">
        <v>140254.16000000003</v>
      </c>
      <c r="AG40" s="286">
        <v>141246.03</v>
      </c>
      <c r="AH40" s="286">
        <v>141190.15</v>
      </c>
      <c r="AI40" s="286">
        <v>139656.22</v>
      </c>
      <c r="AJ40" s="286">
        <v>135224.13</v>
      </c>
      <c r="AK40" s="286">
        <v>135320.40094081001</v>
      </c>
      <c r="AL40" s="286">
        <v>135608.65285595</v>
      </c>
      <c r="AM40" s="286">
        <v>138014.47804416</v>
      </c>
      <c r="AN40" s="286">
        <v>137664.98805492002</v>
      </c>
      <c r="AO40" s="286">
        <v>142194.23190058002</v>
      </c>
      <c r="AP40" s="286">
        <v>145691.83162160002</v>
      </c>
      <c r="AQ40" s="286">
        <v>147968.51106762997</v>
      </c>
      <c r="AR40" s="286">
        <v>146857.26850653</v>
      </c>
      <c r="AS40" s="286">
        <v>145491.23348977001</v>
      </c>
      <c r="AT40" s="286">
        <v>148660.64250898999</v>
      </c>
      <c r="AU40" s="286">
        <v>154500.66320546</v>
      </c>
      <c r="AV40" s="286">
        <v>156717.24100578</v>
      </c>
      <c r="AW40" s="286">
        <v>161795.24895705</v>
      </c>
      <c r="AX40" s="286">
        <v>169058.87951304001</v>
      </c>
      <c r="AY40" s="286">
        <v>171961.57477140997</v>
      </c>
      <c r="AZ40" s="286">
        <v>170952.58434553002</v>
      </c>
      <c r="BA40" s="286">
        <v>172789.00099279001</v>
      </c>
    </row>
    <row r="41" spans="1:53" s="6" customFormat="1" ht="16.5" customHeight="1">
      <c r="A41" s="102"/>
      <c r="B41" s="10" t="s">
        <v>737</v>
      </c>
      <c r="C41" s="10"/>
      <c r="D41" s="81"/>
      <c r="E41" s="142">
        <v>677</v>
      </c>
      <c r="F41" s="142">
        <v>714</v>
      </c>
      <c r="G41" s="142">
        <v>658</v>
      </c>
      <c r="H41" s="142">
        <v>707.26</v>
      </c>
      <c r="I41" s="142">
        <v>838.17388702000005</v>
      </c>
      <c r="J41" s="142">
        <v>441.40999999999997</v>
      </c>
      <c r="K41" s="142">
        <v>504.59</v>
      </c>
      <c r="L41" s="142">
        <v>283.38</v>
      </c>
      <c r="M41" s="142">
        <v>744.55</v>
      </c>
      <c r="N41" s="142">
        <v>346.03999999999996</v>
      </c>
      <c r="O41" s="142">
        <v>1012.13</v>
      </c>
      <c r="P41" s="147"/>
      <c r="Q41" s="142">
        <v>146</v>
      </c>
      <c r="R41" s="142">
        <v>151</v>
      </c>
      <c r="S41" s="142">
        <v>193</v>
      </c>
      <c r="T41" s="142">
        <v>214.39</v>
      </c>
      <c r="U41" s="142">
        <v>185.68</v>
      </c>
      <c r="V41" s="142">
        <v>129.30840773000006</v>
      </c>
      <c r="W41" s="142">
        <v>177.87269190999996</v>
      </c>
      <c r="X41" s="142">
        <v>152.89402018999999</v>
      </c>
      <c r="Y41" s="142">
        <v>133.38597980999998</v>
      </c>
      <c r="Z41" s="142">
        <v>156.96828445000006</v>
      </c>
      <c r="AA41" s="142">
        <v>394.92560257000002</v>
      </c>
      <c r="AB41" s="142">
        <v>184.90227895000001</v>
      </c>
      <c r="AC41" s="142">
        <v>93.859999999999985</v>
      </c>
      <c r="AD41" s="142">
        <v>66.81</v>
      </c>
      <c r="AE41" s="142">
        <v>95.84</v>
      </c>
      <c r="AF41" s="142">
        <v>128.96</v>
      </c>
      <c r="AG41" s="142">
        <v>131.58000000000001</v>
      </c>
      <c r="AH41" s="142">
        <v>123.73999999999995</v>
      </c>
      <c r="AI41" s="142">
        <v>120.31</v>
      </c>
      <c r="AJ41" s="142">
        <v>157.94</v>
      </c>
      <c r="AK41" s="142">
        <v>-62.69</v>
      </c>
      <c r="AL41" s="142">
        <v>161</v>
      </c>
      <c r="AM41" s="142">
        <v>27.129999999999995</v>
      </c>
      <c r="AN41" s="142">
        <v>92</v>
      </c>
      <c r="AO41" s="142">
        <v>205.55</v>
      </c>
      <c r="AP41" s="142">
        <v>132</v>
      </c>
      <c r="AQ41" s="142">
        <v>315</v>
      </c>
      <c r="AR41" s="142">
        <v>102.7</v>
      </c>
      <c r="AS41" s="142">
        <v>172</v>
      </c>
      <c r="AT41" s="142">
        <v>166</v>
      </c>
      <c r="AU41" s="142">
        <v>-94.660000000000025</v>
      </c>
      <c r="AV41" s="142">
        <v>123.78</v>
      </c>
      <c r="AW41" s="142">
        <v>232.1</v>
      </c>
      <c r="AX41" s="142">
        <v>283.32000000000005</v>
      </c>
      <c r="AY41" s="142">
        <v>372.92999999999995</v>
      </c>
      <c r="AZ41" s="142">
        <v>352.88</v>
      </c>
      <c r="BA41" s="142">
        <v>432.65999999999997</v>
      </c>
    </row>
    <row r="42" spans="1:53" s="6" customFormat="1" ht="16.5" customHeight="1">
      <c r="A42" s="102"/>
      <c r="B42" s="10"/>
      <c r="C42" s="14" t="s">
        <v>205</v>
      </c>
      <c r="D42" s="81"/>
      <c r="E42" s="137">
        <v>147.04</v>
      </c>
      <c r="F42" s="137">
        <v>147.27000000000001</v>
      </c>
      <c r="G42" s="137">
        <v>180.18</v>
      </c>
      <c r="H42" s="137">
        <v>76.540000000000006</v>
      </c>
      <c r="I42" s="137">
        <v>76.902456439999995</v>
      </c>
      <c r="J42" s="137">
        <v>45.838941859999998</v>
      </c>
      <c r="K42" s="137">
        <v>172.74687040000001</v>
      </c>
      <c r="L42" s="137">
        <v>226</v>
      </c>
      <c r="M42" s="137">
        <v>365</v>
      </c>
      <c r="N42" s="137">
        <v>500</v>
      </c>
      <c r="O42" s="137">
        <v>857</v>
      </c>
      <c r="P42" s="146"/>
      <c r="Q42" s="137">
        <v>39</v>
      </c>
      <c r="R42" s="137">
        <v>33</v>
      </c>
      <c r="S42" s="137">
        <v>71</v>
      </c>
      <c r="T42" s="137">
        <v>29.66</v>
      </c>
      <c r="U42" s="137">
        <v>25.49</v>
      </c>
      <c r="V42" s="137">
        <v>11.32</v>
      </c>
      <c r="W42" s="137">
        <v>10.070000000000007</v>
      </c>
      <c r="X42" s="137">
        <v>21.075950550000002</v>
      </c>
      <c r="Y42" s="137">
        <v>11.464049449999997</v>
      </c>
      <c r="Z42" s="137">
        <v>22.109242170000002</v>
      </c>
      <c r="AA42" s="137">
        <v>22.253214269999994</v>
      </c>
      <c r="AB42" s="137">
        <v>8.2647407200000007</v>
      </c>
      <c r="AC42" s="137">
        <v>14.924347689999999</v>
      </c>
      <c r="AD42" s="137">
        <v>20.302323250000001</v>
      </c>
      <c r="AE42" s="137">
        <v>2.3475302000000013</v>
      </c>
      <c r="AF42" s="137">
        <v>67</v>
      </c>
      <c r="AG42" s="137">
        <v>31</v>
      </c>
      <c r="AH42" s="137">
        <v>32</v>
      </c>
      <c r="AI42" s="137">
        <v>42.746870399999999</v>
      </c>
      <c r="AJ42" s="137">
        <v>85.98</v>
      </c>
      <c r="AK42" s="137">
        <v>53.019999999999996</v>
      </c>
      <c r="AL42" s="137">
        <v>115</v>
      </c>
      <c r="AM42" s="137">
        <v>-28</v>
      </c>
      <c r="AN42" s="137">
        <v>40</v>
      </c>
      <c r="AO42" s="137">
        <v>97</v>
      </c>
      <c r="AP42" s="137">
        <v>81</v>
      </c>
      <c r="AQ42" s="137">
        <v>147</v>
      </c>
      <c r="AR42" s="137">
        <v>77</v>
      </c>
      <c r="AS42" s="137">
        <v>100</v>
      </c>
      <c r="AT42" s="137">
        <v>123</v>
      </c>
      <c r="AU42" s="137">
        <v>200</v>
      </c>
      <c r="AV42" s="162">
        <v>125</v>
      </c>
      <c r="AW42" s="162">
        <v>176</v>
      </c>
      <c r="AX42" s="162">
        <v>224</v>
      </c>
      <c r="AY42" s="162">
        <v>332</v>
      </c>
      <c r="AZ42" s="162">
        <v>296</v>
      </c>
      <c r="BA42" s="162">
        <v>297</v>
      </c>
    </row>
    <row r="43" spans="1:53" s="6" customFormat="1" ht="16.5" customHeight="1">
      <c r="A43" s="102"/>
      <c r="B43" s="10"/>
      <c r="C43" s="14" t="s">
        <v>738</v>
      </c>
      <c r="D43" s="81"/>
      <c r="E43" s="137">
        <v>478.02</v>
      </c>
      <c r="F43" s="137">
        <v>516.80000000000007</v>
      </c>
      <c r="G43" s="137">
        <v>437.96</v>
      </c>
      <c r="H43" s="137">
        <v>562.93000000000006</v>
      </c>
      <c r="I43" s="137">
        <v>711.24411013999998</v>
      </c>
      <c r="J43" s="137">
        <v>361.45668164999995</v>
      </c>
      <c r="K43" s="137">
        <v>301.65866226999998</v>
      </c>
      <c r="L43" s="137">
        <v>22</v>
      </c>
      <c r="M43" s="137">
        <v>348</v>
      </c>
      <c r="N43" s="137">
        <v>-170.96000000000004</v>
      </c>
      <c r="O43" s="137">
        <v>129.13</v>
      </c>
      <c r="P43" s="146"/>
      <c r="Q43" s="137">
        <v>95</v>
      </c>
      <c r="R43" s="137">
        <v>110</v>
      </c>
      <c r="S43" s="137">
        <v>113</v>
      </c>
      <c r="T43" s="137">
        <v>166.41</v>
      </c>
      <c r="U43" s="137">
        <v>143.09</v>
      </c>
      <c r="V43" s="137">
        <v>102.51840773000006</v>
      </c>
      <c r="W43" s="137">
        <v>150.89269190999997</v>
      </c>
      <c r="X43" s="137">
        <v>117.13119559999998</v>
      </c>
      <c r="Y43" s="137">
        <v>114.76880439999998</v>
      </c>
      <c r="Z43" s="137">
        <v>121.23692028000005</v>
      </c>
      <c r="AA43" s="137">
        <v>358.10718985999989</v>
      </c>
      <c r="AB43" s="137">
        <v>166.20813201000001</v>
      </c>
      <c r="AC43" s="137">
        <v>70.721021109999953</v>
      </c>
      <c r="AD43" s="137">
        <v>39.235369300000059</v>
      </c>
      <c r="AE43" s="137">
        <v>85.292159229999953</v>
      </c>
      <c r="AF43" s="137">
        <v>53</v>
      </c>
      <c r="AG43" s="137">
        <v>94</v>
      </c>
      <c r="AH43" s="137">
        <v>79</v>
      </c>
      <c r="AI43" s="137">
        <v>75.658662269999965</v>
      </c>
      <c r="AJ43" s="137">
        <v>58.319999999999993</v>
      </c>
      <c r="AK43" s="137">
        <v>-124.32</v>
      </c>
      <c r="AL43" s="137">
        <v>36</v>
      </c>
      <c r="AM43" s="137">
        <v>52</v>
      </c>
      <c r="AN43" s="137">
        <v>47</v>
      </c>
      <c r="AO43" s="137">
        <v>99</v>
      </c>
      <c r="AP43" s="137">
        <v>37</v>
      </c>
      <c r="AQ43" s="137">
        <v>165</v>
      </c>
      <c r="AR43" s="137">
        <v>21.700000000000003</v>
      </c>
      <c r="AS43" s="137">
        <v>64</v>
      </c>
      <c r="AT43" s="137">
        <v>38</v>
      </c>
      <c r="AU43" s="137">
        <v>-294.66000000000003</v>
      </c>
      <c r="AV43" s="137">
        <v>-4.2199999999999989</v>
      </c>
      <c r="AW43" s="137">
        <v>44.099999999999994</v>
      </c>
      <c r="AX43" s="137">
        <v>56.32000000000005</v>
      </c>
      <c r="AY43" s="137">
        <v>32.92999999999995</v>
      </c>
      <c r="AZ43" s="137">
        <v>48.879999999999995</v>
      </c>
      <c r="BA43" s="137">
        <v>123.65999999999997</v>
      </c>
    </row>
    <row r="44" spans="1:53" s="6" customFormat="1" ht="16.5" customHeight="1">
      <c r="A44" s="97"/>
      <c r="B44" s="32"/>
      <c r="C44" s="37" t="s">
        <v>739</v>
      </c>
      <c r="E44" s="194">
        <v>51.94</v>
      </c>
      <c r="F44" s="194">
        <v>49.93</v>
      </c>
      <c r="G44" s="194">
        <v>39.86</v>
      </c>
      <c r="H44" s="194">
        <v>67.790000000000006</v>
      </c>
      <c r="I44" s="194">
        <v>50.027320439999997</v>
      </c>
      <c r="J44" s="194">
        <v>33.704376490000001</v>
      </c>
      <c r="K44" s="194">
        <v>30.594467330000001</v>
      </c>
      <c r="L44" s="194">
        <v>35</v>
      </c>
      <c r="M44" s="194">
        <v>32</v>
      </c>
      <c r="N44" s="194">
        <v>17</v>
      </c>
      <c r="O44" s="194">
        <v>26</v>
      </c>
      <c r="P44" s="192"/>
      <c r="Q44" s="194">
        <v>11</v>
      </c>
      <c r="R44" s="194">
        <v>8</v>
      </c>
      <c r="S44" s="194">
        <v>9</v>
      </c>
      <c r="T44" s="194">
        <v>18.32</v>
      </c>
      <c r="U44" s="194">
        <v>17.100000000000001</v>
      </c>
      <c r="V44" s="194">
        <v>15.47</v>
      </c>
      <c r="W44" s="194">
        <v>16.910000000000004</v>
      </c>
      <c r="X44" s="194">
        <v>14.686874039999999</v>
      </c>
      <c r="Y44" s="194">
        <v>7.1531259600000006</v>
      </c>
      <c r="Z44" s="194">
        <v>13.622122000000001</v>
      </c>
      <c r="AA44" s="194">
        <v>14.565198439999996</v>
      </c>
      <c r="AB44" s="194">
        <v>10.429406220000001</v>
      </c>
      <c r="AC44" s="194">
        <v>8.2188428899999977</v>
      </c>
      <c r="AD44" s="194">
        <v>7.6958168100000002</v>
      </c>
      <c r="AE44" s="194">
        <v>7.3603105700000029</v>
      </c>
      <c r="AF44" s="194">
        <v>10</v>
      </c>
      <c r="AG44" s="194">
        <v>6</v>
      </c>
      <c r="AH44" s="194">
        <v>12</v>
      </c>
      <c r="AI44" s="194">
        <v>2.5944673300000005</v>
      </c>
      <c r="AJ44" s="194">
        <v>13.7</v>
      </c>
      <c r="AK44" s="194">
        <v>8.3000000000000007</v>
      </c>
      <c r="AL44" s="194">
        <v>10</v>
      </c>
      <c r="AM44" s="194">
        <v>3</v>
      </c>
      <c r="AN44" s="194">
        <v>5</v>
      </c>
      <c r="AO44" s="194">
        <v>10</v>
      </c>
      <c r="AP44" s="194">
        <v>14</v>
      </c>
      <c r="AQ44" s="194">
        <v>3</v>
      </c>
      <c r="AR44" s="194">
        <v>4</v>
      </c>
      <c r="AS44" s="194">
        <v>8</v>
      </c>
      <c r="AT44" s="194">
        <v>5</v>
      </c>
      <c r="AU44" s="194">
        <v>0</v>
      </c>
      <c r="AV44" s="575">
        <v>3</v>
      </c>
      <c r="AW44" s="575">
        <v>12</v>
      </c>
      <c r="AX44" s="575">
        <v>3</v>
      </c>
      <c r="AY44" s="575">
        <v>8</v>
      </c>
      <c r="AZ44" s="575">
        <v>8</v>
      </c>
      <c r="BA44" s="575">
        <v>12</v>
      </c>
    </row>
    <row r="45" spans="1:53" ht="16.5" customHeight="1">
      <c r="B45" s="10" t="s">
        <v>740</v>
      </c>
      <c r="C45" s="14"/>
      <c r="D45" s="58"/>
      <c r="E45" s="167">
        <v>9.1000000000000004E-3</v>
      </c>
      <c r="F45" s="167">
        <v>8.6999999999999994E-3</v>
      </c>
      <c r="G45" s="167">
        <v>6.8999999999999999E-3</v>
      </c>
      <c r="H45" s="167">
        <v>6.6759497790667074E-3</v>
      </c>
      <c r="I45" s="167">
        <v>7.2818635268755852E-3</v>
      </c>
      <c r="J45" s="167">
        <v>3.349590628584676E-3</v>
      </c>
      <c r="K45" s="167">
        <v>3.575646982791416E-3</v>
      </c>
      <c r="L45" s="167">
        <v>2.0776878409290867E-3</v>
      </c>
      <c r="M45" s="167">
        <v>5.2253458947176777E-3</v>
      </c>
      <c r="N45" s="167">
        <v>2.3302513821641894E-3</v>
      </c>
      <c r="O45" s="167">
        <v>6.1867214783760732E-3</v>
      </c>
      <c r="P45" s="10"/>
      <c r="Q45" s="167">
        <v>6.9024233431247885E-3</v>
      </c>
      <c r="R45" s="167">
        <v>6.6145655763972019E-3</v>
      </c>
      <c r="S45" s="167">
        <v>6.8566942290638512E-3</v>
      </c>
      <c r="T45" s="167">
        <v>8.4371822475254564E-3</v>
      </c>
      <c r="U45" s="167">
        <v>7.7715375074928301E-3</v>
      </c>
      <c r="V45" s="167">
        <v>6.7692031024121661E-3</v>
      </c>
      <c r="W45" s="167">
        <v>6.6759497790667074E-3</v>
      </c>
      <c r="X45" s="167">
        <v>5.5370492929045856E-3</v>
      </c>
      <c r="Y45" s="167">
        <v>5.1754060319356941E-3</v>
      </c>
      <c r="Z45" s="167">
        <v>5.2563743533597827E-3</v>
      </c>
      <c r="AA45" s="167">
        <v>7.2811685682329956E-3</v>
      </c>
      <c r="AB45" s="167">
        <v>5.9135492024609809E-3</v>
      </c>
      <c r="AC45" s="167">
        <v>4.3962519431945861E-3</v>
      </c>
      <c r="AD45" s="167">
        <v>3.5595646140984104E-3</v>
      </c>
      <c r="AE45" s="167">
        <v>3.349590628584676E-3</v>
      </c>
      <c r="AF45" s="167">
        <v>3.7403477049518302E-3</v>
      </c>
      <c r="AG45" s="167">
        <v>3.7370163702420208E-3</v>
      </c>
      <c r="AH45" s="167">
        <v>3.6383964180933905E-3</v>
      </c>
      <c r="AI45" s="167">
        <v>3.575646982791416E-3</v>
      </c>
      <c r="AJ45" s="167">
        <v>4.6547762081015961E-3</v>
      </c>
      <c r="AK45" s="167">
        <v>1.4055161391507945E-3</v>
      </c>
      <c r="AL45" s="167">
        <v>2.5133946886796979E-3</v>
      </c>
      <c r="AM45" s="167">
        <v>2.0776878409290867E-3</v>
      </c>
      <c r="AN45" s="167">
        <v>2.6721739024413464E-3</v>
      </c>
      <c r="AO45" s="167">
        <v>4.3068325491760918E-3</v>
      </c>
      <c r="AP45" s="167">
        <v>4.0760575354717322E-3</v>
      </c>
      <c r="AQ45" s="167">
        <v>5.2253458947176777E-3</v>
      </c>
      <c r="AR45" s="167">
        <v>2.8269733545957408E-3</v>
      </c>
      <c r="AS45" s="167">
        <v>3.7716208360501734E-3</v>
      </c>
      <c r="AT45" s="167">
        <v>4.0085331363649617E-3</v>
      </c>
      <c r="AU45" s="167">
        <v>2.3302513821641894E-3</v>
      </c>
      <c r="AV45" s="167">
        <v>3.2151244214445522E-3</v>
      </c>
      <c r="AW45" s="167">
        <v>4.5461998589621851E-3</v>
      </c>
      <c r="AX45" s="167">
        <v>5.3191593654417163E-3</v>
      </c>
      <c r="AY45" s="167">
        <v>6.1867214783760732E-3</v>
      </c>
      <c r="AZ45" s="167">
        <v>8.3290749287987902E-3</v>
      </c>
      <c r="BA45" s="167">
        <v>9.2047635803072896E-3</v>
      </c>
    </row>
    <row r="46" spans="1:53" ht="16.5" customHeight="1">
      <c r="B46" s="5"/>
      <c r="C46" s="14" t="s">
        <v>741</v>
      </c>
      <c r="D46" s="73"/>
      <c r="E46" s="269">
        <v>677</v>
      </c>
      <c r="F46" s="269">
        <v>714</v>
      </c>
      <c r="G46" s="269">
        <v>658</v>
      </c>
      <c r="H46" s="146">
        <v>707.26</v>
      </c>
      <c r="I46" s="146">
        <v>838.25</v>
      </c>
      <c r="J46" s="146">
        <v>441.40999999999997</v>
      </c>
      <c r="K46" s="146">
        <v>504.59</v>
      </c>
      <c r="L46" s="146">
        <v>283.38</v>
      </c>
      <c r="M46" s="146">
        <v>744.55</v>
      </c>
      <c r="N46" s="146">
        <v>346.03999999999996</v>
      </c>
      <c r="O46" s="146">
        <v>1012.13</v>
      </c>
      <c r="P46" s="147"/>
      <c r="Q46" s="146">
        <v>314.08376457999998</v>
      </c>
      <c r="R46" s="146">
        <v>465.42090888999996</v>
      </c>
      <c r="S46" s="146">
        <v>658.39585276999992</v>
      </c>
      <c r="T46" s="146">
        <v>214.38632562000001</v>
      </c>
      <c r="U46" s="146">
        <v>400.07890035999998</v>
      </c>
      <c r="V46" s="146">
        <v>529.38730809000003</v>
      </c>
      <c r="W46" s="146">
        <v>707.26</v>
      </c>
      <c r="X46" s="146">
        <v>152.9</v>
      </c>
      <c r="Y46" s="146">
        <v>286.27</v>
      </c>
      <c r="Z46" s="146">
        <v>443.25</v>
      </c>
      <c r="AA46" s="146">
        <v>838.17</v>
      </c>
      <c r="AB46" s="146">
        <v>184.9</v>
      </c>
      <c r="AC46" s="146">
        <v>278.76</v>
      </c>
      <c r="AD46" s="146">
        <v>345.57</v>
      </c>
      <c r="AE46" s="146">
        <v>441.40999999999997</v>
      </c>
      <c r="AF46" s="146">
        <v>128.96</v>
      </c>
      <c r="AG46" s="146">
        <v>260.54000000000002</v>
      </c>
      <c r="AH46" s="146">
        <v>384.28</v>
      </c>
      <c r="AI46" s="146">
        <v>504.59</v>
      </c>
      <c r="AJ46" s="146">
        <v>157.94</v>
      </c>
      <c r="AK46" s="146">
        <v>95.25</v>
      </c>
      <c r="AL46" s="146">
        <v>256.25</v>
      </c>
      <c r="AM46" s="146">
        <v>283.38</v>
      </c>
      <c r="AN46" s="146">
        <v>92</v>
      </c>
      <c r="AO46" s="146">
        <v>297.55</v>
      </c>
      <c r="AP46" s="146">
        <v>429.55</v>
      </c>
      <c r="AQ46" s="146">
        <v>744.55</v>
      </c>
      <c r="AR46" s="146">
        <v>102.7</v>
      </c>
      <c r="AS46" s="146">
        <v>274.7</v>
      </c>
      <c r="AT46" s="146">
        <v>440.7</v>
      </c>
      <c r="AU46" s="146">
        <v>346.03999999999996</v>
      </c>
      <c r="AV46" s="146">
        <v>123.78</v>
      </c>
      <c r="AW46" s="146">
        <v>355.88</v>
      </c>
      <c r="AX46" s="146">
        <v>639.20000000000005</v>
      </c>
      <c r="AY46" s="146">
        <v>1012.13</v>
      </c>
      <c r="AZ46" s="146">
        <v>352.88</v>
      </c>
      <c r="BA46" s="146">
        <v>785.54</v>
      </c>
    </row>
    <row r="47" spans="1:53" ht="16.5" customHeight="1">
      <c r="B47" s="5"/>
      <c r="C47" s="14" t="s">
        <v>742</v>
      </c>
      <c r="D47" s="73"/>
      <c r="E47" s="269">
        <v>77380.53</v>
      </c>
      <c r="F47" s="269">
        <v>88129.45</v>
      </c>
      <c r="G47" s="269">
        <v>102103.03999999999</v>
      </c>
      <c r="H47" s="269">
        <v>110211.02</v>
      </c>
      <c r="I47" s="269">
        <v>125102.26</v>
      </c>
      <c r="J47" s="269">
        <v>139524</v>
      </c>
      <c r="K47" s="269">
        <v>139980.13928511</v>
      </c>
      <c r="L47" s="269">
        <v>138369.22017685999</v>
      </c>
      <c r="M47" s="269">
        <v>148237.06439074999</v>
      </c>
      <c r="N47" s="269">
        <v>154705.84228397999</v>
      </c>
      <c r="O47" s="269">
        <v>172291.75532550999</v>
      </c>
      <c r="P47" s="147"/>
      <c r="Q47" s="137">
        <v>96764.79</v>
      </c>
      <c r="R47" s="137">
        <v>100208.92</v>
      </c>
      <c r="S47" s="137">
        <v>102103.03999999999</v>
      </c>
      <c r="T47" s="137">
        <v>104216.81</v>
      </c>
      <c r="U47" s="137">
        <v>104443.56</v>
      </c>
      <c r="V47" s="137">
        <v>107908.01</v>
      </c>
      <c r="W47" s="137">
        <v>110211.02</v>
      </c>
      <c r="X47" s="137">
        <v>110922.13</v>
      </c>
      <c r="Y47" s="137">
        <v>113119.96</v>
      </c>
      <c r="Z47" s="137">
        <v>119291.87</v>
      </c>
      <c r="AA47" s="137">
        <v>125102.26</v>
      </c>
      <c r="AB47" s="137">
        <v>126845.79706462999</v>
      </c>
      <c r="AC47" s="137">
        <v>131399.28383576</v>
      </c>
      <c r="AD47" s="137">
        <v>134961.15630363999</v>
      </c>
      <c r="AE47" s="137">
        <v>139524</v>
      </c>
      <c r="AF47" s="137">
        <v>140648.35</v>
      </c>
      <c r="AG47" s="137">
        <v>141614</v>
      </c>
      <c r="AH47" s="137">
        <v>141575.22708464999</v>
      </c>
      <c r="AI47" s="137">
        <v>139980.13928511</v>
      </c>
      <c r="AJ47" s="137">
        <v>135636.69578123</v>
      </c>
      <c r="AK47" s="137">
        <v>135555.45126813999</v>
      </c>
      <c r="AL47" s="137">
        <v>136006.34477625001</v>
      </c>
      <c r="AM47" s="137">
        <v>138369.22017685999</v>
      </c>
      <c r="AN47" s="137">
        <v>138015.99157901999</v>
      </c>
      <c r="AO47" s="137">
        <v>142406.07818519001</v>
      </c>
      <c r="AP47" s="137">
        <v>146054.33235725001</v>
      </c>
      <c r="AQ47" s="137">
        <v>148237.06439074999</v>
      </c>
      <c r="AR47" s="137">
        <v>147217.33578088001</v>
      </c>
      <c r="AS47" s="137">
        <v>145849.79126733</v>
      </c>
      <c r="AT47" s="137">
        <v>148948.83233666001</v>
      </c>
      <c r="AU47" s="137">
        <v>154705.84228397999</v>
      </c>
      <c r="AV47" s="137">
        <v>157103.2546399</v>
      </c>
      <c r="AW47" s="137">
        <v>162196.95945972</v>
      </c>
      <c r="AX47" s="137">
        <v>169443.78861891999</v>
      </c>
      <c r="AY47" s="137">
        <v>172291.75532550999</v>
      </c>
      <c r="AZ47" s="137">
        <v>171511.24416097</v>
      </c>
      <c r="BA47" s="137">
        <v>173024.05721982001</v>
      </c>
    </row>
    <row r="48" spans="1:53" ht="16.5" customHeight="1" thickBot="1">
      <c r="B48" s="87"/>
      <c r="C48" s="91" t="s">
        <v>743</v>
      </c>
      <c r="D48" s="83"/>
      <c r="E48" s="287">
        <v>74243.637993669996</v>
      </c>
      <c r="F48" s="287">
        <v>82122.73914541</v>
      </c>
      <c r="G48" s="287">
        <v>96022.34411726</v>
      </c>
      <c r="H48" s="289">
        <v>105941.48</v>
      </c>
      <c r="I48" s="289">
        <v>115114.76381097001</v>
      </c>
      <c r="J48" s="289">
        <v>131780.2827107</v>
      </c>
      <c r="K48" s="289">
        <v>141118.51713227</v>
      </c>
      <c r="L48" s="289">
        <v>136392</v>
      </c>
      <c r="M48" s="289">
        <v>142488.17494602001</v>
      </c>
      <c r="N48" s="289">
        <v>148499</v>
      </c>
      <c r="O48" s="289">
        <v>163597.14972423</v>
      </c>
      <c r="P48" s="288"/>
      <c r="Q48" s="289">
        <v>91761.01</v>
      </c>
      <c r="R48" s="289">
        <v>94075.12</v>
      </c>
      <c r="S48" s="289">
        <v>96022.34411726</v>
      </c>
      <c r="T48" s="289">
        <v>103050.47685301999</v>
      </c>
      <c r="U48" s="289">
        <v>103813.29845440001</v>
      </c>
      <c r="V48" s="289">
        <v>104560.15</v>
      </c>
      <c r="W48" s="289">
        <v>105941.48</v>
      </c>
      <c r="X48" s="289">
        <v>111058.5</v>
      </c>
      <c r="Y48" s="289">
        <v>111234.91</v>
      </c>
      <c r="Z48" s="289">
        <v>112640.08751104999</v>
      </c>
      <c r="AA48" s="289">
        <v>115114.76381097001</v>
      </c>
      <c r="AB48" s="289">
        <v>126805.78051335999</v>
      </c>
      <c r="AC48" s="289">
        <v>127868.08826139</v>
      </c>
      <c r="AD48" s="289">
        <v>129798.40914978</v>
      </c>
      <c r="AE48" s="289">
        <v>131780.2827107</v>
      </c>
      <c r="AF48" s="289">
        <v>139827.7608662</v>
      </c>
      <c r="AG48" s="289">
        <v>140593</v>
      </c>
      <c r="AH48" s="289">
        <v>141210.82294001</v>
      </c>
      <c r="AI48" s="289">
        <v>141118.51713227</v>
      </c>
      <c r="AJ48" s="289">
        <v>137608</v>
      </c>
      <c r="AK48" s="289">
        <v>136660.63585567998</v>
      </c>
      <c r="AL48" s="289">
        <v>136311.78298354888</v>
      </c>
      <c r="AM48" s="289">
        <v>136392</v>
      </c>
      <c r="AN48" s="289">
        <v>138472.26697481002</v>
      </c>
      <c r="AO48" s="289">
        <v>138935</v>
      </c>
      <c r="AP48" s="289">
        <v>140768</v>
      </c>
      <c r="AQ48" s="289">
        <v>142488.17494602001</v>
      </c>
      <c r="AR48" s="289">
        <v>147332.67820811001</v>
      </c>
      <c r="AS48" s="289">
        <v>146874</v>
      </c>
      <c r="AT48" s="289">
        <v>146990</v>
      </c>
      <c r="AU48" s="289">
        <v>148499</v>
      </c>
      <c r="AV48" s="289">
        <v>156136</v>
      </c>
      <c r="AW48" s="289">
        <v>157859</v>
      </c>
      <c r="AX48" s="289">
        <v>160666</v>
      </c>
      <c r="AY48" s="289">
        <v>163597.14972423</v>
      </c>
      <c r="AZ48" s="289">
        <v>171822.73621961998</v>
      </c>
      <c r="BA48" s="289">
        <v>172095.67482960998</v>
      </c>
    </row>
    <row r="49" spans="1:53" s="71" customFormat="1" ht="16.5" customHeight="1">
      <c r="A49" s="97"/>
      <c r="B49" s="73"/>
      <c r="C49" s="58"/>
      <c r="D49" s="73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0"/>
      <c r="Q49" s="162"/>
      <c r="R49" s="14"/>
      <c r="S49" s="14"/>
      <c r="T49" s="14"/>
      <c r="U49" s="162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</row>
    <row r="50" spans="1:53" ht="16.5" customHeight="1">
      <c r="B50" s="71"/>
      <c r="C50" s="78" t="s">
        <v>744</v>
      </c>
      <c r="D50" s="8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2"/>
      <c r="Q50" s="146"/>
      <c r="R50" s="14"/>
      <c r="S50" s="14"/>
      <c r="T50" s="14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</row>
    <row r="51" spans="1:53" ht="16.5" customHeight="1">
      <c r="C51" s="58" t="s">
        <v>898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2"/>
      <c r="Q51" s="139"/>
      <c r="R51" s="14"/>
      <c r="S51" s="14"/>
      <c r="T51" s="14"/>
      <c r="U51" s="13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1:53" ht="16.5" customHeight="1">
      <c r="C52" s="58" t="s">
        <v>745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Q52" s="319"/>
      <c r="R52" s="14"/>
      <c r="S52" s="14"/>
      <c r="T52" s="14"/>
      <c r="U52" s="319"/>
      <c r="V52" s="319"/>
      <c r="W52" s="319"/>
      <c r="X52" s="319"/>
      <c r="Y52" s="319"/>
      <c r="Z52" s="319"/>
      <c r="AA52" s="319"/>
      <c r="AB52" s="319"/>
      <c r="AC52" s="319"/>
      <c r="AD52" s="319"/>
      <c r="AE52" s="319"/>
      <c r="AF52" s="319"/>
      <c r="AG52" s="319"/>
      <c r="AH52" s="319"/>
      <c r="AI52" s="319"/>
      <c r="AJ52" s="319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  <c r="AX52" s="319"/>
      <c r="AY52" s="319"/>
      <c r="AZ52" s="319"/>
      <c r="BA52" s="319"/>
    </row>
    <row r="53" spans="1:53" ht="16.5" customHeight="1">
      <c r="U53" s="319"/>
    </row>
    <row r="54" spans="1:53" ht="16.5" customHeight="1"/>
    <row r="55" spans="1:53" ht="16.5" customHeight="1"/>
    <row r="56" spans="1:53" ht="16.5" customHeight="1"/>
    <row r="57" spans="1:53" ht="16.5" customHeight="1"/>
    <row r="58" spans="1:53" ht="16.5" customHeight="1"/>
    <row r="59" spans="1:53" ht="16.5" customHeight="1"/>
    <row r="60" spans="1:53" ht="16.5" customHeight="1"/>
    <row r="61" spans="1:53" ht="16.5" customHeight="1"/>
    <row r="62" spans="1:53" ht="16.5" customHeight="1"/>
    <row r="63" spans="1:53" ht="16.5" customHeight="1"/>
    <row r="64" spans="1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</sheetData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64" firstPageNumber="6" orientation="landscape" useFirstPageNumber="1" r:id="rId1"/>
  <headerFooter alignWithMargins="0">
    <oddFooter>&amp;C- 5 -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7"/>
      <c r="B1" s="19" t="s">
        <v>496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483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36" t="s">
        <v>239</v>
      </c>
      <c r="C4" s="36"/>
      <c r="D4" s="10"/>
      <c r="E4" s="173">
        <v>153</v>
      </c>
      <c r="F4" s="173">
        <v>151</v>
      </c>
      <c r="G4" s="173">
        <v>145</v>
      </c>
      <c r="H4" s="173">
        <f>W4</f>
        <v>134</v>
      </c>
      <c r="I4" s="173">
        <v>140</v>
      </c>
      <c r="J4" s="173">
        <v>141</v>
      </c>
      <c r="K4" s="173">
        <v>142</v>
      </c>
      <c r="L4" s="173">
        <v>145</v>
      </c>
      <c r="M4" s="173">
        <v>146</v>
      </c>
      <c r="N4" s="173">
        <v>143</v>
      </c>
      <c r="O4" s="173">
        <v>132</v>
      </c>
      <c r="P4" s="133"/>
      <c r="Q4" s="173">
        <v>150</v>
      </c>
      <c r="R4" s="173">
        <v>145</v>
      </c>
      <c r="S4" s="173">
        <v>145</v>
      </c>
      <c r="T4" s="173">
        <v>144</v>
      </c>
      <c r="U4" s="173">
        <v>138</v>
      </c>
      <c r="V4" s="173">
        <v>136</v>
      </c>
      <c r="W4" s="173">
        <v>134</v>
      </c>
      <c r="X4" s="173">
        <v>135</v>
      </c>
      <c r="Y4" s="173">
        <v>137</v>
      </c>
      <c r="Z4" s="173">
        <v>139</v>
      </c>
      <c r="AA4" s="173">
        <v>140</v>
      </c>
      <c r="AB4" s="173">
        <v>139</v>
      </c>
      <c r="AC4" s="173">
        <v>139</v>
      </c>
      <c r="AD4" s="173">
        <v>140</v>
      </c>
      <c r="AE4" s="173">
        <v>141</v>
      </c>
      <c r="AF4" s="173">
        <v>142</v>
      </c>
      <c r="AG4" s="173">
        <v>142</v>
      </c>
      <c r="AH4" s="173">
        <v>142</v>
      </c>
      <c r="AI4" s="173">
        <v>142</v>
      </c>
      <c r="AJ4" s="173">
        <v>142</v>
      </c>
      <c r="AK4" s="173">
        <v>142</v>
      </c>
      <c r="AL4" s="173">
        <v>143</v>
      </c>
      <c r="AM4" s="173">
        <v>145</v>
      </c>
      <c r="AN4" s="173">
        <v>145</v>
      </c>
      <c r="AO4" s="173">
        <v>145</v>
      </c>
      <c r="AP4" s="173">
        <v>145</v>
      </c>
      <c r="AQ4" s="173">
        <v>146</v>
      </c>
      <c r="AR4" s="173">
        <v>143</v>
      </c>
      <c r="AS4" s="173">
        <v>143</v>
      </c>
      <c r="AT4" s="173">
        <v>143</v>
      </c>
      <c r="AU4" s="173">
        <v>143</v>
      </c>
      <c r="AV4" s="173">
        <v>143</v>
      </c>
      <c r="AW4" s="173">
        <v>140</v>
      </c>
      <c r="AX4" s="173">
        <v>140</v>
      </c>
      <c r="AY4" s="173">
        <v>132</v>
      </c>
      <c r="AZ4" s="173">
        <v>132</v>
      </c>
      <c r="BA4" s="173">
        <v>130</v>
      </c>
    </row>
    <row r="5" spans="1:53" s="7" customFormat="1" ht="16.5" customHeight="1">
      <c r="A5" s="101" t="s">
        <v>35</v>
      </c>
      <c r="B5" s="10"/>
      <c r="C5" s="14" t="s">
        <v>240</v>
      </c>
      <c r="D5" s="10"/>
      <c r="E5" s="138">
        <v>1</v>
      </c>
      <c r="F5" s="138">
        <v>1</v>
      </c>
      <c r="G5" s="138">
        <v>1</v>
      </c>
      <c r="H5" s="138">
        <f t="shared" ref="H5:H19" si="0">W5</f>
        <v>1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  <c r="P5" s="138"/>
      <c r="Q5" s="138">
        <v>1</v>
      </c>
      <c r="R5" s="138">
        <v>1</v>
      </c>
      <c r="S5" s="138">
        <v>1</v>
      </c>
      <c r="T5" s="138">
        <v>1</v>
      </c>
      <c r="U5" s="138">
        <v>1</v>
      </c>
      <c r="V5" s="138">
        <v>1</v>
      </c>
      <c r="W5" s="138">
        <v>1</v>
      </c>
      <c r="X5" s="138">
        <v>1</v>
      </c>
      <c r="Y5" s="138">
        <v>1</v>
      </c>
      <c r="Z5" s="138">
        <v>1</v>
      </c>
      <c r="AA5" s="138">
        <v>0</v>
      </c>
      <c r="AB5" s="138">
        <v>0</v>
      </c>
      <c r="AC5" s="138">
        <v>0</v>
      </c>
      <c r="AD5" s="138">
        <v>0</v>
      </c>
      <c r="AE5" s="138">
        <v>0</v>
      </c>
      <c r="AF5" s="138">
        <v>0</v>
      </c>
      <c r="AG5" s="138">
        <v>0</v>
      </c>
      <c r="AH5" s="138">
        <v>0</v>
      </c>
      <c r="AI5" s="138">
        <v>0</v>
      </c>
      <c r="AJ5" s="138">
        <v>0</v>
      </c>
      <c r="AK5" s="138">
        <v>0</v>
      </c>
      <c r="AL5" s="138">
        <v>0</v>
      </c>
      <c r="AM5" s="138">
        <v>0</v>
      </c>
      <c r="AN5" s="138">
        <v>0</v>
      </c>
      <c r="AO5" s="138">
        <v>0</v>
      </c>
      <c r="AP5" s="138">
        <v>0</v>
      </c>
      <c r="AQ5" s="138">
        <v>0</v>
      </c>
      <c r="AR5" s="138">
        <v>0</v>
      </c>
      <c r="AS5" s="138">
        <v>0</v>
      </c>
      <c r="AT5" s="138">
        <v>0</v>
      </c>
      <c r="AU5" s="138">
        <v>0</v>
      </c>
      <c r="AV5" s="138">
        <v>0</v>
      </c>
      <c r="AW5" s="138">
        <v>0</v>
      </c>
      <c r="AX5" s="138">
        <v>0</v>
      </c>
      <c r="AY5" s="138">
        <v>0</v>
      </c>
      <c r="AZ5" s="138">
        <v>0</v>
      </c>
      <c r="BA5" s="138">
        <v>0</v>
      </c>
    </row>
    <row r="6" spans="1:53" s="7" customFormat="1" ht="16.5" customHeight="1">
      <c r="A6" s="309" t="s">
        <v>525</v>
      </c>
      <c r="B6" s="10"/>
      <c r="C6" s="14" t="s">
        <v>241</v>
      </c>
      <c r="D6" s="10"/>
      <c r="E6" s="138">
        <v>95</v>
      </c>
      <c r="F6" s="138">
        <v>93</v>
      </c>
      <c r="G6" s="138">
        <v>93</v>
      </c>
      <c r="H6" s="138">
        <f t="shared" si="0"/>
        <v>73</v>
      </c>
      <c r="I6" s="138">
        <v>72</v>
      </c>
      <c r="J6" s="138">
        <v>72</v>
      </c>
      <c r="K6" s="138">
        <v>73</v>
      </c>
      <c r="L6" s="138">
        <v>75</v>
      </c>
      <c r="M6" s="138">
        <v>76</v>
      </c>
      <c r="N6" s="138">
        <v>76</v>
      </c>
      <c r="O6" s="138">
        <v>72</v>
      </c>
      <c r="P6" s="138"/>
      <c r="Q6" s="138">
        <v>94</v>
      </c>
      <c r="R6" s="138">
        <v>94</v>
      </c>
      <c r="S6" s="138">
        <v>93</v>
      </c>
      <c r="T6" s="138">
        <v>90</v>
      </c>
      <c r="U6" s="138">
        <v>81</v>
      </c>
      <c r="V6" s="138">
        <v>79</v>
      </c>
      <c r="W6" s="138">
        <v>73</v>
      </c>
      <c r="X6" s="138">
        <v>72</v>
      </c>
      <c r="Y6" s="138">
        <v>72</v>
      </c>
      <c r="Z6" s="138">
        <v>72</v>
      </c>
      <c r="AA6" s="138">
        <v>72</v>
      </c>
      <c r="AB6" s="138">
        <v>71</v>
      </c>
      <c r="AC6" s="138">
        <v>71</v>
      </c>
      <c r="AD6" s="138">
        <v>71</v>
      </c>
      <c r="AE6" s="138">
        <v>72</v>
      </c>
      <c r="AF6" s="138">
        <v>73</v>
      </c>
      <c r="AG6" s="138">
        <v>73</v>
      </c>
      <c r="AH6" s="138">
        <v>73</v>
      </c>
      <c r="AI6" s="138">
        <v>73</v>
      </c>
      <c r="AJ6" s="138">
        <v>73</v>
      </c>
      <c r="AK6" s="138">
        <v>73</v>
      </c>
      <c r="AL6" s="138">
        <v>74</v>
      </c>
      <c r="AM6" s="138">
        <v>75</v>
      </c>
      <c r="AN6" s="138">
        <v>76</v>
      </c>
      <c r="AO6" s="138">
        <v>76</v>
      </c>
      <c r="AP6" s="138">
        <v>76</v>
      </c>
      <c r="AQ6" s="138">
        <v>76</v>
      </c>
      <c r="AR6" s="138">
        <v>76</v>
      </c>
      <c r="AS6" s="138">
        <v>76</v>
      </c>
      <c r="AT6" s="138">
        <v>76</v>
      </c>
      <c r="AU6" s="138">
        <v>76</v>
      </c>
      <c r="AV6" s="138">
        <v>76</v>
      </c>
      <c r="AW6" s="138">
        <v>76</v>
      </c>
      <c r="AX6" s="138">
        <v>76</v>
      </c>
      <c r="AY6" s="138">
        <v>72</v>
      </c>
      <c r="AZ6" s="138">
        <v>72</v>
      </c>
      <c r="BA6" s="138">
        <v>72</v>
      </c>
    </row>
    <row r="7" spans="1:53" s="7" customFormat="1" ht="16.5" customHeight="1">
      <c r="A7" s="308" t="s">
        <v>527</v>
      </c>
      <c r="B7" s="72"/>
      <c r="C7" s="31" t="s">
        <v>242</v>
      </c>
      <c r="D7" s="10"/>
      <c r="E7" s="151">
        <v>49</v>
      </c>
      <c r="F7" s="151">
        <v>49</v>
      </c>
      <c r="G7" s="151">
        <v>47</v>
      </c>
      <c r="H7" s="151">
        <f t="shared" si="0"/>
        <v>38</v>
      </c>
      <c r="I7" s="151">
        <v>38</v>
      </c>
      <c r="J7" s="151">
        <v>38</v>
      </c>
      <c r="K7" s="151">
        <v>38</v>
      </c>
      <c r="L7" s="151">
        <v>40</v>
      </c>
      <c r="M7" s="151">
        <v>42</v>
      </c>
      <c r="N7" s="151">
        <v>42</v>
      </c>
      <c r="O7" s="151">
        <v>40</v>
      </c>
      <c r="P7" s="138"/>
      <c r="Q7" s="151">
        <v>49</v>
      </c>
      <c r="R7" s="151">
        <v>46</v>
      </c>
      <c r="S7" s="151">
        <v>47</v>
      </c>
      <c r="T7" s="151">
        <v>44</v>
      </c>
      <c r="U7" s="151">
        <v>43</v>
      </c>
      <c r="V7" s="151">
        <v>41</v>
      </c>
      <c r="W7" s="151">
        <v>38</v>
      </c>
      <c r="X7" s="151">
        <v>38</v>
      </c>
      <c r="Y7" s="151">
        <v>38</v>
      </c>
      <c r="Z7" s="151">
        <v>38</v>
      </c>
      <c r="AA7" s="151">
        <v>38</v>
      </c>
      <c r="AB7" s="151">
        <v>38</v>
      </c>
      <c r="AC7" s="151">
        <v>38</v>
      </c>
      <c r="AD7" s="151">
        <v>38</v>
      </c>
      <c r="AE7" s="151">
        <v>38</v>
      </c>
      <c r="AF7" s="151">
        <v>38</v>
      </c>
      <c r="AG7" s="151">
        <v>38</v>
      </c>
      <c r="AH7" s="151">
        <v>38</v>
      </c>
      <c r="AI7" s="151">
        <v>38</v>
      </c>
      <c r="AJ7" s="151">
        <v>38</v>
      </c>
      <c r="AK7" s="151">
        <v>38</v>
      </c>
      <c r="AL7" s="151">
        <v>40</v>
      </c>
      <c r="AM7" s="151">
        <v>40</v>
      </c>
      <c r="AN7" s="151">
        <v>41</v>
      </c>
      <c r="AO7" s="151">
        <v>41</v>
      </c>
      <c r="AP7" s="151">
        <v>41</v>
      </c>
      <c r="AQ7" s="151">
        <v>42</v>
      </c>
      <c r="AR7" s="151">
        <v>42</v>
      </c>
      <c r="AS7" s="151">
        <v>42</v>
      </c>
      <c r="AT7" s="151">
        <v>42</v>
      </c>
      <c r="AU7" s="151">
        <v>42</v>
      </c>
      <c r="AV7" s="151">
        <v>42</v>
      </c>
      <c r="AW7" s="151">
        <v>42</v>
      </c>
      <c r="AX7" s="151">
        <v>42</v>
      </c>
      <c r="AY7" s="151">
        <v>40</v>
      </c>
      <c r="AZ7" s="151">
        <v>40</v>
      </c>
      <c r="BA7" s="151">
        <v>38</v>
      </c>
    </row>
    <row r="8" spans="1:53" s="7" customFormat="1" ht="16.5" customHeight="1">
      <c r="A8" s="103" t="s">
        <v>464</v>
      </c>
      <c r="B8" s="10"/>
      <c r="C8" s="14" t="s">
        <v>243</v>
      </c>
      <c r="D8" s="10"/>
      <c r="E8" s="138">
        <v>8</v>
      </c>
      <c r="F8" s="138">
        <v>8</v>
      </c>
      <c r="G8" s="138">
        <v>4</v>
      </c>
      <c r="H8" s="138">
        <f t="shared" si="0"/>
        <v>17</v>
      </c>
      <c r="I8" s="138">
        <v>19</v>
      </c>
      <c r="J8" s="138">
        <v>19</v>
      </c>
      <c r="K8" s="138">
        <v>19</v>
      </c>
      <c r="L8" s="138">
        <v>19</v>
      </c>
      <c r="M8" s="138">
        <v>18</v>
      </c>
      <c r="N8" s="138">
        <v>18</v>
      </c>
      <c r="O8" s="138">
        <v>15</v>
      </c>
      <c r="P8" s="138"/>
      <c r="Q8" s="138">
        <v>6</v>
      </c>
      <c r="R8" s="138">
        <v>4</v>
      </c>
      <c r="S8" s="138">
        <v>4</v>
      </c>
      <c r="T8" s="138">
        <v>9</v>
      </c>
      <c r="U8" s="138">
        <v>12</v>
      </c>
      <c r="V8" s="138">
        <v>14</v>
      </c>
      <c r="W8" s="138">
        <v>17</v>
      </c>
      <c r="X8" s="138">
        <v>18</v>
      </c>
      <c r="Y8" s="138">
        <v>18</v>
      </c>
      <c r="Z8" s="138">
        <v>18</v>
      </c>
      <c r="AA8" s="138">
        <v>19</v>
      </c>
      <c r="AB8" s="138">
        <v>19</v>
      </c>
      <c r="AC8" s="138">
        <v>19</v>
      </c>
      <c r="AD8" s="138">
        <v>19</v>
      </c>
      <c r="AE8" s="138">
        <v>19</v>
      </c>
      <c r="AF8" s="138">
        <v>19</v>
      </c>
      <c r="AG8" s="138">
        <v>19</v>
      </c>
      <c r="AH8" s="138">
        <v>19</v>
      </c>
      <c r="AI8" s="138">
        <v>19</v>
      </c>
      <c r="AJ8" s="138">
        <v>19</v>
      </c>
      <c r="AK8" s="138">
        <v>19</v>
      </c>
      <c r="AL8" s="138">
        <v>18</v>
      </c>
      <c r="AM8" s="138">
        <v>19</v>
      </c>
      <c r="AN8" s="138">
        <v>18</v>
      </c>
      <c r="AO8" s="138">
        <v>18</v>
      </c>
      <c r="AP8" s="138">
        <v>18</v>
      </c>
      <c r="AQ8" s="138">
        <v>18</v>
      </c>
      <c r="AR8" s="138">
        <v>18</v>
      </c>
      <c r="AS8" s="138">
        <v>18</v>
      </c>
      <c r="AT8" s="138">
        <v>18</v>
      </c>
      <c r="AU8" s="138">
        <v>18</v>
      </c>
      <c r="AV8" s="138">
        <v>18</v>
      </c>
      <c r="AW8" s="138">
        <v>16</v>
      </c>
      <c r="AX8" s="138">
        <v>16</v>
      </c>
      <c r="AY8" s="138">
        <v>15</v>
      </c>
      <c r="AZ8" s="138">
        <v>15</v>
      </c>
      <c r="BA8" s="138">
        <v>15</v>
      </c>
    </row>
    <row r="9" spans="1:53" s="7" customFormat="1" ht="16.5" customHeight="1">
      <c r="A9" s="103" t="s">
        <v>465</v>
      </c>
      <c r="B9" s="10"/>
      <c r="C9" s="14" t="s">
        <v>244</v>
      </c>
      <c r="D9" s="10"/>
      <c r="E9" s="138">
        <v>0</v>
      </c>
      <c r="F9" s="138">
        <v>0</v>
      </c>
      <c r="G9" s="138">
        <v>0</v>
      </c>
      <c r="H9" s="138">
        <f t="shared" si="0"/>
        <v>2</v>
      </c>
      <c r="I9" s="138">
        <v>4</v>
      </c>
      <c r="J9" s="138">
        <v>4</v>
      </c>
      <c r="K9" s="138">
        <v>4</v>
      </c>
      <c r="L9" s="138">
        <v>4</v>
      </c>
      <c r="M9" s="138">
        <v>3</v>
      </c>
      <c r="N9" s="138">
        <v>2</v>
      </c>
      <c r="O9" s="138">
        <v>2</v>
      </c>
      <c r="P9" s="138"/>
      <c r="Q9" s="138">
        <v>0</v>
      </c>
      <c r="R9" s="138">
        <v>0</v>
      </c>
      <c r="S9" s="138">
        <v>0</v>
      </c>
      <c r="T9" s="138">
        <v>0</v>
      </c>
      <c r="U9" s="138">
        <v>1</v>
      </c>
      <c r="V9" s="138">
        <v>1</v>
      </c>
      <c r="W9" s="138">
        <v>2</v>
      </c>
      <c r="X9" s="138">
        <v>3</v>
      </c>
      <c r="Y9" s="138">
        <v>3</v>
      </c>
      <c r="Z9" s="138">
        <v>3</v>
      </c>
      <c r="AA9" s="138">
        <v>4</v>
      </c>
      <c r="AB9" s="138">
        <v>4</v>
      </c>
      <c r="AC9" s="138">
        <v>4</v>
      </c>
      <c r="AD9" s="138">
        <v>4</v>
      </c>
      <c r="AE9" s="138">
        <v>4</v>
      </c>
      <c r="AF9" s="138">
        <v>4</v>
      </c>
      <c r="AG9" s="138">
        <v>4</v>
      </c>
      <c r="AH9" s="138">
        <v>4</v>
      </c>
      <c r="AI9" s="138">
        <v>4</v>
      </c>
      <c r="AJ9" s="138">
        <v>4</v>
      </c>
      <c r="AK9" s="138">
        <v>4</v>
      </c>
      <c r="AL9" s="138">
        <v>4</v>
      </c>
      <c r="AM9" s="138">
        <v>4</v>
      </c>
      <c r="AN9" s="138">
        <v>3</v>
      </c>
      <c r="AO9" s="138">
        <v>3</v>
      </c>
      <c r="AP9" s="138">
        <v>3</v>
      </c>
      <c r="AQ9" s="138">
        <v>3</v>
      </c>
      <c r="AR9" s="138">
        <v>2</v>
      </c>
      <c r="AS9" s="138">
        <v>2</v>
      </c>
      <c r="AT9" s="138">
        <v>2</v>
      </c>
      <c r="AU9" s="138">
        <v>2</v>
      </c>
      <c r="AV9" s="138">
        <v>2</v>
      </c>
      <c r="AW9" s="138">
        <v>2</v>
      </c>
      <c r="AX9" s="138">
        <v>2</v>
      </c>
      <c r="AY9" s="138">
        <v>2</v>
      </c>
      <c r="AZ9" s="138">
        <v>2</v>
      </c>
      <c r="BA9" s="138">
        <v>2</v>
      </c>
    </row>
    <row r="10" spans="1:53" s="7" customFormat="1" ht="16.5" customHeight="1">
      <c r="A10" s="103" t="s">
        <v>475</v>
      </c>
      <c r="B10" s="10"/>
      <c r="C10" s="14" t="s">
        <v>245</v>
      </c>
      <c r="D10" s="10"/>
      <c r="E10" s="138">
        <v>0</v>
      </c>
      <c r="F10" s="138">
        <v>0</v>
      </c>
      <c r="G10" s="138">
        <v>0</v>
      </c>
      <c r="H10" s="138">
        <f t="shared" si="0"/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  <c r="P10" s="138"/>
      <c r="Q10" s="138">
        <v>0</v>
      </c>
      <c r="R10" s="138">
        <v>0</v>
      </c>
      <c r="S10" s="138">
        <v>0</v>
      </c>
      <c r="T10" s="138">
        <v>0</v>
      </c>
      <c r="U10" s="138">
        <v>0</v>
      </c>
      <c r="V10" s="138">
        <v>0</v>
      </c>
      <c r="W10" s="138">
        <v>0</v>
      </c>
      <c r="X10" s="138">
        <v>0</v>
      </c>
      <c r="Y10" s="138">
        <v>0</v>
      </c>
      <c r="Z10" s="138">
        <v>0</v>
      </c>
      <c r="AA10" s="138">
        <v>0</v>
      </c>
      <c r="AB10" s="138">
        <v>0</v>
      </c>
      <c r="AC10" s="138">
        <v>0</v>
      </c>
      <c r="AD10" s="138">
        <v>0</v>
      </c>
      <c r="AE10" s="138">
        <v>0</v>
      </c>
      <c r="AF10" s="138">
        <v>0</v>
      </c>
      <c r="AG10" s="138">
        <v>0</v>
      </c>
      <c r="AH10" s="138">
        <v>0</v>
      </c>
      <c r="AI10" s="138">
        <v>0</v>
      </c>
      <c r="AJ10" s="138">
        <v>0</v>
      </c>
      <c r="AK10" s="138">
        <v>0</v>
      </c>
      <c r="AL10" s="138">
        <v>0</v>
      </c>
      <c r="AM10" s="138">
        <v>0</v>
      </c>
      <c r="AN10" s="138">
        <v>0</v>
      </c>
      <c r="AO10" s="138">
        <v>0</v>
      </c>
      <c r="AP10" s="138">
        <v>0</v>
      </c>
      <c r="AQ10" s="138">
        <v>0</v>
      </c>
      <c r="AR10" s="138">
        <v>0</v>
      </c>
      <c r="AS10" s="138">
        <v>0</v>
      </c>
      <c r="AT10" s="138">
        <v>0</v>
      </c>
      <c r="AU10" s="138">
        <v>0</v>
      </c>
      <c r="AV10" s="138">
        <v>0</v>
      </c>
      <c r="AW10" s="138">
        <v>0</v>
      </c>
      <c r="AX10" s="138">
        <v>0</v>
      </c>
      <c r="AY10" s="138">
        <v>0</v>
      </c>
      <c r="AZ10" s="138">
        <v>0</v>
      </c>
      <c r="BA10" s="138">
        <v>0</v>
      </c>
    </row>
    <row r="11" spans="1:53" s="7" customFormat="1" ht="16.5" customHeight="1">
      <c r="A11" s="103" t="s">
        <v>466</v>
      </c>
      <c r="B11" s="224"/>
      <c r="C11" s="216" t="s">
        <v>668</v>
      </c>
      <c r="D11" s="10"/>
      <c r="E11" s="235">
        <v>0</v>
      </c>
      <c r="F11" s="235">
        <v>0</v>
      </c>
      <c r="G11" s="235">
        <v>0</v>
      </c>
      <c r="H11" s="235">
        <f t="shared" si="0"/>
        <v>3</v>
      </c>
      <c r="I11" s="235">
        <v>7</v>
      </c>
      <c r="J11" s="235">
        <v>8</v>
      </c>
      <c r="K11" s="235">
        <v>8</v>
      </c>
      <c r="L11" s="235">
        <v>7</v>
      </c>
      <c r="M11" s="235">
        <v>7</v>
      </c>
      <c r="N11" s="235">
        <v>5</v>
      </c>
      <c r="O11" s="235">
        <v>3</v>
      </c>
      <c r="P11" s="138"/>
      <c r="Q11" s="235">
        <v>0</v>
      </c>
      <c r="R11" s="235">
        <v>0</v>
      </c>
      <c r="S11" s="235">
        <v>0</v>
      </c>
      <c r="T11" s="235">
        <v>0</v>
      </c>
      <c r="U11" s="235">
        <v>0</v>
      </c>
      <c r="V11" s="235">
        <v>0</v>
      </c>
      <c r="W11" s="235">
        <v>3</v>
      </c>
      <c r="X11" s="235">
        <v>3</v>
      </c>
      <c r="Y11" s="235">
        <v>5</v>
      </c>
      <c r="Z11" s="235">
        <v>7</v>
      </c>
      <c r="AA11" s="235">
        <v>7</v>
      </c>
      <c r="AB11" s="235">
        <v>7</v>
      </c>
      <c r="AC11" s="235">
        <v>7</v>
      </c>
      <c r="AD11" s="235">
        <v>8</v>
      </c>
      <c r="AE11" s="235">
        <v>8</v>
      </c>
      <c r="AF11" s="235">
        <v>8</v>
      </c>
      <c r="AG11" s="235">
        <v>8</v>
      </c>
      <c r="AH11" s="235">
        <v>8</v>
      </c>
      <c r="AI11" s="235">
        <v>8</v>
      </c>
      <c r="AJ11" s="235">
        <v>8</v>
      </c>
      <c r="AK11" s="235">
        <v>8</v>
      </c>
      <c r="AL11" s="235">
        <v>7</v>
      </c>
      <c r="AM11" s="235">
        <v>7</v>
      </c>
      <c r="AN11" s="235">
        <v>7</v>
      </c>
      <c r="AO11" s="235">
        <v>7</v>
      </c>
      <c r="AP11" s="235">
        <v>7</v>
      </c>
      <c r="AQ11" s="235">
        <v>7</v>
      </c>
      <c r="AR11" s="235">
        <v>5</v>
      </c>
      <c r="AS11" s="235">
        <v>5</v>
      </c>
      <c r="AT11" s="235">
        <v>5</v>
      </c>
      <c r="AU11" s="235">
        <v>5</v>
      </c>
      <c r="AV11" s="235">
        <v>5</v>
      </c>
      <c r="AW11" s="235">
        <v>4</v>
      </c>
      <c r="AX11" s="235">
        <v>4</v>
      </c>
      <c r="AY11" s="235">
        <v>3</v>
      </c>
      <c r="AZ11" s="235">
        <v>3</v>
      </c>
      <c r="BA11" s="235">
        <v>3</v>
      </c>
    </row>
    <row r="12" spans="1:53" s="7" customFormat="1" ht="16.5" customHeight="1">
      <c r="A12" s="103" t="s">
        <v>559</v>
      </c>
      <c r="B12" s="10" t="s">
        <v>247</v>
      </c>
      <c r="C12" s="10"/>
      <c r="D12" s="10"/>
      <c r="E12" s="133">
        <f t="shared" ref="E12:G12" si="1">E15+E13</f>
        <v>1658</v>
      </c>
      <c r="F12" s="133">
        <f t="shared" si="1"/>
        <v>1672</v>
      </c>
      <c r="G12" s="133">
        <f t="shared" si="1"/>
        <v>1732</v>
      </c>
      <c r="H12" s="133">
        <f t="shared" si="0"/>
        <v>1638</v>
      </c>
      <c r="I12" s="133">
        <v>1495</v>
      </c>
      <c r="J12" s="133">
        <v>1477</v>
      </c>
      <c r="K12" s="133">
        <v>1556</v>
      </c>
      <c r="L12" s="133">
        <v>1615</v>
      </c>
      <c r="M12" s="133">
        <v>1664</v>
      </c>
      <c r="N12" s="133">
        <v>1643</v>
      </c>
      <c r="O12" s="133">
        <v>1626</v>
      </c>
      <c r="P12" s="133"/>
      <c r="Q12" s="133">
        <f t="shared" ref="Q12:T12" si="2">Q15+Q13</f>
        <v>1768</v>
      </c>
      <c r="R12" s="133">
        <f t="shared" si="2"/>
        <v>1749</v>
      </c>
      <c r="S12" s="133">
        <f t="shared" si="2"/>
        <v>1732</v>
      </c>
      <c r="T12" s="133">
        <f t="shared" si="2"/>
        <v>1721</v>
      </c>
      <c r="U12" s="133">
        <v>1717</v>
      </c>
      <c r="V12" s="133">
        <v>1618</v>
      </c>
      <c r="W12" s="133">
        <v>1638</v>
      </c>
      <c r="X12" s="133">
        <v>1633</v>
      </c>
      <c r="Y12" s="133">
        <v>1629</v>
      </c>
      <c r="Z12" s="133">
        <v>1617</v>
      </c>
      <c r="AA12" s="133">
        <v>1494</v>
      </c>
      <c r="AB12" s="133">
        <v>1512</v>
      </c>
      <c r="AC12" s="133">
        <v>1504</v>
      </c>
      <c r="AD12" s="133">
        <v>1509</v>
      </c>
      <c r="AE12" s="133">
        <v>1477</v>
      </c>
      <c r="AF12" s="133">
        <v>1513</v>
      </c>
      <c r="AG12" s="133">
        <v>1500</v>
      </c>
      <c r="AH12" s="133">
        <v>1498</v>
      </c>
      <c r="AI12" s="133">
        <v>1556</v>
      </c>
      <c r="AJ12" s="133">
        <v>1633</v>
      </c>
      <c r="AK12" s="133">
        <v>1629</v>
      </c>
      <c r="AL12" s="133">
        <v>1625</v>
      </c>
      <c r="AM12" s="133">
        <v>1615</v>
      </c>
      <c r="AN12" s="133">
        <v>1670</v>
      </c>
      <c r="AO12" s="133">
        <v>1672</v>
      </c>
      <c r="AP12" s="133">
        <v>1674</v>
      </c>
      <c r="AQ12" s="133">
        <v>1664</v>
      </c>
      <c r="AR12" s="133">
        <v>1650</v>
      </c>
      <c r="AS12" s="133">
        <v>1644</v>
      </c>
      <c r="AT12" s="133">
        <v>1645</v>
      </c>
      <c r="AU12" s="133">
        <v>1643</v>
      </c>
      <c r="AV12" s="133">
        <v>1618</v>
      </c>
      <c r="AW12" s="133">
        <v>1621</v>
      </c>
      <c r="AX12" s="133">
        <v>1630</v>
      </c>
      <c r="AY12" s="133">
        <v>1626</v>
      </c>
      <c r="AZ12" s="133">
        <v>1625</v>
      </c>
      <c r="BA12" s="133">
        <v>1627</v>
      </c>
    </row>
    <row r="13" spans="1:53" s="7" customFormat="1" ht="16.5" customHeight="1">
      <c r="A13" s="103" t="s">
        <v>467</v>
      </c>
      <c r="B13" s="10"/>
      <c r="C13" s="14" t="s">
        <v>248</v>
      </c>
      <c r="D13" s="10"/>
      <c r="E13" s="138">
        <v>25</v>
      </c>
      <c r="F13" s="138">
        <v>21</v>
      </c>
      <c r="G13" s="138">
        <v>17</v>
      </c>
      <c r="H13" s="138">
        <f t="shared" si="0"/>
        <v>18</v>
      </c>
      <c r="I13" s="138">
        <v>17</v>
      </c>
      <c r="J13" s="138">
        <v>15</v>
      </c>
      <c r="K13" s="138">
        <v>17</v>
      </c>
      <c r="L13" s="138">
        <v>17</v>
      </c>
      <c r="M13" s="138">
        <v>19</v>
      </c>
      <c r="N13" s="138">
        <v>21</v>
      </c>
      <c r="O13" s="138">
        <v>24</v>
      </c>
      <c r="P13" s="138"/>
      <c r="Q13" s="138">
        <v>20</v>
      </c>
      <c r="R13" s="138">
        <v>20</v>
      </c>
      <c r="S13" s="138">
        <v>17</v>
      </c>
      <c r="T13" s="138">
        <v>16</v>
      </c>
      <c r="U13" s="138">
        <v>16</v>
      </c>
      <c r="V13" s="138">
        <v>18</v>
      </c>
      <c r="W13" s="138">
        <v>18</v>
      </c>
      <c r="X13" s="138">
        <v>18</v>
      </c>
      <c r="Y13" s="138">
        <v>18</v>
      </c>
      <c r="Z13" s="138">
        <v>18</v>
      </c>
      <c r="AA13" s="138">
        <v>16</v>
      </c>
      <c r="AB13" s="138">
        <v>16</v>
      </c>
      <c r="AC13" s="138">
        <v>16</v>
      </c>
      <c r="AD13" s="138">
        <v>15</v>
      </c>
      <c r="AE13" s="138">
        <v>15</v>
      </c>
      <c r="AF13" s="138">
        <v>17</v>
      </c>
      <c r="AG13" s="138">
        <v>16</v>
      </c>
      <c r="AH13" s="138">
        <v>17</v>
      </c>
      <c r="AI13" s="138">
        <v>17</v>
      </c>
      <c r="AJ13" s="138">
        <v>16</v>
      </c>
      <c r="AK13" s="138">
        <v>18</v>
      </c>
      <c r="AL13" s="138">
        <v>18</v>
      </c>
      <c r="AM13" s="138">
        <v>17</v>
      </c>
      <c r="AN13" s="138">
        <v>19</v>
      </c>
      <c r="AO13" s="138">
        <v>19</v>
      </c>
      <c r="AP13" s="138">
        <v>19</v>
      </c>
      <c r="AQ13" s="138">
        <v>19</v>
      </c>
      <c r="AR13" s="138">
        <v>21</v>
      </c>
      <c r="AS13" s="138">
        <v>21</v>
      </c>
      <c r="AT13" s="138">
        <v>21</v>
      </c>
      <c r="AU13" s="138">
        <v>21</v>
      </c>
      <c r="AV13" s="138">
        <v>24</v>
      </c>
      <c r="AW13" s="138">
        <v>24</v>
      </c>
      <c r="AX13" s="138">
        <v>24</v>
      </c>
      <c r="AY13" s="138">
        <v>24</v>
      </c>
      <c r="AZ13" s="138">
        <v>24</v>
      </c>
      <c r="BA13" s="138">
        <v>24</v>
      </c>
    </row>
    <row r="14" spans="1:53" s="7" customFormat="1" ht="16.5" customHeight="1">
      <c r="A14" s="103" t="s">
        <v>468</v>
      </c>
      <c r="B14" s="72"/>
      <c r="C14" s="31" t="s">
        <v>249</v>
      </c>
      <c r="D14" s="10"/>
      <c r="E14" s="151">
        <v>4</v>
      </c>
      <c r="F14" s="151">
        <v>4</v>
      </c>
      <c r="G14" s="151">
        <v>4</v>
      </c>
      <c r="H14" s="151">
        <f t="shared" si="0"/>
        <v>5</v>
      </c>
      <c r="I14" s="151">
        <v>5</v>
      </c>
      <c r="J14" s="151">
        <v>4</v>
      </c>
      <c r="K14" s="151">
        <v>4</v>
      </c>
      <c r="L14" s="151">
        <v>4</v>
      </c>
      <c r="M14" s="151">
        <v>5</v>
      </c>
      <c r="N14" s="151">
        <v>5</v>
      </c>
      <c r="O14" s="151">
        <v>5</v>
      </c>
      <c r="P14" s="138"/>
      <c r="Q14" s="151">
        <v>4</v>
      </c>
      <c r="R14" s="151">
        <v>4</v>
      </c>
      <c r="S14" s="151">
        <v>4</v>
      </c>
      <c r="T14" s="151">
        <v>3</v>
      </c>
      <c r="U14" s="151">
        <v>3</v>
      </c>
      <c r="V14" s="151">
        <v>5</v>
      </c>
      <c r="W14" s="151">
        <v>5</v>
      </c>
      <c r="X14" s="151">
        <v>5</v>
      </c>
      <c r="Y14" s="151">
        <v>5</v>
      </c>
      <c r="Z14" s="151">
        <v>5</v>
      </c>
      <c r="AA14" s="151">
        <v>5</v>
      </c>
      <c r="AB14" s="151">
        <v>4</v>
      </c>
      <c r="AC14" s="151">
        <v>4</v>
      </c>
      <c r="AD14" s="151">
        <v>4</v>
      </c>
      <c r="AE14" s="151">
        <v>4</v>
      </c>
      <c r="AF14" s="151">
        <v>4</v>
      </c>
      <c r="AG14" s="151">
        <v>3</v>
      </c>
      <c r="AH14" s="151">
        <v>4</v>
      </c>
      <c r="AI14" s="151">
        <v>4</v>
      </c>
      <c r="AJ14" s="151">
        <v>4</v>
      </c>
      <c r="AK14" s="151">
        <v>4</v>
      </c>
      <c r="AL14" s="151">
        <v>4</v>
      </c>
      <c r="AM14" s="151">
        <v>4</v>
      </c>
      <c r="AN14" s="151">
        <v>5</v>
      </c>
      <c r="AO14" s="151">
        <v>5</v>
      </c>
      <c r="AP14" s="151">
        <v>5</v>
      </c>
      <c r="AQ14" s="151">
        <v>5</v>
      </c>
      <c r="AR14" s="151">
        <v>5</v>
      </c>
      <c r="AS14" s="151">
        <v>5</v>
      </c>
      <c r="AT14" s="151">
        <v>5</v>
      </c>
      <c r="AU14" s="151">
        <v>5</v>
      </c>
      <c r="AV14" s="151">
        <v>5</v>
      </c>
      <c r="AW14" s="151">
        <v>5</v>
      </c>
      <c r="AX14" s="151">
        <v>5</v>
      </c>
      <c r="AY14" s="151">
        <v>5</v>
      </c>
      <c r="AZ14" s="151">
        <v>5</v>
      </c>
      <c r="BA14" s="151">
        <v>5</v>
      </c>
    </row>
    <row r="15" spans="1:53" s="7" customFormat="1" ht="16.5" customHeight="1">
      <c r="A15" s="103" t="s">
        <v>469</v>
      </c>
      <c r="B15" s="10"/>
      <c r="C15" s="14" t="s">
        <v>250</v>
      </c>
      <c r="D15" s="10"/>
      <c r="E15" s="138">
        <v>1633</v>
      </c>
      <c r="F15" s="138">
        <v>1651</v>
      </c>
      <c r="G15" s="138">
        <v>1715</v>
      </c>
      <c r="H15" s="138">
        <f t="shared" si="0"/>
        <v>1620</v>
      </c>
      <c r="I15" s="138">
        <v>1478</v>
      </c>
      <c r="J15" s="138">
        <v>1462</v>
      </c>
      <c r="K15" s="138">
        <v>1539</v>
      </c>
      <c r="L15" s="138">
        <v>1598</v>
      </c>
      <c r="M15" s="138">
        <v>1645</v>
      </c>
      <c r="N15" s="138">
        <v>1622</v>
      </c>
      <c r="O15" s="138">
        <v>1602</v>
      </c>
      <c r="P15" s="138"/>
      <c r="Q15" s="138">
        <v>1748</v>
      </c>
      <c r="R15" s="138">
        <v>1729</v>
      </c>
      <c r="S15" s="138">
        <v>1715</v>
      </c>
      <c r="T15" s="138">
        <v>1705</v>
      </c>
      <c r="U15" s="138">
        <v>1701</v>
      </c>
      <c r="V15" s="138">
        <v>1600</v>
      </c>
      <c r="W15" s="138">
        <v>1620</v>
      </c>
      <c r="X15" s="138">
        <v>1615</v>
      </c>
      <c r="Y15" s="138">
        <v>1611</v>
      </c>
      <c r="Z15" s="138">
        <v>1599</v>
      </c>
      <c r="AA15" s="138">
        <v>1478</v>
      </c>
      <c r="AB15" s="138">
        <v>1496</v>
      </c>
      <c r="AC15" s="138">
        <v>1488</v>
      </c>
      <c r="AD15" s="138">
        <v>1494</v>
      </c>
      <c r="AE15" s="138">
        <v>1462</v>
      </c>
      <c r="AF15" s="138">
        <v>1496</v>
      </c>
      <c r="AG15" s="138">
        <v>1484</v>
      </c>
      <c r="AH15" s="138">
        <v>1481</v>
      </c>
      <c r="AI15" s="138">
        <v>1539</v>
      </c>
      <c r="AJ15" s="138">
        <v>1617</v>
      </c>
      <c r="AK15" s="138">
        <v>1611</v>
      </c>
      <c r="AL15" s="138">
        <v>1607</v>
      </c>
      <c r="AM15" s="138">
        <v>1598</v>
      </c>
      <c r="AN15" s="138">
        <v>1651</v>
      </c>
      <c r="AO15" s="138">
        <v>1653</v>
      </c>
      <c r="AP15" s="138">
        <v>1655</v>
      </c>
      <c r="AQ15" s="138">
        <v>1645</v>
      </c>
      <c r="AR15" s="138">
        <v>1629</v>
      </c>
      <c r="AS15" s="138">
        <v>1623</v>
      </c>
      <c r="AT15" s="138">
        <v>1624</v>
      </c>
      <c r="AU15" s="138">
        <v>1622</v>
      </c>
      <c r="AV15" s="138">
        <v>1594</v>
      </c>
      <c r="AW15" s="138">
        <v>1597</v>
      </c>
      <c r="AX15" s="138">
        <v>1606</v>
      </c>
      <c r="AY15" s="138">
        <v>1602</v>
      </c>
      <c r="AZ15" s="138">
        <v>1601</v>
      </c>
      <c r="BA15" s="138">
        <v>1603</v>
      </c>
    </row>
    <row r="16" spans="1:53" s="7" customFormat="1" ht="16.5" customHeight="1">
      <c r="A16" s="101" t="s">
        <v>461</v>
      </c>
      <c r="B16" s="10"/>
      <c r="C16" s="14" t="s">
        <v>251</v>
      </c>
      <c r="D16" s="10"/>
      <c r="E16" s="138">
        <v>1499</v>
      </c>
      <c r="F16" s="138">
        <v>1514</v>
      </c>
      <c r="G16" s="138">
        <v>1581</v>
      </c>
      <c r="H16" s="138">
        <f t="shared" si="0"/>
        <v>1500</v>
      </c>
      <c r="I16" s="138">
        <v>1380</v>
      </c>
      <c r="J16" s="138">
        <v>1373</v>
      </c>
      <c r="K16" s="138">
        <v>1345</v>
      </c>
      <c r="L16" s="138">
        <v>1396</v>
      </c>
      <c r="M16" s="138">
        <v>1437</v>
      </c>
      <c r="N16" s="138">
        <v>1406</v>
      </c>
      <c r="O16" s="138">
        <v>1359</v>
      </c>
      <c r="P16" s="138"/>
      <c r="Q16" s="138">
        <v>1610</v>
      </c>
      <c r="R16" s="138">
        <v>1594</v>
      </c>
      <c r="S16" s="138">
        <v>1581</v>
      </c>
      <c r="T16" s="138">
        <v>1573</v>
      </c>
      <c r="U16" s="138">
        <v>1570</v>
      </c>
      <c r="V16" s="138">
        <v>1476</v>
      </c>
      <c r="W16" s="138">
        <v>1500</v>
      </c>
      <c r="X16" s="138">
        <v>1503</v>
      </c>
      <c r="Y16" s="138">
        <v>1503</v>
      </c>
      <c r="Z16" s="138">
        <v>1493</v>
      </c>
      <c r="AA16" s="138">
        <v>1380</v>
      </c>
      <c r="AB16" s="138">
        <v>1405</v>
      </c>
      <c r="AC16" s="138">
        <v>1399</v>
      </c>
      <c r="AD16" s="138">
        <v>1406</v>
      </c>
      <c r="AE16" s="138">
        <v>1373</v>
      </c>
      <c r="AF16" s="138">
        <v>1406</v>
      </c>
      <c r="AG16" s="138">
        <v>1396</v>
      </c>
      <c r="AH16" s="138">
        <v>1389</v>
      </c>
      <c r="AI16" s="138">
        <v>1345</v>
      </c>
      <c r="AJ16" s="138">
        <v>1404</v>
      </c>
      <c r="AK16" s="138">
        <v>1402</v>
      </c>
      <c r="AL16" s="138">
        <v>1401</v>
      </c>
      <c r="AM16" s="138">
        <v>1396</v>
      </c>
      <c r="AN16" s="138">
        <v>1444</v>
      </c>
      <c r="AO16" s="138">
        <v>1443</v>
      </c>
      <c r="AP16" s="138">
        <v>1443</v>
      </c>
      <c r="AQ16" s="138">
        <v>1437</v>
      </c>
      <c r="AR16" s="138">
        <v>1418</v>
      </c>
      <c r="AS16" s="138">
        <v>1415</v>
      </c>
      <c r="AT16" s="138">
        <v>1408</v>
      </c>
      <c r="AU16" s="138">
        <v>1406</v>
      </c>
      <c r="AV16" s="138">
        <v>1381</v>
      </c>
      <c r="AW16" s="138">
        <v>1376</v>
      </c>
      <c r="AX16" s="138">
        <v>1373</v>
      </c>
      <c r="AY16" s="138">
        <v>1359</v>
      </c>
      <c r="AZ16" s="138">
        <v>1352</v>
      </c>
      <c r="BA16" s="138">
        <v>1349</v>
      </c>
    </row>
    <row r="17" spans="1:53" s="7" customFormat="1" ht="16.5" customHeight="1">
      <c r="A17" s="99" t="s">
        <v>462</v>
      </c>
      <c r="B17" s="224"/>
      <c r="C17" s="216" t="s">
        <v>252</v>
      </c>
      <c r="D17" s="10"/>
      <c r="E17" s="235">
        <v>134</v>
      </c>
      <c r="F17" s="235">
        <v>137</v>
      </c>
      <c r="G17" s="235">
        <v>134</v>
      </c>
      <c r="H17" s="235">
        <f t="shared" si="0"/>
        <v>120</v>
      </c>
      <c r="I17" s="235">
        <v>98</v>
      </c>
      <c r="J17" s="235">
        <v>89</v>
      </c>
      <c r="K17" s="235">
        <v>94</v>
      </c>
      <c r="L17" s="235">
        <v>199</v>
      </c>
      <c r="M17" s="235">
        <v>204</v>
      </c>
      <c r="N17" s="235">
        <v>211</v>
      </c>
      <c r="O17" s="235">
        <v>243</v>
      </c>
      <c r="P17" s="138"/>
      <c r="Q17" s="235">
        <v>138</v>
      </c>
      <c r="R17" s="235">
        <v>135</v>
      </c>
      <c r="S17" s="235">
        <v>134</v>
      </c>
      <c r="T17" s="235">
        <v>132</v>
      </c>
      <c r="U17" s="235">
        <v>131</v>
      </c>
      <c r="V17" s="235">
        <v>124</v>
      </c>
      <c r="W17" s="235">
        <v>120</v>
      </c>
      <c r="X17" s="235">
        <v>112</v>
      </c>
      <c r="Y17" s="235">
        <v>108</v>
      </c>
      <c r="Z17" s="235">
        <v>106</v>
      </c>
      <c r="AA17" s="235">
        <v>98</v>
      </c>
      <c r="AB17" s="235">
        <v>91</v>
      </c>
      <c r="AC17" s="235">
        <v>89</v>
      </c>
      <c r="AD17" s="235">
        <v>88</v>
      </c>
      <c r="AE17" s="235">
        <v>89</v>
      </c>
      <c r="AF17" s="235">
        <v>90</v>
      </c>
      <c r="AG17" s="235">
        <v>88</v>
      </c>
      <c r="AH17" s="235">
        <v>92</v>
      </c>
      <c r="AI17" s="235">
        <v>194</v>
      </c>
      <c r="AJ17" s="235">
        <v>213</v>
      </c>
      <c r="AK17" s="235">
        <v>207</v>
      </c>
      <c r="AL17" s="235">
        <v>204</v>
      </c>
      <c r="AM17" s="235">
        <v>199</v>
      </c>
      <c r="AN17" s="235">
        <v>203</v>
      </c>
      <c r="AO17" s="235">
        <v>206</v>
      </c>
      <c r="AP17" s="235">
        <v>208</v>
      </c>
      <c r="AQ17" s="235">
        <v>204</v>
      </c>
      <c r="AR17" s="235">
        <v>207</v>
      </c>
      <c r="AS17" s="235">
        <v>204</v>
      </c>
      <c r="AT17" s="235">
        <v>213</v>
      </c>
      <c r="AU17" s="235">
        <v>211</v>
      </c>
      <c r="AV17" s="235">
        <v>208</v>
      </c>
      <c r="AW17" s="235">
        <v>221</v>
      </c>
      <c r="AX17" s="235">
        <v>233</v>
      </c>
      <c r="AY17" s="235">
        <v>243</v>
      </c>
      <c r="AZ17" s="235">
        <v>249</v>
      </c>
      <c r="BA17" s="235">
        <v>254</v>
      </c>
    </row>
    <row r="18" spans="1:53" s="7" customFormat="1" ht="16.5" customHeight="1">
      <c r="A18" s="101" t="s">
        <v>1077</v>
      </c>
      <c r="B18" s="10" t="s">
        <v>253</v>
      </c>
      <c r="C18" s="10"/>
      <c r="D18" s="10"/>
      <c r="E18" s="135" t="s">
        <v>254</v>
      </c>
      <c r="F18" s="135" t="s">
        <v>776</v>
      </c>
      <c r="G18" s="135" t="s">
        <v>776</v>
      </c>
      <c r="H18" s="135" t="str">
        <f t="shared" si="0"/>
        <v>AA+</v>
      </c>
      <c r="I18" s="135" t="s">
        <v>43</v>
      </c>
      <c r="J18" s="135" t="s">
        <v>43</v>
      </c>
      <c r="K18" s="135" t="s">
        <v>43</v>
      </c>
      <c r="L18" s="135" t="s">
        <v>43</v>
      </c>
      <c r="M18" s="135" t="s">
        <v>43</v>
      </c>
      <c r="N18" s="135" t="s">
        <v>43</v>
      </c>
      <c r="O18" s="135" t="s">
        <v>43</v>
      </c>
      <c r="P18" s="135"/>
      <c r="Q18" s="135" t="s">
        <v>776</v>
      </c>
      <c r="R18" s="135" t="s">
        <v>776</v>
      </c>
      <c r="S18" s="135" t="s">
        <v>776</v>
      </c>
      <c r="T18" s="135" t="s">
        <v>776</v>
      </c>
      <c r="U18" s="135" t="s">
        <v>776</v>
      </c>
      <c r="V18" s="135" t="s">
        <v>776</v>
      </c>
      <c r="W18" s="135" t="s">
        <v>776</v>
      </c>
      <c r="X18" s="135" t="s">
        <v>776</v>
      </c>
      <c r="Y18" s="135" t="s">
        <v>776</v>
      </c>
      <c r="Z18" s="135" t="s">
        <v>776</v>
      </c>
      <c r="AA18" s="135" t="s">
        <v>43</v>
      </c>
      <c r="AB18" s="135" t="s">
        <v>43</v>
      </c>
      <c r="AC18" s="135" t="s">
        <v>43</v>
      </c>
      <c r="AD18" s="135" t="s">
        <v>43</v>
      </c>
      <c r="AE18" s="135" t="s">
        <v>43</v>
      </c>
      <c r="AF18" s="135" t="s">
        <v>43</v>
      </c>
      <c r="AG18" s="135" t="s">
        <v>43</v>
      </c>
      <c r="AH18" s="135" t="s">
        <v>43</v>
      </c>
      <c r="AI18" s="135" t="s">
        <v>43</v>
      </c>
      <c r="AJ18" s="135" t="s">
        <v>43</v>
      </c>
      <c r="AK18" s="135" t="s">
        <v>43</v>
      </c>
      <c r="AL18" s="135" t="s">
        <v>43</v>
      </c>
      <c r="AM18" s="135" t="s">
        <v>43</v>
      </c>
      <c r="AN18" s="135" t="s">
        <v>43</v>
      </c>
      <c r="AO18" s="135" t="s">
        <v>43</v>
      </c>
      <c r="AP18" s="135" t="s">
        <v>43</v>
      </c>
      <c r="AQ18" s="135" t="s">
        <v>43</v>
      </c>
      <c r="AR18" s="135" t="s">
        <v>43</v>
      </c>
      <c r="AS18" s="135" t="s">
        <v>43</v>
      </c>
      <c r="AT18" s="135" t="s">
        <v>43</v>
      </c>
      <c r="AU18" s="135" t="s">
        <v>43</v>
      </c>
      <c r="AV18" s="135" t="s">
        <v>43</v>
      </c>
      <c r="AW18" s="135" t="s">
        <v>43</v>
      </c>
      <c r="AX18" s="135" t="s">
        <v>43</v>
      </c>
      <c r="AY18" s="135" t="s">
        <v>43</v>
      </c>
      <c r="AZ18" s="135" t="s">
        <v>43</v>
      </c>
      <c r="BA18" s="135" t="s">
        <v>43</v>
      </c>
    </row>
    <row r="19" spans="1:53" s="8" customFormat="1" ht="16.5" customHeight="1" thickBot="1">
      <c r="A19" s="99" t="s">
        <v>1116</v>
      </c>
      <c r="B19" s="38" t="s">
        <v>255</v>
      </c>
      <c r="C19" s="38"/>
      <c r="D19" s="38"/>
      <c r="E19" s="136" t="s">
        <v>509</v>
      </c>
      <c r="F19" s="136" t="s">
        <v>777</v>
      </c>
      <c r="G19" s="136" t="s">
        <v>777</v>
      </c>
      <c r="H19" s="136" t="str">
        <f t="shared" si="0"/>
        <v>A3</v>
      </c>
      <c r="I19" s="136" t="s">
        <v>778</v>
      </c>
      <c r="J19" s="136" t="s">
        <v>778</v>
      </c>
      <c r="K19" s="136" t="s">
        <v>778</v>
      </c>
      <c r="L19" s="136" t="s">
        <v>778</v>
      </c>
      <c r="M19" s="136" t="s">
        <v>778</v>
      </c>
      <c r="N19" s="136" t="s">
        <v>778</v>
      </c>
      <c r="O19" s="136" t="s">
        <v>778</v>
      </c>
      <c r="P19" s="136"/>
      <c r="Q19" s="136" t="s">
        <v>777</v>
      </c>
      <c r="R19" s="136" t="s">
        <v>777</v>
      </c>
      <c r="S19" s="136" t="s">
        <v>777</v>
      </c>
      <c r="T19" s="136" t="s">
        <v>777</v>
      </c>
      <c r="U19" s="136" t="s">
        <v>777</v>
      </c>
      <c r="V19" s="136" t="s">
        <v>777</v>
      </c>
      <c r="W19" s="136" t="s">
        <v>777</v>
      </c>
      <c r="X19" s="136" t="s">
        <v>777</v>
      </c>
      <c r="Y19" s="136" t="s">
        <v>777</v>
      </c>
      <c r="Z19" s="136" t="s">
        <v>777</v>
      </c>
      <c r="AA19" s="136" t="s">
        <v>778</v>
      </c>
      <c r="AB19" s="136" t="s">
        <v>778</v>
      </c>
      <c r="AC19" s="136" t="s">
        <v>778</v>
      </c>
      <c r="AD19" s="136" t="s">
        <v>778</v>
      </c>
      <c r="AE19" s="136" t="s">
        <v>778</v>
      </c>
      <c r="AF19" s="136" t="s">
        <v>778</v>
      </c>
      <c r="AG19" s="136" t="s">
        <v>778</v>
      </c>
      <c r="AH19" s="136" t="s">
        <v>778</v>
      </c>
      <c r="AI19" s="136" t="s">
        <v>778</v>
      </c>
      <c r="AJ19" s="136" t="s">
        <v>778</v>
      </c>
      <c r="AK19" s="136" t="s">
        <v>778</v>
      </c>
      <c r="AL19" s="136" t="s">
        <v>778</v>
      </c>
      <c r="AM19" s="136" t="s">
        <v>778</v>
      </c>
      <c r="AN19" s="136" t="s">
        <v>778</v>
      </c>
      <c r="AO19" s="136" t="s">
        <v>778</v>
      </c>
      <c r="AP19" s="136" t="s">
        <v>778</v>
      </c>
      <c r="AQ19" s="136" t="s">
        <v>778</v>
      </c>
      <c r="AR19" s="136" t="s">
        <v>778</v>
      </c>
      <c r="AS19" s="136" t="s">
        <v>778</v>
      </c>
      <c r="AT19" s="136" t="s">
        <v>778</v>
      </c>
      <c r="AU19" s="136" t="s">
        <v>778</v>
      </c>
      <c r="AV19" s="136" t="s">
        <v>778</v>
      </c>
      <c r="AW19" s="136" t="s">
        <v>778</v>
      </c>
      <c r="AX19" s="136" t="s">
        <v>778</v>
      </c>
      <c r="AY19" s="136" t="s">
        <v>778</v>
      </c>
      <c r="AZ19" s="136" t="s">
        <v>778</v>
      </c>
      <c r="BA19" s="136" t="s">
        <v>778</v>
      </c>
    </row>
    <row r="20" spans="1:53" s="8" customFormat="1" ht="16.5" customHeight="1">
      <c r="A20" s="97"/>
      <c r="B20" s="1"/>
      <c r="C20" s="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16.5" customHeight="1">
      <c r="C21" s="57" t="s">
        <v>256</v>
      </c>
    </row>
    <row r="22" spans="1:53" ht="16.5" customHeight="1">
      <c r="C22" s="57" t="s">
        <v>257</v>
      </c>
    </row>
    <row r="23" spans="1:53" ht="16.5" customHeight="1">
      <c r="C23" s="57" t="s">
        <v>508</v>
      </c>
    </row>
    <row r="24" spans="1:53" ht="16.5" customHeight="1"/>
    <row r="25" spans="1:53" ht="16.5" customHeight="1"/>
    <row r="26" spans="1:53" ht="16.5" customHeight="1"/>
    <row r="27" spans="1:53" ht="16.5" customHeight="1"/>
    <row r="28" spans="1:53" ht="16.5" customHeight="1"/>
    <row r="29" spans="1:53" ht="16.5" customHeight="1"/>
    <row r="30" spans="1:53" ht="16.5" customHeight="1"/>
    <row r="31" spans="1:53" ht="16.5" customHeight="1"/>
    <row r="32" spans="1:5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2" location="'KJB_순이자마진(이자)'!A1" display="순이자마진(이자)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6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26" width="9.77734375" style="5" hidden="1" customWidth="1"/>
    <col min="27" max="47" width="9.77734375" style="1" hidden="1" customWidth="1"/>
    <col min="48" max="62" width="9.77734375" style="1" customWidth="1"/>
    <col min="63" max="16384" width="8.88671875" style="1"/>
  </cols>
  <sheetData>
    <row r="1" spans="1:53" s="3" customFormat="1" ht="26.25" customHeight="1">
      <c r="A1" s="18"/>
      <c r="B1" s="17" t="s">
        <v>1047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633" t="s">
        <v>258</v>
      </c>
      <c r="C4" s="633"/>
      <c r="D4" s="5"/>
      <c r="E4" s="258">
        <v>4860</v>
      </c>
      <c r="F4" s="258">
        <v>4293</v>
      </c>
      <c r="G4" s="258">
        <v>3868.1099999999997</v>
      </c>
      <c r="H4" s="258">
        <v>3915.46</v>
      </c>
      <c r="I4" s="258">
        <v>4581.38</v>
      </c>
      <c r="J4" s="258">
        <v>5106.1000000000004</v>
      </c>
      <c r="K4" s="258">
        <v>5565.02</v>
      </c>
      <c r="L4" s="258">
        <v>5612.16</v>
      </c>
      <c r="M4" s="258">
        <v>5702.95</v>
      </c>
      <c r="N4" s="258">
        <v>6217.1</v>
      </c>
      <c r="O4" s="258">
        <v>7369.4677866900001</v>
      </c>
      <c r="P4" s="192"/>
      <c r="Q4" s="258">
        <v>1106</v>
      </c>
      <c r="R4" s="258">
        <v>964</v>
      </c>
      <c r="S4" s="258">
        <v>740</v>
      </c>
      <c r="T4" s="258">
        <v>947.22</v>
      </c>
      <c r="U4" s="258">
        <v>1005.59</v>
      </c>
      <c r="V4" s="258">
        <v>996.79000000000008</v>
      </c>
      <c r="W4" s="258">
        <v>966.42</v>
      </c>
      <c r="X4" s="258">
        <v>1065.76</v>
      </c>
      <c r="Y4" s="258">
        <v>1157.4100000000001</v>
      </c>
      <c r="Z4" s="258">
        <v>1164</v>
      </c>
      <c r="AA4" s="258">
        <v>1194.21</v>
      </c>
      <c r="AB4" s="258">
        <v>1225.82</v>
      </c>
      <c r="AC4" s="258">
        <v>1293.55</v>
      </c>
      <c r="AD4" s="258">
        <v>1339.6599999999994</v>
      </c>
      <c r="AE4" s="258">
        <v>1247.0700000000011</v>
      </c>
      <c r="AF4" s="258">
        <v>1384.7900000000002</v>
      </c>
      <c r="AG4" s="258">
        <v>1393.2099999999998</v>
      </c>
      <c r="AH4" s="258">
        <v>1446.6699999999992</v>
      </c>
      <c r="AI4" s="258">
        <v>1340.3500000000013</v>
      </c>
      <c r="AJ4" s="258">
        <v>1402.6000000000001</v>
      </c>
      <c r="AK4" s="258">
        <v>1419.4799999999993</v>
      </c>
      <c r="AL4" s="258">
        <v>1410.5800000000004</v>
      </c>
      <c r="AM4" s="258">
        <v>1380.1099999999997</v>
      </c>
      <c r="AN4" s="258">
        <v>1436.6499999999999</v>
      </c>
      <c r="AO4" s="258">
        <v>1419.3</v>
      </c>
      <c r="AP4" s="258">
        <v>1453</v>
      </c>
      <c r="AQ4" s="258">
        <v>1394</v>
      </c>
      <c r="AR4" s="258">
        <v>1454.11</v>
      </c>
      <c r="AS4" s="258">
        <v>1504.86</v>
      </c>
      <c r="AT4" s="258">
        <v>1639.8900000000006</v>
      </c>
      <c r="AU4" s="258">
        <v>1618.2399999999998</v>
      </c>
      <c r="AV4" s="258">
        <v>1715.0009895400001</v>
      </c>
      <c r="AW4" s="258">
        <v>1786.9667971499996</v>
      </c>
      <c r="AX4" s="258">
        <v>1889.1200000000001</v>
      </c>
      <c r="AY4" s="258">
        <v>1978.3800000000006</v>
      </c>
      <c r="AZ4" s="258">
        <v>2103.1999999999998</v>
      </c>
      <c r="BA4" s="258">
        <v>2112.63</v>
      </c>
    </row>
    <row r="5" spans="1:53" ht="16.5" customHeight="1">
      <c r="A5" s="101" t="s">
        <v>35</v>
      </c>
      <c r="B5" s="14"/>
      <c r="C5" s="14" t="s">
        <v>259</v>
      </c>
      <c r="D5" s="14"/>
      <c r="E5" s="193">
        <v>5069</v>
      </c>
      <c r="F5" s="193">
        <v>4711</v>
      </c>
      <c r="G5" s="193">
        <v>4322.1099999999997</v>
      </c>
      <c r="H5" s="193">
        <v>4125.75</v>
      </c>
      <c r="I5" s="193">
        <v>4804.97</v>
      </c>
      <c r="J5" s="193">
        <v>5527.56</v>
      </c>
      <c r="K5" s="193">
        <v>6023.09</v>
      </c>
      <c r="L5" s="193">
        <v>5776.46</v>
      </c>
      <c r="M5" s="193">
        <v>5781.95</v>
      </c>
      <c r="N5" s="193">
        <v>6453.64</v>
      </c>
      <c r="O5" s="193">
        <v>7702.4500000000007</v>
      </c>
      <c r="P5" s="192"/>
      <c r="Q5" s="193">
        <v>1109</v>
      </c>
      <c r="R5" s="193">
        <v>1077</v>
      </c>
      <c r="S5" s="193">
        <v>998</v>
      </c>
      <c r="T5" s="193">
        <v>963</v>
      </c>
      <c r="U5" s="193">
        <v>1020.9100000000001</v>
      </c>
      <c r="V5" s="193">
        <v>1058.98</v>
      </c>
      <c r="W5" s="193">
        <v>1082.83</v>
      </c>
      <c r="X5" s="193">
        <v>1119.25</v>
      </c>
      <c r="Y5" s="193">
        <v>1194.31</v>
      </c>
      <c r="Z5" s="193">
        <v>1233.8600000000001</v>
      </c>
      <c r="AA5" s="193">
        <v>1257.5500000000002</v>
      </c>
      <c r="AB5" s="193">
        <v>1309.07</v>
      </c>
      <c r="AC5" s="193">
        <v>1364.0600000000002</v>
      </c>
      <c r="AD5" s="193">
        <v>1407.8399999999992</v>
      </c>
      <c r="AE5" s="193">
        <v>1446.5900000000011</v>
      </c>
      <c r="AF5" s="193">
        <v>1447.0900000000001</v>
      </c>
      <c r="AG5" s="193">
        <v>1502.6399999999994</v>
      </c>
      <c r="AH5" s="193">
        <v>1533.0699999999997</v>
      </c>
      <c r="AI5" s="193">
        <v>1540.2900000000009</v>
      </c>
      <c r="AJ5" s="193">
        <v>1432.1399999999999</v>
      </c>
      <c r="AK5" s="193">
        <v>1459.0099999999998</v>
      </c>
      <c r="AL5" s="193">
        <v>1453.75</v>
      </c>
      <c r="AM5" s="193">
        <v>1431</v>
      </c>
      <c r="AN5" s="193">
        <v>1406.1799999999998</v>
      </c>
      <c r="AO5" s="193">
        <v>1444.77</v>
      </c>
      <c r="AP5" s="193">
        <v>1455</v>
      </c>
      <c r="AQ5" s="193">
        <v>1476</v>
      </c>
      <c r="AR5" s="193">
        <v>1486.76</v>
      </c>
      <c r="AS5" s="193">
        <v>1574.86</v>
      </c>
      <c r="AT5" s="539">
        <v>1665.6500000000005</v>
      </c>
      <c r="AU5" s="539">
        <v>1726.37</v>
      </c>
      <c r="AV5" s="539">
        <v>1757.8000000000002</v>
      </c>
      <c r="AW5" s="539">
        <v>1841.5299999999997</v>
      </c>
      <c r="AX5" s="539">
        <v>1982.7600000000002</v>
      </c>
      <c r="AY5" s="539">
        <v>2120.3600000000006</v>
      </c>
      <c r="AZ5" s="539">
        <v>2088.9899999999998</v>
      </c>
      <c r="BA5" s="539">
        <v>2025.58</v>
      </c>
    </row>
    <row r="6" spans="1:53" ht="16.5" customHeight="1">
      <c r="A6" s="309" t="s">
        <v>526</v>
      </c>
      <c r="B6" s="14"/>
      <c r="C6" s="346" t="s">
        <v>260</v>
      </c>
      <c r="D6" s="14"/>
      <c r="E6" s="193">
        <v>473.52</v>
      </c>
      <c r="F6" s="193">
        <v>448.21000000000004</v>
      </c>
      <c r="G6" s="193">
        <v>463.53999999999996</v>
      </c>
      <c r="H6" s="193">
        <v>489.27999999999992</v>
      </c>
      <c r="I6" s="193">
        <v>557.48</v>
      </c>
      <c r="J6" s="193">
        <v>586.84</v>
      </c>
      <c r="K6" s="193">
        <v>571.79999999999995</v>
      </c>
      <c r="L6" s="193">
        <v>420.04428411999999</v>
      </c>
      <c r="M6" s="193">
        <v>449.09999999999991</v>
      </c>
      <c r="N6" s="193">
        <v>505.68</v>
      </c>
      <c r="O6" s="193">
        <v>519.32999999999993</v>
      </c>
      <c r="P6" s="192"/>
      <c r="Q6" s="193">
        <v>109.02000000000001</v>
      </c>
      <c r="R6" s="193">
        <v>115.75</v>
      </c>
      <c r="S6" s="193">
        <v>118.16999999999999</v>
      </c>
      <c r="T6" s="193">
        <v>112.56</v>
      </c>
      <c r="U6" s="193">
        <v>117.75</v>
      </c>
      <c r="V6" s="193">
        <v>122.71000000000001</v>
      </c>
      <c r="W6" s="193">
        <v>136.25999999999993</v>
      </c>
      <c r="X6" s="193">
        <v>133.76</v>
      </c>
      <c r="Y6" s="193">
        <v>135.09</v>
      </c>
      <c r="Z6" s="193">
        <v>147.07</v>
      </c>
      <c r="AA6" s="193">
        <v>141.56</v>
      </c>
      <c r="AB6" s="193">
        <v>152.98000000000002</v>
      </c>
      <c r="AC6" s="193">
        <v>150.01</v>
      </c>
      <c r="AD6" s="193">
        <v>142.5</v>
      </c>
      <c r="AE6" s="193">
        <v>141.35</v>
      </c>
      <c r="AF6" s="193">
        <v>135.02000000000001</v>
      </c>
      <c r="AG6" s="193">
        <v>141.23000000000002</v>
      </c>
      <c r="AH6" s="193">
        <v>143.78</v>
      </c>
      <c r="AI6" s="193">
        <v>152.36000000000001</v>
      </c>
      <c r="AJ6" s="193">
        <v>101.29999999999998</v>
      </c>
      <c r="AK6" s="193">
        <v>108.57428412000002</v>
      </c>
      <c r="AL6" s="193">
        <v>102.49999999999999</v>
      </c>
      <c r="AM6" s="193">
        <v>107.67</v>
      </c>
      <c r="AN6" s="193">
        <v>101.46</v>
      </c>
      <c r="AO6" s="193">
        <v>129.10999999999996</v>
      </c>
      <c r="AP6" s="193">
        <v>117.18000000000002</v>
      </c>
      <c r="AQ6" s="193">
        <v>101.35</v>
      </c>
      <c r="AR6" s="193">
        <v>110.88</v>
      </c>
      <c r="AS6" s="193">
        <v>122.1</v>
      </c>
      <c r="AT6" s="193">
        <v>130.66</v>
      </c>
      <c r="AU6" s="193">
        <v>142.04000000000002</v>
      </c>
      <c r="AV6" s="193">
        <v>127.75999999999999</v>
      </c>
      <c r="AW6" s="193">
        <v>136.43</v>
      </c>
      <c r="AX6" s="193">
        <v>122.44</v>
      </c>
      <c r="AY6" s="193">
        <v>132.69999999999999</v>
      </c>
      <c r="AZ6" s="193">
        <v>128.51</v>
      </c>
      <c r="BA6" s="193">
        <v>134.05000000000001</v>
      </c>
    </row>
    <row r="7" spans="1:53" ht="16.5" customHeight="1">
      <c r="A7" s="103" t="s">
        <v>463</v>
      </c>
      <c r="B7" s="14"/>
      <c r="C7" s="14" t="s">
        <v>52</v>
      </c>
      <c r="D7" s="14"/>
      <c r="E7" s="193">
        <v>-209</v>
      </c>
      <c r="F7" s="193">
        <v>-418</v>
      </c>
      <c r="G7" s="193">
        <v>-454</v>
      </c>
      <c r="H7" s="193">
        <v>-210.29</v>
      </c>
      <c r="I7" s="193">
        <v>-223.59</v>
      </c>
      <c r="J7" s="193">
        <v>-421.46</v>
      </c>
      <c r="K7" s="193">
        <v>-458.07</v>
      </c>
      <c r="L7" s="193">
        <v>-164.3</v>
      </c>
      <c r="M7" s="193">
        <v>-79.000000000000028</v>
      </c>
      <c r="N7" s="193">
        <v>-236.54000000000002</v>
      </c>
      <c r="O7" s="193">
        <v>-332.98221331000025</v>
      </c>
      <c r="P7" s="192"/>
      <c r="Q7" s="193">
        <v>-3</v>
      </c>
      <c r="R7" s="193">
        <v>-113</v>
      </c>
      <c r="S7" s="193">
        <v>-258</v>
      </c>
      <c r="T7" s="193">
        <v>-16</v>
      </c>
      <c r="U7" s="193">
        <v>-15.320000000000007</v>
      </c>
      <c r="V7" s="193">
        <v>-62.189999999999969</v>
      </c>
      <c r="W7" s="193">
        <v>-116.40999999999998</v>
      </c>
      <c r="X7" s="193">
        <v>-53.49</v>
      </c>
      <c r="Y7" s="193">
        <v>-36.9</v>
      </c>
      <c r="Z7" s="193">
        <v>-69.86</v>
      </c>
      <c r="AA7" s="193">
        <v>-63.34</v>
      </c>
      <c r="AB7" s="193">
        <v>-83.25</v>
      </c>
      <c r="AC7" s="193">
        <v>-70.509999999999991</v>
      </c>
      <c r="AD7" s="193">
        <v>-68.180000000000007</v>
      </c>
      <c r="AE7" s="193">
        <v>-199.51999999999998</v>
      </c>
      <c r="AF7" s="193">
        <v>-62.3</v>
      </c>
      <c r="AG7" s="193">
        <v>-109.89999999999999</v>
      </c>
      <c r="AH7" s="193">
        <v>-85.93</v>
      </c>
      <c r="AI7" s="193">
        <v>-199.94</v>
      </c>
      <c r="AJ7" s="193">
        <v>-30.11</v>
      </c>
      <c r="AK7" s="193">
        <v>-38.959999999999994</v>
      </c>
      <c r="AL7" s="193">
        <v>-43.170000000000016</v>
      </c>
      <c r="AM7" s="193">
        <v>-51.45</v>
      </c>
      <c r="AN7" s="193">
        <v>30.47</v>
      </c>
      <c r="AO7" s="193">
        <v>-25.470000000000027</v>
      </c>
      <c r="AP7" s="193">
        <v>-2</v>
      </c>
      <c r="AQ7" s="193">
        <v>-82</v>
      </c>
      <c r="AR7" s="193">
        <v>-32.65</v>
      </c>
      <c r="AS7" s="193">
        <v>-70</v>
      </c>
      <c r="AT7" s="193">
        <v>-25.760000000000005</v>
      </c>
      <c r="AU7" s="193">
        <v>-108.13</v>
      </c>
      <c r="AV7" s="193">
        <v>-42.799010460000027</v>
      </c>
      <c r="AW7" s="193">
        <v>-54.563202850000195</v>
      </c>
      <c r="AX7" s="193">
        <v>-93.64</v>
      </c>
      <c r="AY7" s="193">
        <v>-141.97999999999999</v>
      </c>
      <c r="AZ7" s="195">
        <v>14.21</v>
      </c>
      <c r="BA7" s="195">
        <v>87.050000000000026</v>
      </c>
    </row>
    <row r="8" spans="1:53" ht="16.5" customHeight="1">
      <c r="A8" s="308" t="s">
        <v>528</v>
      </c>
      <c r="B8" s="14"/>
      <c r="C8" s="14" t="s">
        <v>54</v>
      </c>
      <c r="D8" s="13"/>
      <c r="E8" s="193">
        <v>220</v>
      </c>
      <c r="F8" s="193">
        <v>128</v>
      </c>
      <c r="G8" s="193">
        <v>81.62</v>
      </c>
      <c r="H8" s="193">
        <v>40.94</v>
      </c>
      <c r="I8" s="193">
        <v>70.12</v>
      </c>
      <c r="J8" s="193">
        <v>-0.09</v>
      </c>
      <c r="K8" s="193">
        <v>-3.88</v>
      </c>
      <c r="L8" s="193">
        <v>232.5</v>
      </c>
      <c r="M8" s="193">
        <v>302.02</v>
      </c>
      <c r="N8" s="193">
        <v>178.72</v>
      </c>
      <c r="O8" s="193">
        <v>170.92</v>
      </c>
      <c r="P8" s="192"/>
      <c r="Q8" s="193">
        <v>35</v>
      </c>
      <c r="R8" s="193">
        <v>33</v>
      </c>
      <c r="S8" s="193">
        <v>-30</v>
      </c>
      <c r="T8" s="193">
        <v>38</v>
      </c>
      <c r="U8" s="193">
        <v>38.769999999999996</v>
      </c>
      <c r="V8" s="193">
        <v>18.740000000000009</v>
      </c>
      <c r="W8" s="193">
        <v>-54.930000000000007</v>
      </c>
      <c r="X8" s="193">
        <v>14.11</v>
      </c>
      <c r="Y8" s="193">
        <v>19.049999999999997</v>
      </c>
      <c r="Z8" s="193">
        <v>0.20000000000000284</v>
      </c>
      <c r="AA8" s="193">
        <v>36.760000000000005</v>
      </c>
      <c r="AB8" s="193">
        <v>-2.34</v>
      </c>
      <c r="AC8" s="193">
        <v>16.689999999999998</v>
      </c>
      <c r="AD8" s="193">
        <v>7.2299999999999986</v>
      </c>
      <c r="AE8" s="193">
        <v>-21.669999999999998</v>
      </c>
      <c r="AF8" s="193">
        <v>27.13</v>
      </c>
      <c r="AG8" s="193">
        <v>22.48</v>
      </c>
      <c r="AH8" s="193">
        <v>25.680000000000007</v>
      </c>
      <c r="AI8" s="193">
        <v>-79.17</v>
      </c>
      <c r="AJ8" s="193">
        <v>66.3</v>
      </c>
      <c r="AK8" s="193">
        <v>58.34</v>
      </c>
      <c r="AL8" s="193">
        <v>55.209999999999994</v>
      </c>
      <c r="AM8" s="193">
        <v>52.650000000000006</v>
      </c>
      <c r="AN8" s="193">
        <v>100.18</v>
      </c>
      <c r="AO8" s="193">
        <v>64.799999999999983</v>
      </c>
      <c r="AP8" s="193">
        <v>82.94</v>
      </c>
      <c r="AQ8" s="193">
        <v>54.099999999999994</v>
      </c>
      <c r="AR8" s="193">
        <v>40.07</v>
      </c>
      <c r="AS8" s="193">
        <v>34.82</v>
      </c>
      <c r="AT8" s="195">
        <v>91.42</v>
      </c>
      <c r="AU8" s="195">
        <v>12.409999999999997</v>
      </c>
      <c r="AV8" s="195">
        <v>88.45</v>
      </c>
      <c r="AW8" s="539">
        <v>81.249999999999986</v>
      </c>
      <c r="AX8" s="539">
        <v>23.820000000000022</v>
      </c>
      <c r="AY8" s="193">
        <v>-22.600000000000023</v>
      </c>
      <c r="AZ8" s="195">
        <v>101.01</v>
      </c>
      <c r="BA8" s="195">
        <v>77.339999999999989</v>
      </c>
    </row>
    <row r="9" spans="1:53" s="5" customFormat="1" ht="16.5" customHeight="1">
      <c r="A9" s="103" t="s">
        <v>465</v>
      </c>
      <c r="B9" s="14"/>
      <c r="C9" s="346" t="s">
        <v>260</v>
      </c>
      <c r="D9" s="13"/>
      <c r="E9" s="193">
        <v>-176.55</v>
      </c>
      <c r="F9" s="193">
        <v>-183.32</v>
      </c>
      <c r="G9" s="193">
        <v>-187.06</v>
      </c>
      <c r="H9" s="193">
        <v>-208.56</v>
      </c>
      <c r="I9" s="193">
        <v>-269.47000000000003</v>
      </c>
      <c r="J9" s="193">
        <v>-242.70000000000002</v>
      </c>
      <c r="K9" s="193">
        <v>-265.56</v>
      </c>
      <c r="L9" s="193">
        <v>-156.53</v>
      </c>
      <c r="M9" s="193">
        <v>-164.76999999999998</v>
      </c>
      <c r="N9" s="193">
        <v>-194.58</v>
      </c>
      <c r="O9" s="193">
        <v>-201.24</v>
      </c>
      <c r="P9" s="192"/>
      <c r="Q9" s="193">
        <v>-45.26</v>
      </c>
      <c r="R9" s="193">
        <v>-53.339999999999996</v>
      </c>
      <c r="S9" s="193">
        <v>-51.66</v>
      </c>
      <c r="T9" s="193">
        <v>-43</v>
      </c>
      <c r="U9" s="193">
        <v>-47.53</v>
      </c>
      <c r="V9" s="193">
        <v>-56.730000000000011</v>
      </c>
      <c r="W9" s="193">
        <v>-61.29999999999999</v>
      </c>
      <c r="X9" s="193">
        <v>-66.259999999999991</v>
      </c>
      <c r="Y9" s="193">
        <v>-60.68</v>
      </c>
      <c r="Z9" s="193">
        <v>-80.86999999999999</v>
      </c>
      <c r="AA9" s="193">
        <v>-61.660000000000011</v>
      </c>
      <c r="AB9" s="193">
        <v>-63.940000000000005</v>
      </c>
      <c r="AC9" s="193">
        <v>-57.089999999999996</v>
      </c>
      <c r="AD9" s="193">
        <v>-61.58</v>
      </c>
      <c r="AE9" s="193">
        <v>-60.09</v>
      </c>
      <c r="AF9" s="193">
        <v>-62.41</v>
      </c>
      <c r="AG9" s="193">
        <v>-49.189999999999991</v>
      </c>
      <c r="AH9" s="193">
        <v>-64.319999999999993</v>
      </c>
      <c r="AI9" s="193">
        <v>-86.72999999999999</v>
      </c>
      <c r="AJ9" s="193">
        <v>-38.71</v>
      </c>
      <c r="AK9" s="193">
        <v>-39.93</v>
      </c>
      <c r="AL9" s="193">
        <v>-38.659999999999997</v>
      </c>
      <c r="AM9" s="193">
        <v>-39.230000000000004</v>
      </c>
      <c r="AN9" s="193">
        <v>-39.08</v>
      </c>
      <c r="AO9" s="193">
        <v>-44.69</v>
      </c>
      <c r="AP9" s="193">
        <v>-52</v>
      </c>
      <c r="AQ9" s="193">
        <v>-29</v>
      </c>
      <c r="AR9" s="193">
        <v>-45.79</v>
      </c>
      <c r="AS9" s="193">
        <v>-47.29</v>
      </c>
      <c r="AT9" s="193">
        <v>-47.88000000000001</v>
      </c>
      <c r="AU9" s="193">
        <v>-53.620000000000005</v>
      </c>
      <c r="AV9" s="193">
        <v>-54.43</v>
      </c>
      <c r="AW9" s="193">
        <v>-43.98</v>
      </c>
      <c r="AX9" s="193">
        <v>-59.580000000000013</v>
      </c>
      <c r="AY9" s="193">
        <v>-43.25</v>
      </c>
      <c r="AZ9" s="193">
        <v>-48.39</v>
      </c>
      <c r="BA9" s="193">
        <v>-43.370000000000005</v>
      </c>
    </row>
    <row r="10" spans="1:53" s="5" customFormat="1" ht="16.5" customHeight="1">
      <c r="A10" s="103" t="s">
        <v>475</v>
      </c>
      <c r="B10" s="14"/>
      <c r="C10" s="14" t="s">
        <v>261</v>
      </c>
      <c r="D10" s="13"/>
      <c r="E10" s="193">
        <v>112</v>
      </c>
      <c r="F10" s="193">
        <v>145</v>
      </c>
      <c r="G10" s="193">
        <v>56.61</v>
      </c>
      <c r="H10" s="193">
        <v>121.78</v>
      </c>
      <c r="I10" s="193">
        <v>100.28</v>
      </c>
      <c r="J10" s="193">
        <v>161.38999999999999</v>
      </c>
      <c r="K10" s="193">
        <v>80.5</v>
      </c>
      <c r="L10" s="193">
        <v>104</v>
      </c>
      <c r="M10" s="193">
        <v>175</v>
      </c>
      <c r="N10" s="193">
        <v>184</v>
      </c>
      <c r="O10" s="193">
        <v>115</v>
      </c>
      <c r="P10" s="192"/>
      <c r="Q10" s="193">
        <v>2</v>
      </c>
      <c r="R10" s="193">
        <v>123</v>
      </c>
      <c r="S10" s="193">
        <v>-39</v>
      </c>
      <c r="T10" s="193">
        <v>64</v>
      </c>
      <c r="U10" s="193">
        <v>32.400000000000006</v>
      </c>
      <c r="V10" s="193">
        <v>4.0999999999999943</v>
      </c>
      <c r="W10" s="193">
        <v>21.67</v>
      </c>
      <c r="X10" s="193">
        <v>17.25</v>
      </c>
      <c r="Y10" s="193">
        <v>19.64</v>
      </c>
      <c r="Z10" s="193">
        <v>24.04</v>
      </c>
      <c r="AA10" s="193">
        <v>39.35</v>
      </c>
      <c r="AB10" s="193">
        <v>49.1</v>
      </c>
      <c r="AC10" s="193">
        <v>47.080000000000005</v>
      </c>
      <c r="AD10" s="193">
        <v>62.289999999999992</v>
      </c>
      <c r="AE10" s="193">
        <v>2.9199999999999875</v>
      </c>
      <c r="AF10" s="193">
        <v>23.65</v>
      </c>
      <c r="AG10" s="193">
        <v>20.340000000000003</v>
      </c>
      <c r="AH10" s="193">
        <v>18.87</v>
      </c>
      <c r="AI10" s="193">
        <v>17.64</v>
      </c>
      <c r="AJ10" s="193">
        <v>31.7</v>
      </c>
      <c r="AK10" s="193">
        <v>29.000000000000004</v>
      </c>
      <c r="AL10" s="193">
        <v>34.67</v>
      </c>
      <c r="AM10" s="193">
        <v>16.789999999999992</v>
      </c>
      <c r="AN10" s="193">
        <v>57</v>
      </c>
      <c r="AO10" s="193">
        <v>49</v>
      </c>
      <c r="AP10" s="193">
        <v>44</v>
      </c>
      <c r="AQ10" s="193">
        <v>25</v>
      </c>
      <c r="AR10" s="193">
        <v>78</v>
      </c>
      <c r="AS10" s="193">
        <v>48</v>
      </c>
      <c r="AT10" s="193">
        <v>22</v>
      </c>
      <c r="AU10" s="193">
        <v>36</v>
      </c>
      <c r="AV10" s="539">
        <v>30</v>
      </c>
      <c r="AW10" s="539">
        <v>28</v>
      </c>
      <c r="AX10" s="539">
        <v>21</v>
      </c>
      <c r="AY10" s="539">
        <v>36</v>
      </c>
      <c r="AZ10" s="539">
        <v>56</v>
      </c>
      <c r="BA10" s="539">
        <v>53</v>
      </c>
    </row>
    <row r="11" spans="1:53" s="5" customFormat="1" ht="16.5" customHeight="1">
      <c r="A11" s="103" t="s">
        <v>466</v>
      </c>
      <c r="B11" s="14"/>
      <c r="C11" s="14" t="s">
        <v>262</v>
      </c>
      <c r="D11" s="13"/>
      <c r="E11" s="193">
        <v>447</v>
      </c>
      <c r="F11" s="193">
        <v>464</v>
      </c>
      <c r="G11" s="193">
        <v>-460.37</v>
      </c>
      <c r="H11" s="193">
        <v>-453.91</v>
      </c>
      <c r="I11" s="193">
        <v>-530.79999999999995</v>
      </c>
      <c r="J11" s="193">
        <v>-615.41999999999996</v>
      </c>
      <c r="K11" s="193">
        <v>-584.32000000000005</v>
      </c>
      <c r="L11" s="193">
        <v>-543.32000000000005</v>
      </c>
      <c r="M11" s="193">
        <v>-598.99</v>
      </c>
      <c r="N11" s="193">
        <v>-672.69</v>
      </c>
      <c r="O11" s="193">
        <v>-713.22</v>
      </c>
      <c r="P11" s="193"/>
      <c r="Q11" s="193">
        <v>118</v>
      </c>
      <c r="R11" s="193">
        <v>117</v>
      </c>
      <c r="S11" s="193">
        <v>108</v>
      </c>
      <c r="T11" s="193">
        <v>110</v>
      </c>
      <c r="U11" s="193">
        <v>113.70000000000002</v>
      </c>
      <c r="V11" s="193">
        <v>-113.38000000000002</v>
      </c>
      <c r="W11" s="193">
        <v>-116.94000000000003</v>
      </c>
      <c r="X11" s="193">
        <v>-122.46000000000001</v>
      </c>
      <c r="Y11" s="193">
        <v>-130.9</v>
      </c>
      <c r="Z11" s="193">
        <v>-134.71999999999997</v>
      </c>
      <c r="AA11" s="193">
        <v>-142.72</v>
      </c>
      <c r="AB11" s="193">
        <v>-150.74</v>
      </c>
      <c r="AC11" s="193">
        <v>-154.79</v>
      </c>
      <c r="AD11" s="193">
        <v>-155.37</v>
      </c>
      <c r="AE11" s="193">
        <v>-154.52000000000001</v>
      </c>
      <c r="AF11" s="193">
        <v>-144.83000000000001</v>
      </c>
      <c r="AG11" s="193">
        <v>-145.6</v>
      </c>
      <c r="AH11" s="193">
        <v>-147.88</v>
      </c>
      <c r="AI11" s="193">
        <v>-146.01000000000005</v>
      </c>
      <c r="AJ11" s="193">
        <v>-137.86000000000001</v>
      </c>
      <c r="AK11" s="193">
        <v>-136.01999999999998</v>
      </c>
      <c r="AL11" s="193">
        <v>-132.91999999999996</v>
      </c>
      <c r="AM11" s="193">
        <v>-136.51999999999998</v>
      </c>
      <c r="AN11" s="193">
        <v>-138.18</v>
      </c>
      <c r="AO11" s="193">
        <v>-147.81</v>
      </c>
      <c r="AP11" s="193">
        <v>-154</v>
      </c>
      <c r="AQ11" s="193">
        <v>-159</v>
      </c>
      <c r="AR11" s="193">
        <v>-163.04</v>
      </c>
      <c r="AS11" s="193">
        <v>-166.08</v>
      </c>
      <c r="AT11" s="193">
        <v>-167.95</v>
      </c>
      <c r="AU11" s="571">
        <v>-175.62</v>
      </c>
      <c r="AV11" s="193">
        <v>-177</v>
      </c>
      <c r="AW11" s="193">
        <v>-182.02</v>
      </c>
      <c r="AX11" s="193">
        <v>-175.61</v>
      </c>
      <c r="AY11" s="193">
        <v>-178.59</v>
      </c>
      <c r="AZ11" s="193">
        <v>-171.17</v>
      </c>
      <c r="BA11" s="193">
        <v>-171.59</v>
      </c>
    </row>
    <row r="12" spans="1:53" s="5" customFormat="1" ht="16.5" customHeight="1">
      <c r="A12" s="103" t="s">
        <v>559</v>
      </c>
      <c r="B12" s="14"/>
      <c r="C12" s="346" t="s">
        <v>263</v>
      </c>
      <c r="D12" s="13"/>
      <c r="E12" s="193">
        <v>302</v>
      </c>
      <c r="F12" s="193">
        <v>300</v>
      </c>
      <c r="G12" s="193">
        <v>-277.5</v>
      </c>
      <c r="H12" s="193">
        <v>-265.35000000000002</v>
      </c>
      <c r="I12" s="193">
        <v>-305.33</v>
      </c>
      <c r="J12" s="193">
        <v>-356.07</v>
      </c>
      <c r="K12" s="193">
        <v>-335.48</v>
      </c>
      <c r="L12" s="193">
        <v>-308.58999999999997</v>
      </c>
      <c r="M12" s="193">
        <v>-350.91999999999996</v>
      </c>
      <c r="N12" s="193">
        <v>-418.87</v>
      </c>
      <c r="O12" s="193">
        <v>-442.74</v>
      </c>
      <c r="P12" s="192"/>
      <c r="Q12" s="193">
        <v>72</v>
      </c>
      <c r="R12" s="193">
        <v>71</v>
      </c>
      <c r="S12" s="193">
        <v>62</v>
      </c>
      <c r="T12" s="193">
        <v>65</v>
      </c>
      <c r="U12" s="193">
        <v>67.400000000000006</v>
      </c>
      <c r="V12" s="193">
        <v>-65.460000000000008</v>
      </c>
      <c r="W12" s="193">
        <v>-67.670000000000016</v>
      </c>
      <c r="X12" s="193">
        <v>-71.34</v>
      </c>
      <c r="Y12" s="193">
        <v>-76.09</v>
      </c>
      <c r="Z12" s="193">
        <v>-76.299999999999983</v>
      </c>
      <c r="AA12" s="193">
        <v>-81.599999999999994</v>
      </c>
      <c r="AB12" s="193">
        <v>-87.72</v>
      </c>
      <c r="AC12" s="193">
        <v>-90.46</v>
      </c>
      <c r="AD12" s="193">
        <v>-89.84</v>
      </c>
      <c r="AE12" s="193">
        <v>-88.05</v>
      </c>
      <c r="AF12" s="193">
        <v>-84.15</v>
      </c>
      <c r="AG12" s="193">
        <v>-82.08</v>
      </c>
      <c r="AH12" s="193">
        <v>-84.86</v>
      </c>
      <c r="AI12" s="193">
        <v>-84.390000000000015</v>
      </c>
      <c r="AJ12" s="193">
        <v>-76.83</v>
      </c>
      <c r="AK12" s="193">
        <v>-77.570000000000007</v>
      </c>
      <c r="AL12" s="193">
        <v>-76.509999999999991</v>
      </c>
      <c r="AM12" s="193">
        <v>-77.679999999999978</v>
      </c>
      <c r="AN12" s="193">
        <v>-78.56</v>
      </c>
      <c r="AO12" s="193">
        <v>-86.82</v>
      </c>
      <c r="AP12" s="193">
        <v>-90.44</v>
      </c>
      <c r="AQ12" s="193">
        <v>-95.1</v>
      </c>
      <c r="AR12" s="193">
        <v>-98</v>
      </c>
      <c r="AS12" s="193">
        <v>-102.81</v>
      </c>
      <c r="AT12" s="193">
        <v>-106.01</v>
      </c>
      <c r="AU12" s="571">
        <v>-112.05</v>
      </c>
      <c r="AV12" s="571">
        <v>-111.6</v>
      </c>
      <c r="AW12" s="571">
        <v>-114.53</v>
      </c>
      <c r="AX12" s="571">
        <v>-106.87</v>
      </c>
      <c r="AY12" s="571">
        <v>-109.74</v>
      </c>
      <c r="AZ12" s="571">
        <v>-104.31</v>
      </c>
      <c r="BA12" s="571">
        <v>-105.05</v>
      </c>
    </row>
    <row r="13" spans="1:53" s="5" customFormat="1" ht="16.5" customHeight="1">
      <c r="A13" s="103" t="s">
        <v>467</v>
      </c>
      <c r="B13" s="14"/>
      <c r="C13" s="346" t="s">
        <v>264</v>
      </c>
      <c r="D13" s="13"/>
      <c r="E13" s="193">
        <v>145</v>
      </c>
      <c r="F13" s="193">
        <v>164</v>
      </c>
      <c r="G13" s="193">
        <v>-182.87</v>
      </c>
      <c r="H13" s="193">
        <v>-188.56</v>
      </c>
      <c r="I13" s="193">
        <v>-225.47</v>
      </c>
      <c r="J13" s="193">
        <v>-259.35000000000002</v>
      </c>
      <c r="K13" s="193">
        <v>-248.84</v>
      </c>
      <c r="L13" s="193">
        <v>-234.73</v>
      </c>
      <c r="M13" s="193">
        <v>-248.58</v>
      </c>
      <c r="N13" s="193">
        <v>-253.82</v>
      </c>
      <c r="O13" s="193">
        <v>-270.48</v>
      </c>
      <c r="P13" s="192"/>
      <c r="Q13" s="193">
        <v>46</v>
      </c>
      <c r="R13" s="193">
        <v>46</v>
      </c>
      <c r="S13" s="193">
        <v>46</v>
      </c>
      <c r="T13" s="193">
        <v>45</v>
      </c>
      <c r="U13" s="193">
        <v>46.300000000000004</v>
      </c>
      <c r="V13" s="193">
        <v>-47.919999999999987</v>
      </c>
      <c r="W13" s="193">
        <v>-49.27000000000001</v>
      </c>
      <c r="X13" s="193">
        <v>-51.12</v>
      </c>
      <c r="Y13" s="193">
        <v>-54.810000000000009</v>
      </c>
      <c r="Z13" s="193">
        <v>-58.419999999999987</v>
      </c>
      <c r="AA13" s="193">
        <v>-61.12</v>
      </c>
      <c r="AB13" s="193">
        <v>-63.02</v>
      </c>
      <c r="AC13" s="193">
        <v>-64.33</v>
      </c>
      <c r="AD13" s="193">
        <v>-65.53</v>
      </c>
      <c r="AE13" s="193">
        <v>-66.47</v>
      </c>
      <c r="AF13" s="193">
        <v>-60.68</v>
      </c>
      <c r="AG13" s="193">
        <v>-63.52</v>
      </c>
      <c r="AH13" s="193">
        <v>-63.02</v>
      </c>
      <c r="AI13" s="193">
        <v>-61.620000000000005</v>
      </c>
      <c r="AJ13" s="193">
        <v>-61.03</v>
      </c>
      <c r="AK13" s="193">
        <v>-58.45</v>
      </c>
      <c r="AL13" s="193">
        <v>-56.409999999999982</v>
      </c>
      <c r="AM13" s="193">
        <v>-58.84</v>
      </c>
      <c r="AN13" s="193">
        <v>-59.62</v>
      </c>
      <c r="AO13" s="193">
        <v>-60.99</v>
      </c>
      <c r="AP13" s="193">
        <v>-63.07</v>
      </c>
      <c r="AQ13" s="193">
        <v>-64.900000000000006</v>
      </c>
      <c r="AR13" s="193">
        <v>-65.040000000000006</v>
      </c>
      <c r="AS13" s="193">
        <v>-63.27</v>
      </c>
      <c r="AT13" s="193">
        <v>-61.94</v>
      </c>
      <c r="AU13" s="571">
        <v>-63.57</v>
      </c>
      <c r="AV13" s="571">
        <v>-65.34</v>
      </c>
      <c r="AW13" s="571">
        <v>-67.55</v>
      </c>
      <c r="AX13" s="571">
        <v>-68.739999999999995</v>
      </c>
      <c r="AY13" s="571">
        <v>-68.849999999999994</v>
      </c>
      <c r="AZ13" s="571">
        <v>-66.86</v>
      </c>
      <c r="BA13" s="571">
        <v>-66.540000000000006</v>
      </c>
    </row>
    <row r="14" spans="1:53" s="5" customFormat="1" ht="16.5" customHeight="1">
      <c r="A14" s="103" t="s">
        <v>468</v>
      </c>
      <c r="B14" s="14"/>
      <c r="C14" s="14" t="s">
        <v>265</v>
      </c>
      <c r="D14" s="13"/>
      <c r="E14" s="193">
        <v>-541</v>
      </c>
      <c r="F14" s="193">
        <v>-691</v>
      </c>
      <c r="G14" s="193">
        <v>-132.13999999999999</v>
      </c>
      <c r="H14" s="193">
        <v>80.900000000000034</v>
      </c>
      <c r="I14" s="193">
        <v>136.80999999999995</v>
      </c>
      <c r="J14" s="193">
        <v>32.660000000000082</v>
      </c>
      <c r="K14" s="193">
        <v>49.629999999999995</v>
      </c>
      <c r="L14" s="193">
        <v>34.3599999999999</v>
      </c>
      <c r="M14" s="193">
        <v>42.97</v>
      </c>
      <c r="N14" s="193">
        <v>73.430000000000007</v>
      </c>
      <c r="O14" s="193">
        <v>94.317786689999821</v>
      </c>
      <c r="P14" s="192"/>
      <c r="Q14" s="193">
        <v>-40</v>
      </c>
      <c r="R14" s="193">
        <v>-269</v>
      </c>
      <c r="S14" s="193">
        <v>-189</v>
      </c>
      <c r="T14" s="193">
        <v>-118</v>
      </c>
      <c r="U14" s="193">
        <v>-86.490000000000009</v>
      </c>
      <c r="V14" s="193">
        <v>28.350000000000023</v>
      </c>
      <c r="W14" s="193">
        <v>33.790000000000049</v>
      </c>
      <c r="X14" s="193">
        <v>37.610000000000014</v>
      </c>
      <c r="Y14" s="193">
        <v>55.31</v>
      </c>
      <c r="Z14" s="193">
        <v>40.619999999999948</v>
      </c>
      <c r="AA14" s="193">
        <v>3.2699999999999818</v>
      </c>
      <c r="AB14" s="193">
        <v>20.730000000000018</v>
      </c>
      <c r="AC14" s="193">
        <v>20.509999999999991</v>
      </c>
      <c r="AD14" s="193">
        <v>17.669999999999959</v>
      </c>
      <c r="AE14" s="193">
        <v>-26.249999999999886</v>
      </c>
      <c r="AF14" s="193">
        <v>31.750000000000028</v>
      </c>
      <c r="AG14" s="193">
        <v>-7.120000000000033</v>
      </c>
      <c r="AH14" s="193">
        <v>17.399999999999977</v>
      </c>
      <c r="AI14" s="193">
        <v>7.6000000000000227</v>
      </c>
      <c r="AJ14" s="193">
        <v>9.7500000000000284</v>
      </c>
      <c r="AK14" s="193">
        <v>9.7199999999999989</v>
      </c>
      <c r="AL14" s="193">
        <v>-0.13000000000010914</v>
      </c>
      <c r="AM14" s="193">
        <v>15.629999999999939</v>
      </c>
      <c r="AN14" s="193">
        <v>11.469999999999999</v>
      </c>
      <c r="AO14" s="193">
        <v>8.539999999999992</v>
      </c>
      <c r="AP14" s="193">
        <v>25.060000000000002</v>
      </c>
      <c r="AQ14" s="193">
        <v>-2.0999999999999943</v>
      </c>
      <c r="AR14" s="193">
        <v>12.319999999999993</v>
      </c>
      <c r="AS14" s="193">
        <v>13.260000000000019</v>
      </c>
      <c r="AT14" s="193">
        <v>28.769999999999982</v>
      </c>
      <c r="AU14" s="193">
        <v>19.080000000000013</v>
      </c>
      <c r="AV14" s="193">
        <v>15.750989539999978</v>
      </c>
      <c r="AW14" s="193">
        <v>18.206797149999829</v>
      </c>
      <c r="AX14" s="193">
        <v>37.149999999999977</v>
      </c>
      <c r="AY14" s="193">
        <v>23.210000000000036</v>
      </c>
      <c r="AZ14" s="193">
        <v>28.369999999999976</v>
      </c>
      <c r="BA14" s="193">
        <v>128.30000000000004</v>
      </c>
    </row>
    <row r="15" spans="1:53" s="5" customFormat="1" ht="16.5" customHeight="1">
      <c r="A15" s="103" t="s">
        <v>469</v>
      </c>
      <c r="B15" s="216"/>
      <c r="C15" s="354" t="s">
        <v>266</v>
      </c>
      <c r="D15" s="13"/>
      <c r="E15" s="260">
        <v>99</v>
      </c>
      <c r="F15" s="260">
        <v>73</v>
      </c>
      <c r="G15" s="260">
        <v>25.6</v>
      </c>
      <c r="H15" s="260">
        <v>20.96</v>
      </c>
      <c r="I15" s="260">
        <v>16.2</v>
      </c>
      <c r="J15" s="260">
        <v>-76.84</v>
      </c>
      <c r="K15" s="260">
        <v>-90.79</v>
      </c>
      <c r="L15" s="260">
        <v>-46.09</v>
      </c>
      <c r="M15" s="260">
        <v>-50.54</v>
      </c>
      <c r="N15" s="260">
        <v>-23.8</v>
      </c>
      <c r="O15" s="260">
        <v>-14.399999999999999</v>
      </c>
      <c r="P15" s="192"/>
      <c r="Q15" s="260">
        <v>2</v>
      </c>
      <c r="R15" s="260">
        <v>3</v>
      </c>
      <c r="S15" s="260">
        <v>15</v>
      </c>
      <c r="T15" s="260">
        <v>4</v>
      </c>
      <c r="U15" s="260">
        <v>4.99</v>
      </c>
      <c r="V15" s="260">
        <v>1.8399999999999999</v>
      </c>
      <c r="W15" s="260">
        <v>10.16</v>
      </c>
      <c r="X15" s="260">
        <v>4.5</v>
      </c>
      <c r="Y15" s="260">
        <v>4.6899999999999995</v>
      </c>
      <c r="Z15" s="260">
        <v>2.67</v>
      </c>
      <c r="AA15" s="260">
        <v>4.34</v>
      </c>
      <c r="AB15" s="260">
        <v>-7.58</v>
      </c>
      <c r="AC15" s="260">
        <v>-5.3100000000000005</v>
      </c>
      <c r="AD15" s="260">
        <v>-3.8499999999999979</v>
      </c>
      <c r="AE15" s="260">
        <v>-60.1</v>
      </c>
      <c r="AF15" s="260">
        <v>-5.74</v>
      </c>
      <c r="AG15" s="260">
        <v>-26.17</v>
      </c>
      <c r="AH15" s="260">
        <v>-1.73</v>
      </c>
      <c r="AI15" s="260">
        <v>-57.150000000000006</v>
      </c>
      <c r="AJ15" s="260">
        <v>-5.85</v>
      </c>
      <c r="AK15" s="260">
        <v>-11.110000000000001</v>
      </c>
      <c r="AL15" s="260">
        <v>-17.310000000000002</v>
      </c>
      <c r="AM15" s="260">
        <v>-11.82</v>
      </c>
      <c r="AN15" s="260">
        <v>-10.64</v>
      </c>
      <c r="AO15" s="260">
        <v>-13.9</v>
      </c>
      <c r="AP15" s="260">
        <v>-1</v>
      </c>
      <c r="AQ15" s="260">
        <v>-25</v>
      </c>
      <c r="AR15" s="260">
        <v>-8.99</v>
      </c>
      <c r="AS15" s="260">
        <v>-3.07</v>
      </c>
      <c r="AT15" s="260">
        <v>-3.93</v>
      </c>
      <c r="AU15" s="260">
        <v>-7.81</v>
      </c>
      <c r="AV15" s="260">
        <v>-2.0099999999999998</v>
      </c>
      <c r="AW15" s="260">
        <v>-0.95</v>
      </c>
      <c r="AX15" s="260">
        <v>-3.16</v>
      </c>
      <c r="AY15" s="260">
        <v>-8.2799999999999994</v>
      </c>
      <c r="AZ15" s="260">
        <v>-4</v>
      </c>
      <c r="BA15" s="260">
        <v>-2</v>
      </c>
    </row>
    <row r="16" spans="1:53" s="5" customFormat="1" ht="16.5" customHeight="1">
      <c r="A16" s="101" t="s">
        <v>461</v>
      </c>
      <c r="B16" s="10" t="s">
        <v>267</v>
      </c>
      <c r="C16" s="10"/>
      <c r="D16" s="10"/>
      <c r="E16" s="261">
        <v>2315</v>
      </c>
      <c r="F16" s="261">
        <v>2466</v>
      </c>
      <c r="G16" s="261">
        <v>2579.1</v>
      </c>
      <c r="H16" s="261">
        <v>2814.5299999999997</v>
      </c>
      <c r="I16" s="261">
        <v>2883.56</v>
      </c>
      <c r="J16" s="261">
        <v>2898.03</v>
      </c>
      <c r="K16" s="261">
        <v>2981.03</v>
      </c>
      <c r="L16" s="261">
        <v>2929.01</v>
      </c>
      <c r="M16" s="261">
        <v>3141.21</v>
      </c>
      <c r="N16" s="261">
        <v>3229.5005396999995</v>
      </c>
      <c r="O16" s="261">
        <v>3160.4277866899997</v>
      </c>
      <c r="P16" s="191"/>
      <c r="Q16" s="261">
        <v>565</v>
      </c>
      <c r="R16" s="261">
        <v>649</v>
      </c>
      <c r="S16" s="261">
        <v>794</v>
      </c>
      <c r="T16" s="261">
        <v>601.1</v>
      </c>
      <c r="U16" s="261">
        <v>610.00000000000011</v>
      </c>
      <c r="V16" s="261">
        <v>895.63000000000011</v>
      </c>
      <c r="W16" s="261">
        <v>707.81</v>
      </c>
      <c r="X16" s="261">
        <v>600.64</v>
      </c>
      <c r="Y16" s="261">
        <v>593.97000000000014</v>
      </c>
      <c r="Z16" s="261">
        <v>636.69999999999982</v>
      </c>
      <c r="AA16" s="261">
        <v>1052.25</v>
      </c>
      <c r="AB16" s="261">
        <v>605.44000000000005</v>
      </c>
      <c r="AC16" s="261">
        <v>612.82999999999993</v>
      </c>
      <c r="AD16" s="261">
        <v>668.48</v>
      </c>
      <c r="AE16" s="261">
        <v>1011.2800000000002</v>
      </c>
      <c r="AF16" s="261">
        <v>613.94000000000005</v>
      </c>
      <c r="AG16" s="261">
        <v>684.17999999999984</v>
      </c>
      <c r="AH16" s="261">
        <v>693.27000000000021</v>
      </c>
      <c r="AI16" s="261">
        <v>989.6400000000001</v>
      </c>
      <c r="AJ16" s="261">
        <v>697.21999999999991</v>
      </c>
      <c r="AK16" s="261">
        <v>699.92</v>
      </c>
      <c r="AL16" s="261">
        <v>703.61000000000013</v>
      </c>
      <c r="AM16" s="261">
        <v>828</v>
      </c>
      <c r="AN16" s="261">
        <v>737.20999999999992</v>
      </c>
      <c r="AO16" s="261">
        <v>713</v>
      </c>
      <c r="AP16" s="261">
        <v>697</v>
      </c>
      <c r="AQ16" s="261">
        <v>994</v>
      </c>
      <c r="AR16" s="261">
        <v>722.93</v>
      </c>
      <c r="AS16" s="261">
        <v>718</v>
      </c>
      <c r="AT16" s="572">
        <v>718.37204558000008</v>
      </c>
      <c r="AU16" s="572">
        <v>1070.1984941199999</v>
      </c>
      <c r="AV16" s="572">
        <v>754.95098954000002</v>
      </c>
      <c r="AW16" s="572">
        <v>723.3667971499998</v>
      </c>
      <c r="AX16" s="572">
        <v>724.66999999999985</v>
      </c>
      <c r="AY16" s="572">
        <v>957.43999999999994</v>
      </c>
      <c r="AZ16" s="572">
        <v>825.33</v>
      </c>
      <c r="BA16" s="572">
        <v>820.1</v>
      </c>
    </row>
    <row r="17" spans="1:53" s="7" customFormat="1" ht="16.5" customHeight="1">
      <c r="A17" s="99" t="s">
        <v>462</v>
      </c>
      <c r="B17" s="10"/>
      <c r="C17" s="14" t="s">
        <v>268</v>
      </c>
      <c r="D17" s="10"/>
      <c r="E17" s="193">
        <v>1980</v>
      </c>
      <c r="F17" s="193">
        <v>2118</v>
      </c>
      <c r="G17" s="193">
        <v>2122.64</v>
      </c>
      <c r="H17" s="193">
        <v>2057.06</v>
      </c>
      <c r="I17" s="193">
        <v>2045.5</v>
      </c>
      <c r="J17" s="193">
        <v>2204.94</v>
      </c>
      <c r="K17" s="193">
        <v>2214.17</v>
      </c>
      <c r="L17" s="193">
        <v>2157.31</v>
      </c>
      <c r="M17" s="193">
        <v>2233.56</v>
      </c>
      <c r="N17" s="193">
        <v>2315.86</v>
      </c>
      <c r="O17" s="193">
        <v>2483.89</v>
      </c>
      <c r="P17" s="192"/>
      <c r="Q17" s="193">
        <v>469</v>
      </c>
      <c r="R17" s="193">
        <v>495</v>
      </c>
      <c r="S17" s="193">
        <v>672</v>
      </c>
      <c r="T17" s="193">
        <v>492</v>
      </c>
      <c r="U17" s="193">
        <v>494.97</v>
      </c>
      <c r="V17" s="193">
        <v>474.61</v>
      </c>
      <c r="W17" s="193">
        <v>595.84000000000015</v>
      </c>
      <c r="X17" s="193">
        <v>479.84000000000003</v>
      </c>
      <c r="Y17" s="193">
        <v>472.9</v>
      </c>
      <c r="Z17" s="193">
        <v>506.91000000000008</v>
      </c>
      <c r="AA17" s="193">
        <v>585.84999999999991</v>
      </c>
      <c r="AB17" s="193">
        <v>473.68</v>
      </c>
      <c r="AC17" s="193">
        <v>474.71</v>
      </c>
      <c r="AD17" s="193">
        <v>526.21999999999991</v>
      </c>
      <c r="AE17" s="193">
        <v>730.33000000000015</v>
      </c>
      <c r="AF17" s="193">
        <v>473.38</v>
      </c>
      <c r="AG17" s="193">
        <v>544.87</v>
      </c>
      <c r="AH17" s="193">
        <v>549.28</v>
      </c>
      <c r="AI17" s="193">
        <v>646.6400000000001</v>
      </c>
      <c r="AJ17" s="193">
        <v>495.96</v>
      </c>
      <c r="AK17" s="193">
        <v>517.42000000000007</v>
      </c>
      <c r="AL17" s="193">
        <v>517.25000000000011</v>
      </c>
      <c r="AM17" s="193">
        <v>626.67999999999984</v>
      </c>
      <c r="AN17" s="193">
        <v>548.79</v>
      </c>
      <c r="AO17" s="193">
        <v>530.68000000000006</v>
      </c>
      <c r="AP17" s="193">
        <v>510.29999999999995</v>
      </c>
      <c r="AQ17" s="193">
        <v>643.79</v>
      </c>
      <c r="AR17" s="193">
        <v>530.25</v>
      </c>
      <c r="AS17" s="193">
        <v>544</v>
      </c>
      <c r="AT17" s="193">
        <v>540.06999999999994</v>
      </c>
      <c r="AU17" s="193">
        <v>701.54000000000008</v>
      </c>
      <c r="AV17" s="193">
        <v>588.83999999999992</v>
      </c>
      <c r="AW17" s="193">
        <v>559.24</v>
      </c>
      <c r="AX17" s="193">
        <v>559.17000000000007</v>
      </c>
      <c r="AY17" s="193">
        <v>776.63999999999987</v>
      </c>
      <c r="AZ17" s="193">
        <v>570.57999999999993</v>
      </c>
      <c r="BA17" s="193">
        <v>660.97</v>
      </c>
    </row>
    <row r="18" spans="1:53" s="7" customFormat="1" ht="16.5" customHeight="1">
      <c r="A18" s="101" t="s">
        <v>1077</v>
      </c>
      <c r="B18" s="10"/>
      <c r="C18" s="14" t="s">
        <v>269</v>
      </c>
      <c r="D18" s="10"/>
      <c r="E18" s="193">
        <v>877</v>
      </c>
      <c r="F18" s="193">
        <v>957</v>
      </c>
      <c r="G18" s="193">
        <v>981.44</v>
      </c>
      <c r="H18" s="193">
        <v>984.85</v>
      </c>
      <c r="I18" s="193">
        <v>992.92</v>
      </c>
      <c r="J18" s="193">
        <v>956.05</v>
      </c>
      <c r="K18" s="193">
        <v>1000.25</v>
      </c>
      <c r="L18" s="193">
        <v>1038.1600000000001</v>
      </c>
      <c r="M18" s="193">
        <v>1117.74</v>
      </c>
      <c r="N18" s="193">
        <v>1315.22</v>
      </c>
      <c r="O18" s="193">
        <v>1379.53</v>
      </c>
      <c r="P18" s="192"/>
      <c r="Q18" s="193">
        <v>235</v>
      </c>
      <c r="R18" s="193">
        <v>238</v>
      </c>
      <c r="S18" s="193">
        <v>285</v>
      </c>
      <c r="T18" s="193">
        <v>242</v>
      </c>
      <c r="U18" s="193">
        <v>243.86</v>
      </c>
      <c r="V18" s="193">
        <v>227.64999999999992</v>
      </c>
      <c r="W18" s="193">
        <v>271.04000000000008</v>
      </c>
      <c r="X18" s="193">
        <v>238.46</v>
      </c>
      <c r="Y18" s="193">
        <v>235.73</v>
      </c>
      <c r="Z18" s="193">
        <v>248.27000000000004</v>
      </c>
      <c r="AA18" s="193">
        <v>270.45999999999992</v>
      </c>
      <c r="AB18" s="193">
        <v>227.64</v>
      </c>
      <c r="AC18" s="193">
        <v>228.83000000000004</v>
      </c>
      <c r="AD18" s="193">
        <v>231.73000000000002</v>
      </c>
      <c r="AE18" s="193">
        <v>267.84999999999991</v>
      </c>
      <c r="AF18" s="193">
        <v>237.92</v>
      </c>
      <c r="AG18" s="193">
        <v>243.70000000000002</v>
      </c>
      <c r="AH18" s="193">
        <v>249.82000000000005</v>
      </c>
      <c r="AI18" s="193">
        <v>268.80999999999995</v>
      </c>
      <c r="AJ18" s="193">
        <v>258.39999999999998</v>
      </c>
      <c r="AK18" s="193">
        <v>256.47000000000003</v>
      </c>
      <c r="AL18" s="193">
        <v>250.89999999999998</v>
      </c>
      <c r="AM18" s="193">
        <v>272.3900000000001</v>
      </c>
      <c r="AN18" s="193">
        <v>278.95</v>
      </c>
      <c r="AO18" s="193">
        <v>270.7</v>
      </c>
      <c r="AP18" s="193">
        <v>273.29000000000008</v>
      </c>
      <c r="AQ18" s="193">
        <v>294.79999999999995</v>
      </c>
      <c r="AR18" s="193">
        <v>327.68</v>
      </c>
      <c r="AS18" s="193">
        <v>276</v>
      </c>
      <c r="AT18" s="195">
        <v>291.92999999999995</v>
      </c>
      <c r="AU18" s="195">
        <v>419.61</v>
      </c>
      <c r="AV18" s="195">
        <v>338.89</v>
      </c>
      <c r="AW18" s="539">
        <v>290.88</v>
      </c>
      <c r="AX18" s="539">
        <v>298.27</v>
      </c>
      <c r="AY18" s="539">
        <v>451.49</v>
      </c>
      <c r="AZ18" s="539">
        <v>309.57</v>
      </c>
      <c r="BA18" s="539">
        <v>306.57</v>
      </c>
    </row>
    <row r="19" spans="1:53" s="7" customFormat="1" ht="16.5" customHeight="1">
      <c r="A19" s="99" t="s">
        <v>1116</v>
      </c>
      <c r="B19" s="72"/>
      <c r="C19" s="31" t="s">
        <v>270</v>
      </c>
      <c r="D19" s="10"/>
      <c r="E19" s="259">
        <v>1104</v>
      </c>
      <c r="F19" s="259">
        <v>1161</v>
      </c>
      <c r="G19" s="259">
        <v>1141.2</v>
      </c>
      <c r="H19" s="259">
        <v>1072.21</v>
      </c>
      <c r="I19" s="259">
        <v>1052.58</v>
      </c>
      <c r="J19" s="259">
        <v>1248.8900000000001</v>
      </c>
      <c r="K19" s="259">
        <v>1213.92</v>
      </c>
      <c r="L19" s="259">
        <v>1119.1400000000001</v>
      </c>
      <c r="M19" s="259">
        <v>1115.81</v>
      </c>
      <c r="N19" s="259">
        <v>999.6400000000001</v>
      </c>
      <c r="O19" s="259">
        <v>1104.3599999999999</v>
      </c>
      <c r="P19" s="192"/>
      <c r="Q19" s="259">
        <v>235</v>
      </c>
      <c r="R19" s="259">
        <v>257</v>
      </c>
      <c r="S19" s="259">
        <v>386</v>
      </c>
      <c r="T19" s="259">
        <v>250</v>
      </c>
      <c r="U19" s="259">
        <v>251.11</v>
      </c>
      <c r="V19" s="259">
        <v>246.95999999999998</v>
      </c>
      <c r="W19" s="259">
        <v>324.79000000000008</v>
      </c>
      <c r="X19" s="259">
        <v>241.38</v>
      </c>
      <c r="Y19" s="259">
        <v>237.17000000000002</v>
      </c>
      <c r="Z19" s="259">
        <v>258.64000000000004</v>
      </c>
      <c r="AA19" s="259">
        <v>315.38999999999987</v>
      </c>
      <c r="AB19" s="259">
        <v>246.04</v>
      </c>
      <c r="AC19" s="259">
        <v>245.88000000000002</v>
      </c>
      <c r="AD19" s="259">
        <v>294.48999999999995</v>
      </c>
      <c r="AE19" s="259">
        <v>462.48000000000013</v>
      </c>
      <c r="AF19" s="259">
        <v>235.46</v>
      </c>
      <c r="AG19" s="259">
        <v>301.16999999999996</v>
      </c>
      <c r="AH19" s="259">
        <v>299.47000000000003</v>
      </c>
      <c r="AI19" s="259">
        <v>377.82000000000005</v>
      </c>
      <c r="AJ19" s="259">
        <v>237.56</v>
      </c>
      <c r="AK19" s="259">
        <v>260.94</v>
      </c>
      <c r="AL19" s="259">
        <v>266.35000000000002</v>
      </c>
      <c r="AM19" s="259">
        <v>354.29000000000008</v>
      </c>
      <c r="AN19" s="259">
        <v>269.83999999999997</v>
      </c>
      <c r="AO19" s="259">
        <v>259.98000000000008</v>
      </c>
      <c r="AP19" s="259">
        <v>237.01</v>
      </c>
      <c r="AQ19" s="259">
        <v>348.9799999999999</v>
      </c>
      <c r="AR19" s="259">
        <v>201.57</v>
      </c>
      <c r="AS19" s="259">
        <v>268</v>
      </c>
      <c r="AT19" s="540">
        <v>248.14</v>
      </c>
      <c r="AU19" s="540">
        <v>281.93000000000006</v>
      </c>
      <c r="AV19" s="540">
        <v>249.95</v>
      </c>
      <c r="AW19" s="606">
        <v>268.35999999999996</v>
      </c>
      <c r="AX19" s="606">
        <v>260.90000000000009</v>
      </c>
      <c r="AY19" s="606">
        <v>325.14999999999986</v>
      </c>
      <c r="AZ19" s="606">
        <v>261.01</v>
      </c>
      <c r="BA19" s="606">
        <v>354.4</v>
      </c>
    </row>
    <row r="20" spans="1:53" s="7" customFormat="1" ht="16.5" customHeight="1">
      <c r="A20" s="97"/>
      <c r="B20" s="10"/>
      <c r="C20" s="14" t="s">
        <v>271</v>
      </c>
      <c r="D20" s="10"/>
      <c r="E20" s="193">
        <v>30</v>
      </c>
      <c r="F20" s="193">
        <v>34</v>
      </c>
      <c r="G20" s="193">
        <v>63</v>
      </c>
      <c r="H20" s="193">
        <v>300.87</v>
      </c>
      <c r="I20" s="193">
        <v>339.47</v>
      </c>
      <c r="J20" s="193">
        <v>149.26</v>
      </c>
      <c r="K20" s="193">
        <v>188.09</v>
      </c>
      <c r="L20" s="193">
        <v>23.26</v>
      </c>
      <c r="M20" s="193">
        <v>163.92</v>
      </c>
      <c r="N20" s="193">
        <v>193.94</v>
      </c>
      <c r="O20" s="193">
        <v>13.85</v>
      </c>
      <c r="P20" s="192"/>
      <c r="Q20" s="193">
        <v>2</v>
      </c>
      <c r="R20" s="193">
        <v>46</v>
      </c>
      <c r="S20" s="193">
        <v>13</v>
      </c>
      <c r="T20" s="193">
        <v>0</v>
      </c>
      <c r="U20" s="193">
        <v>0</v>
      </c>
      <c r="V20" s="193">
        <v>300.87</v>
      </c>
      <c r="W20" s="193">
        <v>0</v>
      </c>
      <c r="X20" s="193">
        <v>0</v>
      </c>
      <c r="Y20" s="193">
        <v>0</v>
      </c>
      <c r="Z20" s="193">
        <v>0</v>
      </c>
      <c r="AA20" s="193">
        <v>339.47</v>
      </c>
      <c r="AB20" s="193">
        <v>2.56</v>
      </c>
      <c r="AC20" s="193">
        <v>0</v>
      </c>
      <c r="AD20" s="193">
        <v>1.9</v>
      </c>
      <c r="AE20" s="193">
        <v>144.79999999999998</v>
      </c>
      <c r="AF20" s="193">
        <v>0.5</v>
      </c>
      <c r="AG20" s="193">
        <v>0</v>
      </c>
      <c r="AH20" s="193">
        <v>0</v>
      </c>
      <c r="AI20" s="193">
        <v>187.59</v>
      </c>
      <c r="AJ20" s="193">
        <v>16.100000000000001</v>
      </c>
      <c r="AK20" s="193">
        <v>-0.62000000000000099</v>
      </c>
      <c r="AL20" s="193">
        <v>0</v>
      </c>
      <c r="AM20" s="193">
        <v>7.7800000000000011</v>
      </c>
      <c r="AN20" s="193">
        <v>0</v>
      </c>
      <c r="AO20" s="193">
        <v>0</v>
      </c>
      <c r="AP20" s="193">
        <v>0</v>
      </c>
      <c r="AQ20" s="193">
        <v>163.92</v>
      </c>
      <c r="AR20" s="193">
        <v>12.24</v>
      </c>
      <c r="AS20" s="193">
        <v>0</v>
      </c>
      <c r="AT20" s="195">
        <v>0</v>
      </c>
      <c r="AU20" s="195">
        <v>181.7</v>
      </c>
      <c r="AV20" s="571">
        <v>-1.1599999999999999</v>
      </c>
      <c r="AW20" s="539">
        <v>1.1599999999999999</v>
      </c>
      <c r="AX20" s="539">
        <v>1.81</v>
      </c>
      <c r="AY20" s="539">
        <v>12.04</v>
      </c>
      <c r="AZ20" s="539">
        <v>93.18</v>
      </c>
      <c r="BA20" s="539">
        <v>0</v>
      </c>
    </row>
    <row r="21" spans="1:53" s="7" customFormat="1" ht="16.5" customHeight="1">
      <c r="A21" s="97"/>
      <c r="B21" s="10"/>
      <c r="C21" s="14" t="s">
        <v>272</v>
      </c>
      <c r="D21" s="10"/>
      <c r="E21" s="193">
        <v>108</v>
      </c>
      <c r="F21" s="193">
        <v>108</v>
      </c>
      <c r="G21" s="193">
        <v>118.25</v>
      </c>
      <c r="H21" s="193">
        <v>143.63999999999999</v>
      </c>
      <c r="I21" s="193">
        <v>141.31</v>
      </c>
      <c r="J21" s="193">
        <v>125.56</v>
      </c>
      <c r="K21" s="193">
        <v>122.83</v>
      </c>
      <c r="L21" s="193">
        <v>156.81</v>
      </c>
      <c r="M21" s="193">
        <v>156.09</v>
      </c>
      <c r="N21" s="193">
        <v>162.5</v>
      </c>
      <c r="O21" s="193">
        <v>140.83000000000001</v>
      </c>
      <c r="P21" s="192"/>
      <c r="Q21" s="193">
        <v>27</v>
      </c>
      <c r="R21" s="193">
        <v>28</v>
      </c>
      <c r="S21" s="193">
        <v>35</v>
      </c>
      <c r="T21" s="193">
        <v>36</v>
      </c>
      <c r="U21" s="193">
        <v>36.219999999999992</v>
      </c>
      <c r="V21" s="193">
        <v>35.960000000000008</v>
      </c>
      <c r="W21" s="193">
        <v>35.719999999999985</v>
      </c>
      <c r="X21" s="193">
        <v>35.799999999999997</v>
      </c>
      <c r="Y21" s="193">
        <v>33.730000000000004</v>
      </c>
      <c r="Z21" s="193">
        <v>35.950000000000003</v>
      </c>
      <c r="AA21" s="193">
        <v>35.83</v>
      </c>
      <c r="AB21" s="193">
        <v>31.71</v>
      </c>
      <c r="AC21" s="193">
        <v>31.21</v>
      </c>
      <c r="AD21" s="193">
        <v>31.989999999999995</v>
      </c>
      <c r="AE21" s="193">
        <v>30.650000000000006</v>
      </c>
      <c r="AF21" s="193">
        <v>29.85</v>
      </c>
      <c r="AG21" s="193">
        <v>29.199999999999996</v>
      </c>
      <c r="AH21" s="193">
        <v>29.14</v>
      </c>
      <c r="AI21" s="193">
        <v>34.64</v>
      </c>
      <c r="AJ21" s="193">
        <v>36.51</v>
      </c>
      <c r="AK21" s="193">
        <v>36.020000000000003</v>
      </c>
      <c r="AL21" s="193">
        <v>37.400000000000006</v>
      </c>
      <c r="AM21" s="193">
        <v>46.879999999999995</v>
      </c>
      <c r="AN21" s="193">
        <v>38.409999999999997</v>
      </c>
      <c r="AO21" s="193">
        <v>37.409999999999997</v>
      </c>
      <c r="AP21" s="193">
        <v>38.5</v>
      </c>
      <c r="AQ21" s="193">
        <v>41.77000000000001</v>
      </c>
      <c r="AR21" s="193">
        <v>39.520000000000003</v>
      </c>
      <c r="AS21" s="193">
        <v>38.079999999999991</v>
      </c>
      <c r="AT21" s="195">
        <v>39.14</v>
      </c>
      <c r="AU21" s="195">
        <v>45.760000000000005</v>
      </c>
      <c r="AV21" s="195">
        <v>35.1</v>
      </c>
      <c r="AW21" s="539">
        <v>33.729999999999997</v>
      </c>
      <c r="AX21" s="539">
        <v>34.5</v>
      </c>
      <c r="AY21" s="539">
        <v>37.500000000000014</v>
      </c>
      <c r="AZ21" s="539">
        <v>21.18</v>
      </c>
      <c r="BA21" s="539">
        <v>22.200000000000003</v>
      </c>
    </row>
    <row r="22" spans="1:53" s="7" customFormat="1" ht="16.5" customHeight="1">
      <c r="A22" s="97"/>
      <c r="B22" s="10"/>
      <c r="C22" s="14" t="s">
        <v>273</v>
      </c>
      <c r="D22" s="10"/>
      <c r="E22" s="193">
        <v>115</v>
      </c>
      <c r="F22" s="193">
        <v>129</v>
      </c>
      <c r="G22" s="193">
        <v>186.79</v>
      </c>
      <c r="H22" s="193">
        <v>242.93</v>
      </c>
      <c r="I22" s="193">
        <v>283.91000000000003</v>
      </c>
      <c r="J22" s="193">
        <v>341.44</v>
      </c>
      <c r="K22" s="193">
        <v>378.78</v>
      </c>
      <c r="L22" s="193">
        <v>511.40999999999997</v>
      </c>
      <c r="M22" s="193">
        <v>506.28</v>
      </c>
      <c r="N22" s="193">
        <v>476.92</v>
      </c>
      <c r="O22" s="193">
        <v>430.96</v>
      </c>
      <c r="P22" s="192"/>
      <c r="Q22" s="193">
        <v>45</v>
      </c>
      <c r="R22" s="193">
        <v>51</v>
      </c>
      <c r="S22" s="193">
        <v>54</v>
      </c>
      <c r="T22" s="193">
        <v>57</v>
      </c>
      <c r="U22" s="193">
        <v>61.980000000000004</v>
      </c>
      <c r="V22" s="193">
        <v>63.809999999999988</v>
      </c>
      <c r="W22" s="193">
        <v>59.700000000000017</v>
      </c>
      <c r="X22" s="193">
        <v>66.400000000000006</v>
      </c>
      <c r="Y22" s="193">
        <v>71.210000000000008</v>
      </c>
      <c r="Z22" s="193">
        <v>72.809999999999974</v>
      </c>
      <c r="AA22" s="193">
        <v>73.490000000000038</v>
      </c>
      <c r="AB22" s="193">
        <v>77.739999999999995</v>
      </c>
      <c r="AC22" s="193">
        <v>88.86</v>
      </c>
      <c r="AD22" s="193">
        <v>86.950000000000017</v>
      </c>
      <c r="AE22" s="193">
        <v>87.889999999999986</v>
      </c>
      <c r="AF22" s="193">
        <v>91.33</v>
      </c>
      <c r="AG22" s="193">
        <v>92.399999999999991</v>
      </c>
      <c r="AH22" s="193">
        <v>95.060000000000031</v>
      </c>
      <c r="AI22" s="193">
        <v>99.989999999999952</v>
      </c>
      <c r="AJ22" s="193">
        <v>127.36000000000001</v>
      </c>
      <c r="AK22" s="193">
        <v>128.47999999999999</v>
      </c>
      <c r="AL22" s="193">
        <v>128.29999999999998</v>
      </c>
      <c r="AM22" s="193">
        <v>127.88</v>
      </c>
      <c r="AN22" s="193">
        <v>128.47</v>
      </c>
      <c r="AO22" s="193">
        <v>127.83000000000001</v>
      </c>
      <c r="AP22" s="193">
        <v>125.33000000000001</v>
      </c>
      <c r="AQ22" s="193">
        <v>124.64999999999998</v>
      </c>
      <c r="AR22" s="193">
        <v>123.58</v>
      </c>
      <c r="AS22" s="193">
        <v>117</v>
      </c>
      <c r="AT22" s="195">
        <v>116.78</v>
      </c>
      <c r="AU22" s="195">
        <v>119.56</v>
      </c>
      <c r="AV22" s="195">
        <v>111.65</v>
      </c>
      <c r="AW22" s="539">
        <v>106.53</v>
      </c>
      <c r="AX22" s="539">
        <v>106.04000000000002</v>
      </c>
      <c r="AY22" s="539">
        <v>106.73999999999995</v>
      </c>
      <c r="AZ22" s="539">
        <v>106.87</v>
      </c>
      <c r="BA22" s="539">
        <v>104.51999999999998</v>
      </c>
    </row>
    <row r="23" spans="1:53" s="7" customFormat="1" ht="16.5" customHeight="1">
      <c r="A23" s="97"/>
      <c r="B23" s="224"/>
      <c r="C23" s="216" t="s">
        <v>274</v>
      </c>
      <c r="D23" s="10"/>
      <c r="E23" s="260">
        <v>82</v>
      </c>
      <c r="F23" s="260">
        <v>77</v>
      </c>
      <c r="G23" s="260">
        <v>88.42</v>
      </c>
      <c r="H23" s="260">
        <v>70.03</v>
      </c>
      <c r="I23" s="260">
        <v>73.37</v>
      </c>
      <c r="J23" s="260">
        <v>76.83</v>
      </c>
      <c r="K23" s="260">
        <v>77.16</v>
      </c>
      <c r="L23" s="260">
        <v>80.22</v>
      </c>
      <c r="M23" s="260">
        <v>81.009999999999891</v>
      </c>
      <c r="N23" s="260">
        <v>80.800539699999945</v>
      </c>
      <c r="O23" s="260">
        <v>90.897786689999748</v>
      </c>
      <c r="P23" s="192"/>
      <c r="Q23" s="260">
        <v>22</v>
      </c>
      <c r="R23" s="260">
        <v>29</v>
      </c>
      <c r="S23" s="260">
        <v>20</v>
      </c>
      <c r="T23" s="260">
        <v>16</v>
      </c>
      <c r="U23" s="260">
        <v>16.830000000000002</v>
      </c>
      <c r="V23" s="260">
        <v>20.379999999999995</v>
      </c>
      <c r="W23" s="260">
        <v>16.550000000000004</v>
      </c>
      <c r="X23" s="260">
        <v>18.600000000000001</v>
      </c>
      <c r="Y23" s="260">
        <v>16.129999999999995</v>
      </c>
      <c r="Z23" s="260">
        <v>21.03</v>
      </c>
      <c r="AA23" s="260">
        <v>17.610000000000007</v>
      </c>
      <c r="AB23" s="260">
        <v>19.739999999999998</v>
      </c>
      <c r="AC23" s="260">
        <v>18.070000000000004</v>
      </c>
      <c r="AD23" s="260">
        <v>21.4</v>
      </c>
      <c r="AE23" s="260">
        <v>17.619999999999997</v>
      </c>
      <c r="AF23" s="260">
        <v>18.89</v>
      </c>
      <c r="AG23" s="260">
        <v>17.700000000000003</v>
      </c>
      <c r="AH23" s="260">
        <v>19.779999999999994</v>
      </c>
      <c r="AI23" s="260">
        <v>20.79</v>
      </c>
      <c r="AJ23" s="260">
        <v>21.28</v>
      </c>
      <c r="AK23" s="260">
        <v>18.64</v>
      </c>
      <c r="AL23" s="260">
        <v>20.65</v>
      </c>
      <c r="AM23" s="260">
        <v>19.649999999999999</v>
      </c>
      <c r="AN23" s="260">
        <v>21.54</v>
      </c>
      <c r="AO23" s="260">
        <v>17.079999999999899</v>
      </c>
      <c r="AP23" s="260">
        <v>22.919999999999995</v>
      </c>
      <c r="AQ23" s="260">
        <v>19.47</v>
      </c>
      <c r="AR23" s="260">
        <v>17.93</v>
      </c>
      <c r="AS23" s="260">
        <v>18.850000000000001</v>
      </c>
      <c r="AT23" s="541">
        <v>22.382045580000153</v>
      </c>
      <c r="AU23" s="541">
        <v>21.638494119999791</v>
      </c>
      <c r="AV23" s="541">
        <v>20.520989540000102</v>
      </c>
      <c r="AW23" s="541">
        <v>22.706797149999801</v>
      </c>
      <c r="AX23" s="541">
        <v>23.14999999999975</v>
      </c>
      <c r="AY23" s="541">
        <v>24.520000000000095</v>
      </c>
      <c r="AZ23" s="541">
        <v>33.520000000000095</v>
      </c>
      <c r="BA23" s="541">
        <v>32.410000000000025</v>
      </c>
    </row>
    <row r="24" spans="1:53" s="7" customFormat="1" ht="16.5" customHeight="1">
      <c r="A24" s="97"/>
      <c r="B24" s="224" t="s">
        <v>275</v>
      </c>
      <c r="C24" s="216"/>
      <c r="D24" s="14"/>
      <c r="E24" s="262">
        <v>786</v>
      </c>
      <c r="F24" s="262">
        <v>1094</v>
      </c>
      <c r="G24" s="262">
        <v>560.4</v>
      </c>
      <c r="H24" s="262">
        <v>332.57</v>
      </c>
      <c r="I24" s="262">
        <v>359.12</v>
      </c>
      <c r="J24" s="262">
        <v>430.19</v>
      </c>
      <c r="K24" s="262">
        <v>561.73</v>
      </c>
      <c r="L24" s="262">
        <v>398.33</v>
      </c>
      <c r="M24" s="262">
        <v>489.16</v>
      </c>
      <c r="N24" s="262">
        <v>380.84</v>
      </c>
      <c r="O24" s="262">
        <v>837.07000000000016</v>
      </c>
      <c r="P24" s="191"/>
      <c r="Q24" s="266">
        <v>218</v>
      </c>
      <c r="R24" s="266">
        <v>240</v>
      </c>
      <c r="S24" s="266">
        <v>-113</v>
      </c>
      <c r="T24" s="266">
        <v>327.25</v>
      </c>
      <c r="U24" s="266">
        <v>101.22000000000003</v>
      </c>
      <c r="V24" s="266">
        <v>-57</v>
      </c>
      <c r="W24" s="266">
        <v>-38.600000000000023</v>
      </c>
      <c r="X24" s="266">
        <v>87.15</v>
      </c>
      <c r="Y24" s="266">
        <v>130.73999999999998</v>
      </c>
      <c r="Z24" s="266">
        <v>60.350000000000023</v>
      </c>
      <c r="AA24" s="266">
        <v>80.88</v>
      </c>
      <c r="AB24" s="266">
        <v>54.2</v>
      </c>
      <c r="AC24" s="266">
        <v>136.63999999999999</v>
      </c>
      <c r="AD24" s="266">
        <v>90.28</v>
      </c>
      <c r="AE24" s="266">
        <v>149.07</v>
      </c>
      <c r="AF24" s="266">
        <v>177.4</v>
      </c>
      <c r="AG24" s="266">
        <v>107.68999999999997</v>
      </c>
      <c r="AH24" s="266">
        <v>80.900000000000034</v>
      </c>
      <c r="AI24" s="266">
        <v>195.74</v>
      </c>
      <c r="AJ24" s="266">
        <v>116.28</v>
      </c>
      <c r="AK24" s="266">
        <v>94.330000000000013</v>
      </c>
      <c r="AL24" s="266">
        <v>74.089999999999975</v>
      </c>
      <c r="AM24" s="266">
        <v>113</v>
      </c>
      <c r="AN24" s="266">
        <v>79.14</v>
      </c>
      <c r="AO24" s="266">
        <v>183.02000000000004</v>
      </c>
      <c r="AP24" s="266">
        <v>90</v>
      </c>
      <c r="AQ24" s="266">
        <v>137</v>
      </c>
      <c r="AR24" s="266">
        <v>42.88</v>
      </c>
      <c r="AS24" s="266">
        <v>113</v>
      </c>
      <c r="AT24" s="542">
        <v>120.65</v>
      </c>
      <c r="AU24" s="542">
        <v>104.31</v>
      </c>
      <c r="AV24" s="542">
        <v>137.42000000000002</v>
      </c>
      <c r="AW24" s="607">
        <v>261.52000000000004</v>
      </c>
      <c r="AX24" s="607">
        <v>132.97999999999996</v>
      </c>
      <c r="AY24" s="607">
        <v>305.15000000000009</v>
      </c>
      <c r="AZ24" s="607">
        <v>316.77</v>
      </c>
      <c r="BA24" s="607">
        <v>413.86</v>
      </c>
    </row>
    <row r="25" spans="1:53" ht="16.5" customHeight="1">
      <c r="B25" s="224" t="s">
        <v>33</v>
      </c>
      <c r="C25" s="224"/>
      <c r="D25" s="10"/>
      <c r="E25" s="262">
        <v>1759</v>
      </c>
      <c r="F25" s="262">
        <v>733</v>
      </c>
      <c r="G25" s="262">
        <v>728.60999999999979</v>
      </c>
      <c r="H25" s="262">
        <v>768.36000000000035</v>
      </c>
      <c r="I25" s="262">
        <v>1338.7000000000003</v>
      </c>
      <c r="J25" s="262">
        <v>1777.88</v>
      </c>
      <c r="K25" s="262">
        <v>2022.2600000000002</v>
      </c>
      <c r="L25" s="262">
        <v>2284.8199999999997</v>
      </c>
      <c r="M25" s="262">
        <v>2072.58</v>
      </c>
      <c r="N25" s="262">
        <v>2606.7594603000002</v>
      </c>
      <c r="O25" s="262">
        <v>3371.9700000000007</v>
      </c>
      <c r="P25" s="191"/>
      <c r="Q25" s="262">
        <v>323</v>
      </c>
      <c r="R25" s="262">
        <v>75</v>
      </c>
      <c r="S25" s="262">
        <v>59</v>
      </c>
      <c r="T25" s="262">
        <v>18.870000000000005</v>
      </c>
      <c r="U25" s="262">
        <v>294.36999999999989</v>
      </c>
      <c r="V25" s="262">
        <v>158.15999999999997</v>
      </c>
      <c r="W25" s="262">
        <v>297.21000000000015</v>
      </c>
      <c r="X25" s="262">
        <v>377.97</v>
      </c>
      <c r="Y25" s="262">
        <v>432.69999999999993</v>
      </c>
      <c r="Z25" s="262">
        <v>466.95000000000016</v>
      </c>
      <c r="AA25" s="262">
        <v>61.080000000000155</v>
      </c>
      <c r="AB25" s="262">
        <v>566.17999999999984</v>
      </c>
      <c r="AC25" s="262">
        <v>544.08000000000015</v>
      </c>
      <c r="AD25" s="262">
        <v>580.89999999999941</v>
      </c>
      <c r="AE25" s="262">
        <v>86.720000000000709</v>
      </c>
      <c r="AF25" s="262">
        <v>593.45000000000016</v>
      </c>
      <c r="AG25" s="262">
        <v>601.34</v>
      </c>
      <c r="AH25" s="262">
        <v>672.49999999999864</v>
      </c>
      <c r="AI25" s="262">
        <v>154.97000000000139</v>
      </c>
      <c r="AJ25" s="262">
        <v>588.5300000000002</v>
      </c>
      <c r="AK25" s="262">
        <v>625.79999999999973</v>
      </c>
      <c r="AL25" s="262">
        <v>632.87999999999988</v>
      </c>
      <c r="AM25" s="262">
        <v>437.6099999999999</v>
      </c>
      <c r="AN25" s="262">
        <v>620.29999999999995</v>
      </c>
      <c r="AO25" s="262">
        <v>523.28</v>
      </c>
      <c r="AP25" s="262">
        <v>666</v>
      </c>
      <c r="AQ25" s="262">
        <v>263</v>
      </c>
      <c r="AR25" s="262">
        <v>688.3</v>
      </c>
      <c r="AS25" s="262">
        <v>673.8599999999999</v>
      </c>
      <c r="AT25" s="262">
        <v>800.8679544200005</v>
      </c>
      <c r="AU25" s="262">
        <v>443.73150587999993</v>
      </c>
      <c r="AV25" s="262">
        <v>822.63000000000011</v>
      </c>
      <c r="AW25" s="262">
        <v>802.07999999999993</v>
      </c>
      <c r="AX25" s="262">
        <v>1031.4700000000003</v>
      </c>
      <c r="AY25" s="262">
        <v>715.79000000000053</v>
      </c>
      <c r="AZ25" s="262">
        <v>961.09999999999991</v>
      </c>
      <c r="BA25" s="262">
        <v>878.67000000000019</v>
      </c>
    </row>
    <row r="26" spans="1:53" s="7" customFormat="1" ht="16.5" customHeight="1">
      <c r="A26" s="97"/>
      <c r="B26" s="216" t="s">
        <v>73</v>
      </c>
      <c r="C26" s="216"/>
      <c r="D26" s="14"/>
      <c r="E26" s="260">
        <v>405</v>
      </c>
      <c r="F26" s="260">
        <v>123</v>
      </c>
      <c r="G26" s="260">
        <v>206.46</v>
      </c>
      <c r="H26" s="260">
        <v>189.22</v>
      </c>
      <c r="I26" s="260">
        <v>323.56</v>
      </c>
      <c r="J26" s="260">
        <v>427.54</v>
      </c>
      <c r="K26" s="260">
        <v>489.57</v>
      </c>
      <c r="L26" s="260">
        <v>551.88</v>
      </c>
      <c r="M26" s="260">
        <v>471.62</v>
      </c>
      <c r="N26" s="260">
        <v>640.97150588000022</v>
      </c>
      <c r="O26" s="260">
        <v>824.8400000000006</v>
      </c>
      <c r="P26" s="192"/>
      <c r="Q26" s="260">
        <v>76</v>
      </c>
      <c r="R26" s="260">
        <v>25</v>
      </c>
      <c r="S26" s="260">
        <v>48</v>
      </c>
      <c r="T26" s="260">
        <v>4.24</v>
      </c>
      <c r="U26" s="260">
        <v>67.180000000000007</v>
      </c>
      <c r="V26" s="260">
        <v>37.76</v>
      </c>
      <c r="W26" s="260">
        <v>80.16</v>
      </c>
      <c r="X26" s="260">
        <v>92.43</v>
      </c>
      <c r="Y26" s="260">
        <v>104.56</v>
      </c>
      <c r="Z26" s="260">
        <v>116.82999999999998</v>
      </c>
      <c r="AA26" s="260">
        <v>9.7400000000000091</v>
      </c>
      <c r="AB26" s="260">
        <v>138.04</v>
      </c>
      <c r="AC26" s="260">
        <v>131.77000000000001</v>
      </c>
      <c r="AD26" s="260">
        <v>136.37</v>
      </c>
      <c r="AE26" s="260">
        <v>21.360000000000014</v>
      </c>
      <c r="AF26" s="260">
        <v>142.80000000000001</v>
      </c>
      <c r="AG26" s="260">
        <v>145.02999999999997</v>
      </c>
      <c r="AH26" s="260">
        <v>165.62</v>
      </c>
      <c r="AI26" s="260">
        <v>36.120000000000005</v>
      </c>
      <c r="AJ26" s="260">
        <v>135.9</v>
      </c>
      <c r="AK26" s="260">
        <v>159.47</v>
      </c>
      <c r="AL26" s="260">
        <v>154.44</v>
      </c>
      <c r="AM26" s="260">
        <v>102.07</v>
      </c>
      <c r="AN26" s="260">
        <v>153.18</v>
      </c>
      <c r="AO26" s="260">
        <v>131.80000000000001</v>
      </c>
      <c r="AP26" s="260">
        <v>147.79999999999995</v>
      </c>
      <c r="AQ26" s="260">
        <v>38.840000000000032</v>
      </c>
      <c r="AR26" s="260">
        <v>166.86</v>
      </c>
      <c r="AS26" s="260">
        <v>158.16999999999996</v>
      </c>
      <c r="AT26" s="541">
        <v>204.26</v>
      </c>
      <c r="AU26" s="541">
        <v>111.6815058800002</v>
      </c>
      <c r="AV26" s="541">
        <v>200.88000000000011</v>
      </c>
      <c r="AW26" s="541">
        <v>194.92688559999988</v>
      </c>
      <c r="AX26" s="541">
        <v>252.06311440000025</v>
      </c>
      <c r="AY26" s="541">
        <v>176.97000000000037</v>
      </c>
      <c r="AZ26" s="541">
        <v>232.63999999999987</v>
      </c>
      <c r="BA26" s="541">
        <v>202.87000000000023</v>
      </c>
    </row>
    <row r="27" spans="1:53" ht="16.5" customHeight="1">
      <c r="B27" s="10" t="s">
        <v>276</v>
      </c>
      <c r="C27" s="14"/>
      <c r="D27" s="14"/>
      <c r="E27" s="261">
        <v>1354</v>
      </c>
      <c r="F27" s="261">
        <v>610</v>
      </c>
      <c r="G27" s="261">
        <v>522.14999999999975</v>
      </c>
      <c r="H27" s="261">
        <v>578.55999999999995</v>
      </c>
      <c r="I27" s="261">
        <v>1015.1400000000003</v>
      </c>
      <c r="J27" s="261">
        <v>1350.3400000000001</v>
      </c>
      <c r="K27" s="261">
        <v>1532.6900000000003</v>
      </c>
      <c r="L27" s="261">
        <v>1732.9399999999996</v>
      </c>
      <c r="M27" s="261">
        <v>1602.4299999999994</v>
      </c>
      <c r="N27" s="261">
        <v>1965.1800000000003</v>
      </c>
      <c r="O27" s="261">
        <v>2547.13</v>
      </c>
      <c r="P27" s="192"/>
      <c r="Q27" s="261">
        <v>247</v>
      </c>
      <c r="R27" s="261">
        <v>50</v>
      </c>
      <c r="S27" s="261">
        <v>11</v>
      </c>
      <c r="T27" s="261">
        <v>13.87</v>
      </c>
      <c r="U27" s="261">
        <v>227.40999999999988</v>
      </c>
      <c r="V27" s="261">
        <v>120.37999999999997</v>
      </c>
      <c r="W27" s="261">
        <v>217.04000000000013</v>
      </c>
      <c r="X27" s="261">
        <v>285.54000000000002</v>
      </c>
      <c r="Y27" s="261">
        <v>328.13999999999993</v>
      </c>
      <c r="Z27" s="261">
        <v>350.12000000000023</v>
      </c>
      <c r="AA27" s="261">
        <v>51.340000000000146</v>
      </c>
      <c r="AB27" s="261">
        <v>428.13999999999987</v>
      </c>
      <c r="AC27" s="261">
        <v>412.31000000000017</v>
      </c>
      <c r="AD27" s="261">
        <v>444.52999999999929</v>
      </c>
      <c r="AE27" s="261">
        <v>65.360000000000809</v>
      </c>
      <c r="AF27" s="261">
        <v>450.65000000000015</v>
      </c>
      <c r="AG27" s="261">
        <v>456.31000000000012</v>
      </c>
      <c r="AH27" s="261">
        <v>506.87999999999852</v>
      </c>
      <c r="AI27" s="261">
        <v>118.8500000000015</v>
      </c>
      <c r="AJ27" s="261">
        <v>452.63000000000022</v>
      </c>
      <c r="AK27" s="261">
        <v>466.3299999999997</v>
      </c>
      <c r="AL27" s="261">
        <v>478.43999999999994</v>
      </c>
      <c r="AM27" s="261">
        <v>335.53999999999974</v>
      </c>
      <c r="AN27" s="261">
        <v>467.11999999999995</v>
      </c>
      <c r="AO27" s="261">
        <v>391.47999999999996</v>
      </c>
      <c r="AP27" s="261">
        <v>518.80000000000064</v>
      </c>
      <c r="AQ27" s="261">
        <v>225.02999999999884</v>
      </c>
      <c r="AR27" s="261">
        <v>521.44000000000005</v>
      </c>
      <c r="AS27" s="261">
        <v>515.69000000000005</v>
      </c>
      <c r="AT27" s="135">
        <v>596.00000000000045</v>
      </c>
      <c r="AU27" s="135">
        <v>332.04999999999973</v>
      </c>
      <c r="AV27" s="135">
        <v>621.75</v>
      </c>
      <c r="AW27" s="572">
        <v>607.15311440000005</v>
      </c>
      <c r="AX27" s="572">
        <v>779.40688560000001</v>
      </c>
      <c r="AY27" s="572">
        <v>538.82000000000016</v>
      </c>
      <c r="AZ27" s="572">
        <v>728.46</v>
      </c>
      <c r="BA27" s="572">
        <v>675.8</v>
      </c>
    </row>
    <row r="28" spans="1:53" ht="16.5" customHeight="1">
      <c r="B28" s="216" t="s">
        <v>277</v>
      </c>
      <c r="C28" s="216"/>
      <c r="D28" s="14"/>
      <c r="E28" s="260">
        <v>359.83</v>
      </c>
      <c r="F28" s="260">
        <v>42.45</v>
      </c>
      <c r="G28" s="260">
        <v>331.3</v>
      </c>
      <c r="H28" s="260">
        <v>195.04</v>
      </c>
      <c r="I28" s="260">
        <v>160.80519362958003</v>
      </c>
      <c r="J28" s="260">
        <v>-50.64</v>
      </c>
      <c r="K28" s="260">
        <v>-76.048622634361394</v>
      </c>
      <c r="L28" s="260">
        <v>170.16295781391614</v>
      </c>
      <c r="M28" s="260">
        <v>76.59</v>
      </c>
      <c r="N28" s="260">
        <v>-16.549999999999997</v>
      </c>
      <c r="O28" s="260">
        <v>-317.19326584451102</v>
      </c>
      <c r="P28" s="192"/>
      <c r="Q28" s="260">
        <v>136.29</v>
      </c>
      <c r="R28" s="260">
        <v>-188.48999999999998</v>
      </c>
      <c r="S28" s="260">
        <v>199.22</v>
      </c>
      <c r="T28" s="260">
        <v>-74.87</v>
      </c>
      <c r="U28" s="260">
        <v>-8.36</v>
      </c>
      <c r="V28" s="260">
        <v>97.56</v>
      </c>
      <c r="W28" s="260">
        <v>179.85999999999999</v>
      </c>
      <c r="X28" s="260">
        <v>7.43</v>
      </c>
      <c r="Y28" s="260">
        <v>-2.8599999999999994</v>
      </c>
      <c r="Z28" s="260">
        <v>78.88650709000008</v>
      </c>
      <c r="AA28" s="260">
        <v>189.54362445000007</v>
      </c>
      <c r="AB28" s="260">
        <v>-1.8603785112750499</v>
      </c>
      <c r="AC28" s="260">
        <v>2.8603785112750497</v>
      </c>
      <c r="AD28" s="260">
        <v>-80.319999999999993</v>
      </c>
      <c r="AE28" s="260">
        <v>61.8</v>
      </c>
      <c r="AF28" s="260">
        <v>122.85552515978701</v>
      </c>
      <c r="AG28" s="260">
        <v>-34.463378922404743</v>
      </c>
      <c r="AH28" s="260">
        <v>-58.546453212276688</v>
      </c>
      <c r="AI28" s="260">
        <v>-105.89431565946697</v>
      </c>
      <c r="AJ28" s="260">
        <v>-45.955277348325765</v>
      </c>
      <c r="AK28" s="260">
        <v>151.92787320494477</v>
      </c>
      <c r="AL28" s="260">
        <v>19.284906062883394</v>
      </c>
      <c r="AM28" s="260">
        <v>44.905455894413748</v>
      </c>
      <c r="AN28" s="260">
        <v>72.219079742320503</v>
      </c>
      <c r="AO28" s="260">
        <v>61.544941588096492</v>
      </c>
      <c r="AP28" s="260">
        <v>24.422991170572089</v>
      </c>
      <c r="AQ28" s="260">
        <v>-81.597012500989081</v>
      </c>
      <c r="AR28" s="260">
        <v>28.172735086756294</v>
      </c>
      <c r="AS28" s="260">
        <v>-33.505699672691989</v>
      </c>
      <c r="AT28" s="260">
        <v>-3.6640969569547437</v>
      </c>
      <c r="AU28" s="260">
        <v>-7.5529384571095601</v>
      </c>
      <c r="AV28" s="260">
        <v>-57.144100794141416</v>
      </c>
      <c r="AW28" s="260">
        <v>-50.124047487481143</v>
      </c>
      <c r="AX28" s="260">
        <v>-17.464577606269458</v>
      </c>
      <c r="AY28" s="260">
        <v>-192.46053995661902</v>
      </c>
      <c r="AZ28" s="260">
        <v>-5.71</v>
      </c>
      <c r="BA28" s="541">
        <v>2.9905765658000019</v>
      </c>
    </row>
    <row r="29" spans="1:53" ht="16.5" customHeight="1" thickBot="1">
      <c r="B29" s="38" t="s">
        <v>278</v>
      </c>
      <c r="C29" s="38"/>
      <c r="D29" s="38"/>
      <c r="E29" s="264">
        <v>1340</v>
      </c>
      <c r="F29" s="264">
        <v>630</v>
      </c>
      <c r="G29" s="264">
        <v>488.23</v>
      </c>
      <c r="H29" s="264">
        <v>564.96</v>
      </c>
      <c r="I29" s="264">
        <v>1007.1658921100009</v>
      </c>
      <c r="J29" s="264">
        <v>1183.98312928</v>
      </c>
      <c r="K29" s="264">
        <v>1608.7408775543599</v>
      </c>
      <c r="L29" s="264">
        <v>1755.2226904700001</v>
      </c>
      <c r="M29" s="264">
        <v>1525.63</v>
      </c>
      <c r="N29" s="264">
        <v>1833.9077176099997</v>
      </c>
      <c r="O29" s="264">
        <v>2338.2240230100001</v>
      </c>
      <c r="P29" s="265"/>
      <c r="Q29" s="264">
        <v>222</v>
      </c>
      <c r="R29" s="264">
        <v>60</v>
      </c>
      <c r="S29" s="264">
        <v>-3</v>
      </c>
      <c r="T29" s="264">
        <v>3</v>
      </c>
      <c r="U29" s="264">
        <v>155</v>
      </c>
      <c r="V29" s="264">
        <v>127.44999999999999</v>
      </c>
      <c r="W29" s="264">
        <v>280.52999999999997</v>
      </c>
      <c r="X29" s="264">
        <v>354.94</v>
      </c>
      <c r="Y29" s="264">
        <v>279.88000000000005</v>
      </c>
      <c r="Z29" s="264">
        <v>355.17999999999995</v>
      </c>
      <c r="AA29" s="264">
        <v>17.165892110000868</v>
      </c>
      <c r="AB29" s="264">
        <v>365.77975301999999</v>
      </c>
      <c r="AC29" s="264">
        <v>439.22024698000001</v>
      </c>
      <c r="AD29" s="264">
        <v>367.32999999999993</v>
      </c>
      <c r="AE29" s="264">
        <v>11.65312928000003</v>
      </c>
      <c r="AF29" s="264">
        <v>404.78724907999998</v>
      </c>
      <c r="AG29" s="264">
        <v>571.46287914999994</v>
      </c>
      <c r="AH29" s="264">
        <v>516.71574761999796</v>
      </c>
      <c r="AI29" s="264">
        <v>115.77500170436201</v>
      </c>
      <c r="AJ29" s="264">
        <v>475.94771863999978</v>
      </c>
      <c r="AK29" s="264">
        <v>337.03919411338126</v>
      </c>
      <c r="AL29" s="264">
        <v>650.46794293661912</v>
      </c>
      <c r="AM29" s="264">
        <v>291.76783477999993</v>
      </c>
      <c r="AN29" s="264">
        <v>452.41407139999995</v>
      </c>
      <c r="AO29" s="264">
        <v>417.02555991000003</v>
      </c>
      <c r="AP29" s="264">
        <v>536.50369392999994</v>
      </c>
      <c r="AQ29" s="264">
        <v>119.68667476000019</v>
      </c>
      <c r="AR29" s="264">
        <v>432.96325925999992</v>
      </c>
      <c r="AS29" s="264">
        <v>543.84864214000004</v>
      </c>
      <c r="AT29" s="136">
        <v>499.71809860000008</v>
      </c>
      <c r="AU29" s="136">
        <v>357.37771760999976</v>
      </c>
      <c r="AV29" s="136">
        <v>415.92085875999999</v>
      </c>
      <c r="AW29" s="608">
        <v>375.86461333999989</v>
      </c>
      <c r="AX29" s="608">
        <v>662.27828086000045</v>
      </c>
      <c r="AY29" s="608">
        <v>884.16027004999978</v>
      </c>
      <c r="AZ29" s="608">
        <v>902.25</v>
      </c>
      <c r="BA29" s="608">
        <v>631.05510024000023</v>
      </c>
    </row>
    <row r="30" spans="1:53" ht="16.5" customHeight="1" thickBot="1">
      <c r="B30" s="574" t="s">
        <v>1101</v>
      </c>
      <c r="C30" s="38"/>
      <c r="D30" s="38"/>
      <c r="E30" s="264"/>
      <c r="F30" s="264"/>
      <c r="G30" s="264"/>
      <c r="H30" s="264">
        <v>578.55760308000004</v>
      </c>
      <c r="I30" s="264">
        <v>1033.75699171</v>
      </c>
      <c r="J30" s="264">
        <v>1342.3434153799999</v>
      </c>
      <c r="K30" s="264">
        <v>1535.4871250699998</v>
      </c>
      <c r="L30" s="264">
        <v>1727.85683681</v>
      </c>
      <c r="M30" s="264">
        <v>1595.2484989300001</v>
      </c>
      <c r="N30" s="264">
        <v>1941.4964255</v>
      </c>
      <c r="O30" s="264">
        <v>2581.77</v>
      </c>
      <c r="P30" s="265"/>
      <c r="Q30" s="264"/>
      <c r="R30" s="264"/>
      <c r="S30" s="264"/>
      <c r="T30" s="264">
        <v>14.92355238</v>
      </c>
      <c r="U30" s="264">
        <v>227.56525557000001</v>
      </c>
      <c r="V30" s="264">
        <v>119.77620546999999</v>
      </c>
      <c r="W30" s="264">
        <v>216.29258966000006</v>
      </c>
      <c r="X30" s="264">
        <v>286.77969859000001</v>
      </c>
      <c r="Y30" s="264">
        <v>327.98844360000004</v>
      </c>
      <c r="Z30" s="264">
        <v>349.87139602999986</v>
      </c>
      <c r="AA30" s="264">
        <v>69.117453490000003</v>
      </c>
      <c r="AB30" s="264">
        <v>428.11430883999998</v>
      </c>
      <c r="AC30" s="264">
        <v>417.42969586999999</v>
      </c>
      <c r="AD30" s="264">
        <v>431.48617994</v>
      </c>
      <c r="AE30" s="264">
        <v>65.313230729999873</v>
      </c>
      <c r="AF30" s="264">
        <v>450.87342946000001</v>
      </c>
      <c r="AG30" s="264">
        <v>456.01062894999995</v>
      </c>
      <c r="AH30" s="264">
        <v>506.81717807000007</v>
      </c>
      <c r="AI30" s="264">
        <v>121.7858885899999</v>
      </c>
      <c r="AJ30" s="264">
        <v>452.72570365000001</v>
      </c>
      <c r="AK30" s="264">
        <v>463.01150961999997</v>
      </c>
      <c r="AL30" s="264">
        <v>478.66969223000001</v>
      </c>
      <c r="AM30" s="264">
        <v>333.44993131000001</v>
      </c>
      <c r="AN30" s="264">
        <v>465.86293633000003</v>
      </c>
      <c r="AO30" s="264">
        <v>392.70180479999999</v>
      </c>
      <c r="AP30" s="264">
        <v>512.83334886</v>
      </c>
      <c r="AQ30" s="264">
        <v>223.85040893999997</v>
      </c>
      <c r="AR30" s="264">
        <v>518.81220968000002</v>
      </c>
      <c r="AS30" s="264">
        <v>507.04417106000005</v>
      </c>
      <c r="AT30" s="136">
        <v>592.17963693000002</v>
      </c>
      <c r="AU30" s="136">
        <v>323.46040782999989</v>
      </c>
      <c r="AV30" s="136">
        <v>635.24</v>
      </c>
      <c r="AW30" s="608">
        <v>614.15000000000009</v>
      </c>
      <c r="AX30" s="608">
        <v>788.38999999999987</v>
      </c>
      <c r="AY30" s="608">
        <v>543.99</v>
      </c>
      <c r="AZ30" s="608">
        <v>732.33</v>
      </c>
      <c r="BA30" s="608">
        <v>684.49</v>
      </c>
    </row>
    <row r="31" spans="1:53" s="7" customFormat="1" ht="16.5" customHeight="1">
      <c r="A31" s="97"/>
      <c r="B31" s="14"/>
      <c r="C31" s="14"/>
      <c r="D31" s="14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4"/>
      <c r="Q31" s="138"/>
      <c r="R31" s="138"/>
      <c r="S31" s="138"/>
      <c r="T31" s="138"/>
      <c r="U31" s="138"/>
      <c r="V31" s="14"/>
      <c r="W31" s="14"/>
      <c r="X31" s="14"/>
      <c r="Y31" s="14"/>
      <c r="Z31" s="1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s="6" customFormat="1" ht="16.5" customHeight="1">
      <c r="A32" s="97"/>
      <c r="B32" s="1"/>
      <c r="C32" s="57" t="s">
        <v>779</v>
      </c>
      <c r="D32" s="5"/>
      <c r="E32" s="5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4"/>
      <c r="Q32" s="138"/>
      <c r="R32" s="138"/>
      <c r="S32" s="138"/>
      <c r="T32" s="138"/>
      <c r="U32" s="138"/>
      <c r="V32" s="14"/>
      <c r="W32" s="14"/>
      <c r="X32" s="14"/>
      <c r="Y32" s="14"/>
      <c r="Z32" s="14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3:53" ht="16.5" customHeight="1">
      <c r="C33" s="57"/>
      <c r="H33" s="7"/>
      <c r="I33" s="7"/>
      <c r="J33" s="7"/>
      <c r="K33" s="7"/>
      <c r="L33" s="7"/>
      <c r="M33" s="7"/>
      <c r="N33" s="7"/>
      <c r="O33" s="7"/>
      <c r="T33" s="138"/>
      <c r="U33" s="138"/>
      <c r="V33" s="14"/>
      <c r="W33" s="7"/>
      <c r="X33" s="7"/>
      <c r="Y33" s="7"/>
      <c r="Z33" s="7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3:53" ht="16.5" customHeight="1">
      <c r="T34" s="361"/>
      <c r="U34" s="361"/>
      <c r="V34" s="361"/>
      <c r="W34" s="361"/>
      <c r="X34" s="361"/>
      <c r="Y34" s="361"/>
      <c r="Z34" s="361"/>
    </row>
    <row r="35" spans="3:53" ht="16.5" customHeight="1">
      <c r="T35" s="361"/>
      <c r="U35" s="361"/>
      <c r="V35" s="361"/>
      <c r="W35" s="361"/>
      <c r="X35" s="361"/>
      <c r="Y35" s="361"/>
      <c r="Z35" s="361"/>
    </row>
    <row r="36" spans="3:53" ht="16.5" customHeight="1">
      <c r="T36" s="361"/>
      <c r="U36" s="361"/>
      <c r="V36" s="361"/>
      <c r="W36" s="361"/>
      <c r="X36" s="361"/>
      <c r="Y36" s="361"/>
      <c r="Z36" s="361"/>
    </row>
    <row r="37" spans="3:53" ht="16.5" customHeight="1">
      <c r="T37" s="361"/>
      <c r="U37" s="361"/>
      <c r="V37" s="361"/>
      <c r="W37" s="361"/>
      <c r="X37" s="361"/>
      <c r="Y37" s="361"/>
      <c r="Z37" s="361"/>
    </row>
    <row r="38" spans="3:53" ht="16.5" customHeight="1">
      <c r="T38" s="361"/>
      <c r="U38" s="361"/>
      <c r="V38" s="361"/>
      <c r="W38" s="361"/>
      <c r="X38" s="361"/>
      <c r="Y38" s="361"/>
      <c r="Z38" s="361"/>
    </row>
    <row r="39" spans="3:53" ht="16.5" customHeight="1">
      <c r="T39" s="361"/>
      <c r="U39" s="361"/>
      <c r="V39" s="361"/>
      <c r="W39" s="361"/>
      <c r="X39" s="361"/>
      <c r="Y39" s="361"/>
      <c r="Z39" s="361"/>
    </row>
    <row r="40" spans="3:53" ht="16.5" customHeight="1">
      <c r="T40" s="361"/>
      <c r="U40" s="361"/>
      <c r="V40" s="361"/>
      <c r="W40" s="361"/>
      <c r="X40" s="361"/>
      <c r="Y40" s="361"/>
      <c r="Z40" s="361"/>
    </row>
    <row r="41" spans="3:53" ht="16.5" customHeight="1">
      <c r="T41" s="361"/>
      <c r="U41" s="361"/>
      <c r="V41" s="361"/>
      <c r="W41" s="361"/>
      <c r="X41" s="361"/>
      <c r="Y41" s="361"/>
      <c r="Z41" s="361"/>
    </row>
    <row r="42" spans="3:53" ht="16.5" customHeight="1">
      <c r="T42" s="361"/>
      <c r="U42" s="361"/>
      <c r="V42" s="361"/>
      <c r="W42" s="361"/>
      <c r="X42" s="361"/>
      <c r="Y42" s="361"/>
      <c r="Z42" s="361"/>
    </row>
    <row r="43" spans="3:53" ht="16.5" customHeight="1">
      <c r="T43" s="361"/>
      <c r="U43" s="361"/>
      <c r="V43" s="361"/>
      <c r="W43" s="361"/>
      <c r="X43" s="361"/>
      <c r="Y43" s="361"/>
      <c r="Z43" s="361"/>
    </row>
    <row r="44" spans="3:53" ht="16.5" customHeight="1">
      <c r="T44" s="361"/>
      <c r="U44" s="361"/>
      <c r="V44" s="361"/>
      <c r="W44" s="361"/>
      <c r="X44" s="361"/>
      <c r="Y44" s="361"/>
      <c r="Z44" s="361"/>
    </row>
    <row r="45" spans="3:53" ht="16.5" customHeight="1">
      <c r="T45" s="361"/>
      <c r="U45" s="361"/>
      <c r="V45" s="361"/>
      <c r="W45" s="361"/>
      <c r="X45" s="361"/>
      <c r="Y45" s="361"/>
      <c r="Z45" s="361"/>
    </row>
    <row r="46" spans="3:53" ht="16.5" customHeight="1"/>
    <row r="47" spans="3:53" ht="16.5" customHeight="1"/>
    <row r="48" spans="3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</sheetData>
  <mergeCells count="1">
    <mergeCell ref="B4:C4"/>
  </mergeCells>
  <phoneticPr fontId="53" type="noConversion"/>
  <hyperlinks>
    <hyperlink ref="A5" location="JBB_일반사항!A1" display="전북은행"/>
    <hyperlink ref="A6" location="KJB_일반사항!A1" display="광주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1" width="9.77734375" style="1" customWidth="1"/>
    <col min="62" max="16384" width="8.88671875" style="1"/>
  </cols>
  <sheetData>
    <row r="1" spans="1:53" s="3" customFormat="1" ht="26.25" customHeight="1">
      <c r="A1" s="17"/>
      <c r="B1" s="19" t="s">
        <v>1046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484</v>
      </c>
      <c r="C3" s="201"/>
      <c r="D3" s="10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49" t="s">
        <v>279</v>
      </c>
      <c r="C4" s="49"/>
      <c r="D4" s="10"/>
      <c r="E4" s="148">
        <v>202006</v>
      </c>
      <c r="F4" s="148">
        <v>212198</v>
      </c>
      <c r="G4" s="148">
        <v>194481</v>
      </c>
      <c r="H4" s="148">
        <v>221023.81393177004</v>
      </c>
      <c r="I4" s="148">
        <v>266429.34256641997</v>
      </c>
      <c r="J4" s="148">
        <v>271969.81153797999</v>
      </c>
      <c r="K4" s="148">
        <v>269846.38732736005</v>
      </c>
      <c r="L4" s="148">
        <v>275953.06737792998</v>
      </c>
      <c r="M4" s="148">
        <v>310062.77811873</v>
      </c>
      <c r="N4" s="148">
        <v>326627.28287683998</v>
      </c>
      <c r="O4" s="148">
        <v>317040.01827310002</v>
      </c>
      <c r="P4" s="133"/>
      <c r="Q4" s="148">
        <v>206485</v>
      </c>
      <c r="R4" s="148">
        <v>195226</v>
      </c>
      <c r="S4" s="148">
        <v>194481</v>
      </c>
      <c r="T4" s="148">
        <v>197054</v>
      </c>
      <c r="U4" s="148">
        <v>201475.99</v>
      </c>
      <c r="V4" s="148">
        <v>206070.26707214999</v>
      </c>
      <c r="W4" s="148">
        <v>221023.81393177004</v>
      </c>
      <c r="X4" s="148">
        <v>232507.18642245996</v>
      </c>
      <c r="Y4" s="148">
        <v>242683.50205750001</v>
      </c>
      <c r="Z4" s="148">
        <v>259628.32371962001</v>
      </c>
      <c r="AA4" s="148">
        <v>266429.34256641997</v>
      </c>
      <c r="AB4" s="148">
        <v>268684.07585191989</v>
      </c>
      <c r="AC4" s="148">
        <v>271055.55488429003</v>
      </c>
      <c r="AD4" s="148">
        <v>274271.31808087003</v>
      </c>
      <c r="AE4" s="148">
        <v>271969.81153797999</v>
      </c>
      <c r="AF4" s="148">
        <v>272979.85243825999</v>
      </c>
      <c r="AG4" s="148">
        <v>276707.94594097004</v>
      </c>
      <c r="AH4" s="148">
        <v>275611.6481315</v>
      </c>
      <c r="AI4" s="148">
        <v>269846.38732736005</v>
      </c>
      <c r="AJ4" s="148">
        <v>267427.61232504994</v>
      </c>
      <c r="AK4" s="148">
        <v>267419.58572212001</v>
      </c>
      <c r="AL4" s="148">
        <v>271740.66981481004</v>
      </c>
      <c r="AM4" s="148">
        <v>275953.06737792998</v>
      </c>
      <c r="AN4" s="148">
        <v>292219.17504526005</v>
      </c>
      <c r="AO4" s="148">
        <v>304579.36212212994</v>
      </c>
      <c r="AP4" s="148">
        <v>311456.21116081998</v>
      </c>
      <c r="AQ4" s="148">
        <v>310062.77811873</v>
      </c>
      <c r="AR4" s="148">
        <v>311769.93735283997</v>
      </c>
      <c r="AS4" s="148">
        <v>318156.99933982</v>
      </c>
      <c r="AT4" s="148">
        <v>326560.80999171</v>
      </c>
      <c r="AU4" s="148">
        <v>326627.28287683998</v>
      </c>
      <c r="AV4" s="148">
        <v>320041.43546125013</v>
      </c>
      <c r="AW4" s="148">
        <v>319526.21510169009</v>
      </c>
      <c r="AX4" s="148">
        <v>322507.10449583997</v>
      </c>
      <c r="AY4" s="148">
        <v>317040.01827310002</v>
      </c>
      <c r="AZ4" s="148">
        <v>317318.09238942998</v>
      </c>
      <c r="BA4" s="148">
        <v>320522.82769421994</v>
      </c>
    </row>
    <row r="5" spans="1:53" s="7" customFormat="1" ht="16.5" customHeight="1">
      <c r="A5" s="101" t="s">
        <v>35</v>
      </c>
      <c r="B5" s="50" t="s">
        <v>280</v>
      </c>
      <c r="C5" s="50"/>
      <c r="D5" s="10"/>
      <c r="E5" s="149">
        <v>182971</v>
      </c>
      <c r="F5" s="149">
        <v>185463</v>
      </c>
      <c r="G5" s="149">
        <v>171398</v>
      </c>
      <c r="H5" s="149">
        <v>195743.84414853004</v>
      </c>
      <c r="I5" s="149">
        <v>226068.02011052993</v>
      </c>
      <c r="J5" s="149">
        <v>234071.42860951996</v>
      </c>
      <c r="K5" s="149">
        <v>230292.45741167001</v>
      </c>
      <c r="L5" s="149">
        <v>234193.24967590999</v>
      </c>
      <c r="M5" s="149">
        <v>267508.14013278001</v>
      </c>
      <c r="N5" s="149">
        <v>281635.12805162999</v>
      </c>
      <c r="O5" s="149">
        <v>285638.46731745993</v>
      </c>
      <c r="P5" s="133"/>
      <c r="Q5" s="149">
        <v>181760</v>
      </c>
      <c r="R5" s="149">
        <v>172249</v>
      </c>
      <c r="S5" s="149">
        <v>171398</v>
      </c>
      <c r="T5" s="149">
        <v>173945</v>
      </c>
      <c r="U5" s="149">
        <v>178914.8</v>
      </c>
      <c r="V5" s="149">
        <v>182704.80286162999</v>
      </c>
      <c r="W5" s="149">
        <v>195743.84414853004</v>
      </c>
      <c r="X5" s="149">
        <v>203579.71207903995</v>
      </c>
      <c r="Y5" s="149">
        <v>212086.88855407</v>
      </c>
      <c r="Z5" s="149">
        <v>217803.02571698002</v>
      </c>
      <c r="AA5" s="149">
        <v>226068.02011052993</v>
      </c>
      <c r="AB5" s="149">
        <v>228510.24305981994</v>
      </c>
      <c r="AC5" s="149">
        <v>230657.53724024005</v>
      </c>
      <c r="AD5" s="149">
        <v>234464.43815246</v>
      </c>
      <c r="AE5" s="149">
        <v>234071.42860951996</v>
      </c>
      <c r="AF5" s="149">
        <v>235959.88041113</v>
      </c>
      <c r="AG5" s="149">
        <v>233913.64353428001</v>
      </c>
      <c r="AH5" s="149">
        <v>234464.27083930996</v>
      </c>
      <c r="AI5" s="149">
        <v>230292.45741167001</v>
      </c>
      <c r="AJ5" s="149">
        <v>228899.17580257996</v>
      </c>
      <c r="AK5" s="149">
        <v>228847.13454204</v>
      </c>
      <c r="AL5" s="149">
        <v>230389.32290019005</v>
      </c>
      <c r="AM5" s="149">
        <v>234193.24967590999</v>
      </c>
      <c r="AN5" s="149">
        <v>247572.58222443002</v>
      </c>
      <c r="AO5" s="149">
        <v>261096.92270546994</v>
      </c>
      <c r="AP5" s="149">
        <v>269000.01723623998</v>
      </c>
      <c r="AQ5" s="149">
        <v>267508.14013278001</v>
      </c>
      <c r="AR5" s="149">
        <v>267771.82422958995</v>
      </c>
      <c r="AS5" s="149">
        <v>274136.21616537002</v>
      </c>
      <c r="AT5" s="149">
        <v>282162.54561552999</v>
      </c>
      <c r="AU5" s="149">
        <v>281635.12805162999</v>
      </c>
      <c r="AV5" s="149">
        <v>287309.68657109013</v>
      </c>
      <c r="AW5" s="149">
        <v>286959.75102843007</v>
      </c>
      <c r="AX5" s="149">
        <v>288778.13936738996</v>
      </c>
      <c r="AY5" s="149">
        <v>285638.46731745993</v>
      </c>
      <c r="AZ5" s="149">
        <v>284607.03505860997</v>
      </c>
      <c r="BA5" s="149">
        <v>285863.90664393996</v>
      </c>
    </row>
    <row r="6" spans="1:53" s="8" customFormat="1" ht="16.5" customHeight="1">
      <c r="A6" s="309" t="s">
        <v>525</v>
      </c>
      <c r="B6" s="50" t="s">
        <v>281</v>
      </c>
      <c r="C6" s="50"/>
      <c r="D6" s="10"/>
      <c r="E6" s="149">
        <v>173915</v>
      </c>
      <c r="F6" s="149">
        <v>175603</v>
      </c>
      <c r="G6" s="149">
        <v>163129</v>
      </c>
      <c r="H6" s="149">
        <v>188684.46160002006</v>
      </c>
      <c r="I6" s="149">
        <v>218134.78080735001</v>
      </c>
      <c r="J6" s="149">
        <v>227338.08656876002</v>
      </c>
      <c r="K6" s="149">
        <v>222759.18477009001</v>
      </c>
      <c r="L6" s="149">
        <v>227182.22775554997</v>
      </c>
      <c r="M6" s="149">
        <v>261006.72466323001</v>
      </c>
      <c r="N6" s="149">
        <v>274547.23383019998</v>
      </c>
      <c r="O6" s="149">
        <v>277632.50421118009</v>
      </c>
      <c r="P6" s="133"/>
      <c r="Q6" s="149">
        <v>173043</v>
      </c>
      <c r="R6" s="149">
        <v>164441</v>
      </c>
      <c r="S6" s="149">
        <v>163129</v>
      </c>
      <c r="T6" s="149">
        <v>166209</v>
      </c>
      <c r="U6" s="149">
        <v>171253.7</v>
      </c>
      <c r="V6" s="149">
        <v>175719.69017467008</v>
      </c>
      <c r="W6" s="149">
        <v>188684.46160002006</v>
      </c>
      <c r="X6" s="149">
        <v>196533.47248832998</v>
      </c>
      <c r="Y6" s="149">
        <v>205215.53090084999</v>
      </c>
      <c r="Z6" s="149">
        <v>211138.06017806008</v>
      </c>
      <c r="AA6" s="149">
        <v>218134.78080735001</v>
      </c>
      <c r="AB6" s="149">
        <v>221451.90847311</v>
      </c>
      <c r="AC6" s="149">
        <v>223173.53541012006</v>
      </c>
      <c r="AD6" s="149">
        <v>227455.86611592001</v>
      </c>
      <c r="AE6" s="149">
        <v>227338.08656876002</v>
      </c>
      <c r="AF6" s="149">
        <v>228090.48825026001</v>
      </c>
      <c r="AG6" s="149">
        <v>225950.62800150001</v>
      </c>
      <c r="AH6" s="149">
        <v>225859.61181582001</v>
      </c>
      <c r="AI6" s="149">
        <v>222759.18477009001</v>
      </c>
      <c r="AJ6" s="149">
        <v>220766.06460972995</v>
      </c>
      <c r="AK6" s="149">
        <v>221584.02553256994</v>
      </c>
      <c r="AL6" s="149">
        <v>223545.85033336998</v>
      </c>
      <c r="AM6" s="149">
        <v>227182.22775554997</v>
      </c>
      <c r="AN6" s="149">
        <v>238754.87653813002</v>
      </c>
      <c r="AO6" s="149">
        <v>252028.87799480997</v>
      </c>
      <c r="AP6" s="149">
        <v>262176.03085447993</v>
      </c>
      <c r="AQ6" s="149">
        <v>261006.72466323001</v>
      </c>
      <c r="AR6" s="149">
        <v>261210.77937825001</v>
      </c>
      <c r="AS6" s="149">
        <v>266748.95561416994</v>
      </c>
      <c r="AT6" s="149">
        <v>274171.64162893995</v>
      </c>
      <c r="AU6" s="149">
        <v>274547.23383019998</v>
      </c>
      <c r="AV6" s="149">
        <v>279145.38337858999</v>
      </c>
      <c r="AW6" s="149">
        <v>279389.45103647001</v>
      </c>
      <c r="AX6" s="149">
        <v>280441.40950935992</v>
      </c>
      <c r="AY6" s="149">
        <v>277632.50421118009</v>
      </c>
      <c r="AZ6" s="149">
        <v>277168.41252072004</v>
      </c>
      <c r="BA6" s="149">
        <v>276360.64670431003</v>
      </c>
    </row>
    <row r="7" spans="1:53" s="12" customFormat="1" ht="16.5" customHeight="1">
      <c r="A7" s="103" t="s">
        <v>463</v>
      </c>
      <c r="B7" s="10"/>
      <c r="C7" s="10" t="s">
        <v>282</v>
      </c>
      <c r="D7" s="10"/>
      <c r="E7" s="133">
        <v>12349</v>
      </c>
      <c r="F7" s="133">
        <v>9558</v>
      </c>
      <c r="G7" s="133">
        <v>5053</v>
      </c>
      <c r="H7" s="133">
        <v>9296.1727501500009</v>
      </c>
      <c r="I7" s="133">
        <v>8653.5491800500004</v>
      </c>
      <c r="J7" s="133">
        <v>9140.7857159800005</v>
      </c>
      <c r="K7" s="133">
        <v>9207.2819257499996</v>
      </c>
      <c r="L7" s="133">
        <v>12473.543765739998</v>
      </c>
      <c r="M7" s="133">
        <v>11065.746658459999</v>
      </c>
      <c r="N7" s="133">
        <v>11066.53144287</v>
      </c>
      <c r="O7" s="133">
        <v>9901.0605177699999</v>
      </c>
      <c r="P7" s="133"/>
      <c r="Q7" s="133">
        <v>10234</v>
      </c>
      <c r="R7" s="133">
        <v>6590</v>
      </c>
      <c r="S7" s="133">
        <v>5053</v>
      </c>
      <c r="T7" s="133">
        <v>7479</v>
      </c>
      <c r="U7" s="133">
        <v>6998.48</v>
      </c>
      <c r="V7" s="133">
        <v>6117.8713583099998</v>
      </c>
      <c r="W7" s="133">
        <v>9296.1727501500009</v>
      </c>
      <c r="X7" s="133">
        <v>7306.134821919999</v>
      </c>
      <c r="Y7" s="133">
        <v>8923.3163361900006</v>
      </c>
      <c r="Z7" s="133">
        <v>6655.3307725499999</v>
      </c>
      <c r="AA7" s="133">
        <v>8653.5491800500004</v>
      </c>
      <c r="AB7" s="133">
        <v>7214.5552778000001</v>
      </c>
      <c r="AC7" s="133">
        <v>7644.3111103099991</v>
      </c>
      <c r="AD7" s="133">
        <v>9007.6846197499999</v>
      </c>
      <c r="AE7" s="133">
        <v>9140.7857159800005</v>
      </c>
      <c r="AF7" s="133">
        <v>10518.733106240001</v>
      </c>
      <c r="AG7" s="133">
        <v>9986.753209890001</v>
      </c>
      <c r="AH7" s="133">
        <v>9635.5071963600003</v>
      </c>
      <c r="AI7" s="133">
        <v>9207.2819257499996</v>
      </c>
      <c r="AJ7" s="133">
        <v>9506.6457658100007</v>
      </c>
      <c r="AK7" s="133">
        <v>9935.9268871099994</v>
      </c>
      <c r="AL7" s="133">
        <v>10835.52686425</v>
      </c>
      <c r="AM7" s="133">
        <v>12473.543765739998</v>
      </c>
      <c r="AN7" s="133">
        <v>16906.83507035</v>
      </c>
      <c r="AO7" s="133">
        <v>18332.347733490002</v>
      </c>
      <c r="AP7" s="133">
        <v>12660.446369639998</v>
      </c>
      <c r="AQ7" s="133">
        <v>11065.746658459999</v>
      </c>
      <c r="AR7" s="133">
        <v>9069.7830870199996</v>
      </c>
      <c r="AS7" s="133">
        <v>9720.3374101599984</v>
      </c>
      <c r="AT7" s="133">
        <v>9911.5782872100008</v>
      </c>
      <c r="AU7" s="133">
        <v>11066.53144287</v>
      </c>
      <c r="AV7" s="133">
        <v>8038.9729372700003</v>
      </c>
      <c r="AW7" s="133">
        <v>10392.132310110001</v>
      </c>
      <c r="AX7" s="133">
        <v>9159.9562815500012</v>
      </c>
      <c r="AY7" s="133">
        <v>9901.0605177699999</v>
      </c>
      <c r="AZ7" s="133">
        <v>9704.4168727699998</v>
      </c>
      <c r="BA7" s="133">
        <v>5983.1282756099999</v>
      </c>
    </row>
    <row r="8" spans="1:53" s="12" customFormat="1" ht="16.5" customHeight="1">
      <c r="A8" s="103" t="s">
        <v>464</v>
      </c>
      <c r="B8" s="10"/>
      <c r="C8" s="14" t="s">
        <v>283</v>
      </c>
      <c r="D8" s="10"/>
      <c r="E8" s="138">
        <v>5145</v>
      </c>
      <c r="F8" s="138">
        <v>4755</v>
      </c>
      <c r="G8" s="138">
        <v>3250</v>
      </c>
      <c r="H8" s="138">
        <v>7792.2957952300003</v>
      </c>
      <c r="I8" s="138">
        <v>7046.7764472700001</v>
      </c>
      <c r="J8" s="138">
        <v>7637.1380583299997</v>
      </c>
      <c r="K8" s="138">
        <v>6902.3442322999999</v>
      </c>
      <c r="L8" s="138">
        <v>11268.849300939999</v>
      </c>
      <c r="M8" s="138">
        <v>9761.7172926399999</v>
      </c>
      <c r="N8" s="138">
        <v>10063.723349129999</v>
      </c>
      <c r="O8" s="138">
        <v>8897.4019771200001</v>
      </c>
      <c r="P8" s="138"/>
      <c r="Q8" s="138">
        <v>5131</v>
      </c>
      <c r="R8" s="138">
        <v>3086</v>
      </c>
      <c r="S8" s="138">
        <v>3250</v>
      </c>
      <c r="T8" s="138">
        <v>5275</v>
      </c>
      <c r="U8" s="138">
        <v>4093.64</v>
      </c>
      <c r="V8" s="138">
        <v>3810.75028389</v>
      </c>
      <c r="W8" s="138">
        <v>7792.2957952300003</v>
      </c>
      <c r="X8" s="138">
        <v>5302.1130406899993</v>
      </c>
      <c r="Y8" s="138">
        <v>7219.7026951799999</v>
      </c>
      <c r="Z8" s="138">
        <v>5750.7441364399992</v>
      </c>
      <c r="AA8" s="138">
        <v>7046.7764472700001</v>
      </c>
      <c r="AB8" s="138">
        <v>6111.6141465700002</v>
      </c>
      <c r="AC8" s="138">
        <v>6139.7484698799999</v>
      </c>
      <c r="AD8" s="138">
        <v>6203.7235742000003</v>
      </c>
      <c r="AE8" s="138">
        <v>7637.1380583299997</v>
      </c>
      <c r="AF8" s="138">
        <v>8515.6780976600003</v>
      </c>
      <c r="AG8" s="138">
        <v>7981.8957988600005</v>
      </c>
      <c r="AH8" s="138">
        <v>8532.4962391600002</v>
      </c>
      <c r="AI8" s="138">
        <v>6902.3442322999999</v>
      </c>
      <c r="AJ8" s="138">
        <v>7703.23668292</v>
      </c>
      <c r="AK8" s="138">
        <v>7831.81983287</v>
      </c>
      <c r="AL8" s="138">
        <v>9431.0090992200003</v>
      </c>
      <c r="AM8" s="138">
        <v>11268.849300939999</v>
      </c>
      <c r="AN8" s="138">
        <v>14603.51873281</v>
      </c>
      <c r="AO8" s="138">
        <v>17329.055132510002</v>
      </c>
      <c r="AP8" s="138">
        <v>9857.740926299999</v>
      </c>
      <c r="AQ8" s="138">
        <v>9761.7172926399999</v>
      </c>
      <c r="AR8" s="138">
        <v>8065.7986365699999</v>
      </c>
      <c r="AS8" s="138">
        <v>8716.8444541400004</v>
      </c>
      <c r="AT8" s="138">
        <v>8908.1079423499996</v>
      </c>
      <c r="AU8" s="138">
        <v>10063.723349129999</v>
      </c>
      <c r="AV8" s="138">
        <v>7034.9487740300001</v>
      </c>
      <c r="AW8" s="138">
        <v>9387.4532521900001</v>
      </c>
      <c r="AX8" s="138">
        <v>8156.5949195000003</v>
      </c>
      <c r="AY8" s="138">
        <v>8897.4019771200001</v>
      </c>
      <c r="AZ8" s="138">
        <v>8699.4487826100012</v>
      </c>
      <c r="BA8" s="138">
        <v>4978.3128428600003</v>
      </c>
    </row>
    <row r="9" spans="1:53" s="12" customFormat="1" ht="16.5" customHeight="1">
      <c r="A9" s="308" t="s">
        <v>520</v>
      </c>
      <c r="B9" s="10"/>
      <c r="C9" s="14" t="s">
        <v>284</v>
      </c>
      <c r="D9" s="10"/>
      <c r="E9" s="138">
        <v>4400</v>
      </c>
      <c r="F9" s="138">
        <v>2300</v>
      </c>
      <c r="G9" s="138">
        <v>1800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  <c r="P9" s="138"/>
      <c r="Q9" s="138">
        <v>3300</v>
      </c>
      <c r="R9" s="138">
        <v>1800</v>
      </c>
      <c r="S9" s="138">
        <v>1800</v>
      </c>
      <c r="T9" s="138">
        <v>400</v>
      </c>
      <c r="U9" s="138">
        <v>0</v>
      </c>
      <c r="V9" s="138">
        <v>0</v>
      </c>
      <c r="W9" s="138">
        <v>0</v>
      </c>
      <c r="X9" s="138">
        <v>0</v>
      </c>
      <c r="Y9" s="138">
        <v>0</v>
      </c>
      <c r="Z9" s="138">
        <v>0</v>
      </c>
      <c r="AA9" s="138">
        <v>0</v>
      </c>
      <c r="AB9" s="138">
        <v>0</v>
      </c>
      <c r="AC9" s="138">
        <v>0</v>
      </c>
      <c r="AD9" s="138">
        <v>0</v>
      </c>
      <c r="AE9" s="138">
        <v>0</v>
      </c>
      <c r="AF9" s="138">
        <v>0</v>
      </c>
      <c r="AG9" s="138">
        <v>0</v>
      </c>
      <c r="AH9" s="138">
        <v>0</v>
      </c>
      <c r="AI9" s="138">
        <v>0</v>
      </c>
      <c r="AJ9" s="138">
        <v>0</v>
      </c>
      <c r="AK9" s="138">
        <v>0</v>
      </c>
      <c r="AL9" s="138">
        <v>0</v>
      </c>
      <c r="AM9" s="138">
        <v>0</v>
      </c>
      <c r="AN9" s="138">
        <v>0</v>
      </c>
      <c r="AO9" s="138">
        <v>0</v>
      </c>
      <c r="AP9" s="138">
        <v>0</v>
      </c>
      <c r="AQ9" s="138">
        <v>0</v>
      </c>
      <c r="AR9" s="138">
        <v>0</v>
      </c>
      <c r="AS9" s="138">
        <v>0</v>
      </c>
      <c r="AT9" s="138">
        <v>0</v>
      </c>
      <c r="AU9" s="138">
        <v>0</v>
      </c>
      <c r="AV9" s="138">
        <v>0</v>
      </c>
      <c r="AW9" s="138">
        <v>0</v>
      </c>
      <c r="AX9" s="138">
        <v>0</v>
      </c>
      <c r="AY9" s="138">
        <v>0</v>
      </c>
      <c r="AZ9" s="138"/>
      <c r="BA9" s="138"/>
    </row>
    <row r="10" spans="1:53" s="12" customFormat="1" ht="16.5" customHeight="1">
      <c r="A10" s="103" t="s">
        <v>475</v>
      </c>
      <c r="B10" s="72"/>
      <c r="C10" s="72" t="s">
        <v>285</v>
      </c>
      <c r="D10" s="10"/>
      <c r="E10" s="243">
        <v>532</v>
      </c>
      <c r="F10" s="243">
        <v>439</v>
      </c>
      <c r="G10" s="243">
        <v>568</v>
      </c>
      <c r="H10" s="243">
        <v>373.54927328999997</v>
      </c>
      <c r="I10" s="243">
        <v>586.97181057</v>
      </c>
      <c r="J10" s="243">
        <v>693.5425659</v>
      </c>
      <c r="K10" s="243">
        <v>584.91548248000004</v>
      </c>
      <c r="L10" s="243">
        <v>502.40964638999998</v>
      </c>
      <c r="M10" s="243">
        <v>328.15376752999998</v>
      </c>
      <c r="N10" s="243">
        <v>1302.4368998899999</v>
      </c>
      <c r="O10" s="243">
        <v>1016.9247544900001</v>
      </c>
      <c r="P10" s="133"/>
      <c r="Q10" s="243">
        <v>270</v>
      </c>
      <c r="R10" s="243">
        <v>192</v>
      </c>
      <c r="S10" s="243">
        <v>568</v>
      </c>
      <c r="T10" s="243">
        <v>800</v>
      </c>
      <c r="U10" s="243">
        <v>554.75855968000008</v>
      </c>
      <c r="V10" s="243">
        <v>461.41746786999994</v>
      </c>
      <c r="W10" s="243">
        <v>373.54927328999997</v>
      </c>
      <c r="X10" s="243">
        <v>108.59289072999999</v>
      </c>
      <c r="Y10" s="243">
        <v>161.08181680999999</v>
      </c>
      <c r="Z10" s="243">
        <v>260.13993470000003</v>
      </c>
      <c r="AA10" s="243">
        <v>586.97181057</v>
      </c>
      <c r="AB10" s="243">
        <v>790.20078190999993</v>
      </c>
      <c r="AC10" s="243">
        <v>572.64460754000004</v>
      </c>
      <c r="AD10" s="243">
        <v>585.90394782999999</v>
      </c>
      <c r="AE10" s="243">
        <v>693.5425659</v>
      </c>
      <c r="AF10" s="243">
        <v>770.78003152999997</v>
      </c>
      <c r="AG10" s="243">
        <v>491.96816975000002</v>
      </c>
      <c r="AH10" s="243">
        <v>518.85361847000001</v>
      </c>
      <c r="AI10" s="243">
        <v>584.91548248000004</v>
      </c>
      <c r="AJ10" s="243">
        <v>353.25077303</v>
      </c>
      <c r="AK10" s="243">
        <v>463.14493883</v>
      </c>
      <c r="AL10" s="243">
        <v>399.63473490999996</v>
      </c>
      <c r="AM10" s="243">
        <v>502.40964638999998</v>
      </c>
      <c r="AN10" s="243">
        <v>749.14506981</v>
      </c>
      <c r="AO10" s="243">
        <v>537.13897970999994</v>
      </c>
      <c r="AP10" s="243">
        <v>325.00935736999998</v>
      </c>
      <c r="AQ10" s="243">
        <v>328.15376752999998</v>
      </c>
      <c r="AR10" s="243">
        <v>528.54147202000001</v>
      </c>
      <c r="AS10" s="243">
        <v>707.60743583999999</v>
      </c>
      <c r="AT10" s="243">
        <v>2025.86195049</v>
      </c>
      <c r="AU10" s="243">
        <v>1302.4368998899999</v>
      </c>
      <c r="AV10" s="243">
        <v>1399.85397764</v>
      </c>
      <c r="AW10" s="243">
        <v>903.59960188000002</v>
      </c>
      <c r="AX10" s="243">
        <v>702.22208324999997</v>
      </c>
      <c r="AY10" s="243">
        <v>1016.9247544900001</v>
      </c>
      <c r="AZ10" s="243">
        <v>614.23376300999996</v>
      </c>
      <c r="BA10" s="243">
        <v>796.59469880999995</v>
      </c>
    </row>
    <row r="11" spans="1:53" s="12" customFormat="1" ht="16.5" customHeight="1">
      <c r="A11" s="103" t="s">
        <v>466</v>
      </c>
      <c r="B11" s="10"/>
      <c r="C11" s="10" t="s">
        <v>286</v>
      </c>
      <c r="D11" s="10"/>
      <c r="E11" s="133">
        <v>116505</v>
      </c>
      <c r="F11" s="133">
        <v>125759</v>
      </c>
      <c r="G11" s="133">
        <v>117398</v>
      </c>
      <c r="H11" s="133">
        <v>144086.92577523002</v>
      </c>
      <c r="I11" s="133">
        <v>173921.33121588</v>
      </c>
      <c r="J11" s="133">
        <v>183597.74323395002</v>
      </c>
      <c r="K11" s="133">
        <v>173866.15416722998</v>
      </c>
      <c r="L11" s="133">
        <v>178783.88954374997</v>
      </c>
      <c r="M11" s="133">
        <v>198829.96220134999</v>
      </c>
      <c r="N11" s="133">
        <v>213293.38236106999</v>
      </c>
      <c r="O11" s="133">
        <v>214911.83250216002</v>
      </c>
      <c r="P11" s="133"/>
      <c r="Q11" s="133">
        <v>122823</v>
      </c>
      <c r="R11" s="133">
        <v>119649</v>
      </c>
      <c r="S11" s="133">
        <v>117398</v>
      </c>
      <c r="T11" s="133">
        <v>123104</v>
      </c>
      <c r="U11" s="133">
        <v>128635.47299259999</v>
      </c>
      <c r="V11" s="133">
        <v>135038.46289041999</v>
      </c>
      <c r="W11" s="133">
        <v>144086.92577523002</v>
      </c>
      <c r="X11" s="133">
        <v>153088.29506410001</v>
      </c>
      <c r="Y11" s="133">
        <v>159578.50713314</v>
      </c>
      <c r="Z11" s="133">
        <v>167854.64455018003</v>
      </c>
      <c r="AA11" s="133">
        <v>173921.33121588</v>
      </c>
      <c r="AB11" s="133">
        <v>180078.74890102999</v>
      </c>
      <c r="AC11" s="133">
        <v>182178.61184785003</v>
      </c>
      <c r="AD11" s="133">
        <v>183194.2619369</v>
      </c>
      <c r="AE11" s="133">
        <v>183597.74323395002</v>
      </c>
      <c r="AF11" s="133">
        <v>183249.09358031</v>
      </c>
      <c r="AG11" s="133">
        <v>180578.68658498002</v>
      </c>
      <c r="AH11" s="133">
        <v>180885.70118214001</v>
      </c>
      <c r="AI11" s="133">
        <v>173866.15416722998</v>
      </c>
      <c r="AJ11" s="133">
        <v>172949.02253846999</v>
      </c>
      <c r="AK11" s="133">
        <v>174517.15887156999</v>
      </c>
      <c r="AL11" s="133">
        <v>173673.33035251999</v>
      </c>
      <c r="AM11" s="133">
        <v>178783.88954374997</v>
      </c>
      <c r="AN11" s="133">
        <v>183875.07088610998</v>
      </c>
      <c r="AO11" s="133">
        <v>194197.51869817998</v>
      </c>
      <c r="AP11" s="133">
        <v>199970.73226212998</v>
      </c>
      <c r="AQ11" s="133">
        <v>198829.96220134999</v>
      </c>
      <c r="AR11" s="133">
        <v>202194.05436168</v>
      </c>
      <c r="AS11" s="133">
        <v>204585.31819066001</v>
      </c>
      <c r="AT11" s="133">
        <v>214793.52641515998</v>
      </c>
      <c r="AU11" s="133">
        <v>213293.38236106999</v>
      </c>
      <c r="AV11" s="133">
        <v>218449.41</v>
      </c>
      <c r="AW11" s="133">
        <v>216609.75412679999</v>
      </c>
      <c r="AX11" s="133">
        <v>219421.48835655997</v>
      </c>
      <c r="AY11" s="133">
        <v>214911.83250216002</v>
      </c>
      <c r="AZ11" s="133">
        <v>216229.11061942999</v>
      </c>
      <c r="BA11" s="133">
        <v>217699.91117797</v>
      </c>
    </row>
    <row r="12" spans="1:53" s="6" customFormat="1" ht="16.5" customHeight="1">
      <c r="A12" s="103" t="s">
        <v>559</v>
      </c>
      <c r="B12" s="14"/>
      <c r="C12" s="14" t="s">
        <v>287</v>
      </c>
      <c r="D12" s="14"/>
      <c r="E12" s="138">
        <v>78810</v>
      </c>
      <c r="F12" s="138">
        <v>84234</v>
      </c>
      <c r="G12" s="138">
        <v>76846</v>
      </c>
      <c r="H12" s="138">
        <v>92029.962288570008</v>
      </c>
      <c r="I12" s="138">
        <v>94062.849896319996</v>
      </c>
      <c r="J12" s="138">
        <v>87524.810364759993</v>
      </c>
      <c r="K12" s="138">
        <v>85527.409575640006</v>
      </c>
      <c r="L12" s="138">
        <v>93701.65880307999</v>
      </c>
      <c r="M12" s="138">
        <v>107487.51118753999</v>
      </c>
      <c r="N12" s="138">
        <v>114959.96522957999</v>
      </c>
      <c r="O12" s="138">
        <v>124914.98872371</v>
      </c>
      <c r="P12" s="138"/>
      <c r="Q12" s="138">
        <v>81655</v>
      </c>
      <c r="R12" s="138">
        <v>78870</v>
      </c>
      <c r="S12" s="138">
        <v>76846</v>
      </c>
      <c r="T12" s="138">
        <v>81834</v>
      </c>
      <c r="U12" s="138">
        <v>86576.282484829979</v>
      </c>
      <c r="V12" s="138">
        <v>90443.972940799998</v>
      </c>
      <c r="W12" s="138">
        <v>92029.962288570008</v>
      </c>
      <c r="X12" s="138">
        <v>95470.432713009999</v>
      </c>
      <c r="Y12" s="138">
        <v>95606.0485969</v>
      </c>
      <c r="Z12" s="138">
        <v>95754.396403400009</v>
      </c>
      <c r="AA12" s="138">
        <v>94062.849896319996</v>
      </c>
      <c r="AB12" s="138">
        <v>92528.889497069977</v>
      </c>
      <c r="AC12" s="138">
        <v>90565.142570010008</v>
      </c>
      <c r="AD12" s="138">
        <v>89700.008593339997</v>
      </c>
      <c r="AE12" s="138">
        <v>87524.810364759993</v>
      </c>
      <c r="AF12" s="138">
        <v>88398.875840060005</v>
      </c>
      <c r="AG12" s="138">
        <v>86670.487905350004</v>
      </c>
      <c r="AH12" s="138">
        <v>89214.460304310007</v>
      </c>
      <c r="AI12" s="138">
        <v>85527.409575640006</v>
      </c>
      <c r="AJ12" s="138">
        <v>87474.468556049993</v>
      </c>
      <c r="AK12" s="138">
        <v>88664.174725669989</v>
      </c>
      <c r="AL12" s="138">
        <v>92016.019030780008</v>
      </c>
      <c r="AM12" s="138">
        <v>93701.65880307999</v>
      </c>
      <c r="AN12" s="138">
        <v>99041.065352699996</v>
      </c>
      <c r="AO12" s="138">
        <v>103529.34348580998</v>
      </c>
      <c r="AP12" s="138">
        <v>108580.48619077999</v>
      </c>
      <c r="AQ12" s="138">
        <v>107487.51118753999</v>
      </c>
      <c r="AR12" s="138">
        <v>107759.59771998</v>
      </c>
      <c r="AS12" s="138">
        <v>108799.48848066</v>
      </c>
      <c r="AT12" s="138">
        <v>114053.83988697999</v>
      </c>
      <c r="AU12" s="138">
        <v>114959.96522957999</v>
      </c>
      <c r="AV12" s="138">
        <v>119443.53266674001</v>
      </c>
      <c r="AW12" s="138">
        <v>122923.38561168</v>
      </c>
      <c r="AX12" s="138">
        <v>127287.38407503</v>
      </c>
      <c r="AY12" s="138">
        <v>124914.98872371</v>
      </c>
      <c r="AZ12" s="138">
        <v>127009.37317425999</v>
      </c>
      <c r="BA12" s="138">
        <v>127794.94998618</v>
      </c>
    </row>
    <row r="13" spans="1:53" s="6" customFormat="1" ht="16.5" customHeight="1">
      <c r="A13" s="103" t="s">
        <v>467</v>
      </c>
      <c r="B13" s="14"/>
      <c r="C13" s="14" t="s">
        <v>288</v>
      </c>
      <c r="D13" s="14"/>
      <c r="E13" s="138">
        <v>10179</v>
      </c>
      <c r="F13" s="138">
        <v>10108</v>
      </c>
      <c r="G13" s="138">
        <v>7819</v>
      </c>
      <c r="H13" s="138">
        <v>7377.3</v>
      </c>
      <c r="I13" s="138">
        <v>6717.35</v>
      </c>
      <c r="J13" s="138">
        <v>5660.65</v>
      </c>
      <c r="K13" s="138">
        <v>5327</v>
      </c>
      <c r="L13" s="138">
        <v>4932</v>
      </c>
      <c r="M13" s="138">
        <v>5345.67</v>
      </c>
      <c r="N13" s="138">
        <v>4085.66</v>
      </c>
      <c r="O13" s="138">
        <v>5208</v>
      </c>
      <c r="P13" s="138"/>
      <c r="Q13" s="138">
        <v>9747</v>
      </c>
      <c r="R13" s="138">
        <v>8732</v>
      </c>
      <c r="S13" s="138">
        <v>7819</v>
      </c>
      <c r="T13" s="138">
        <v>8322</v>
      </c>
      <c r="U13" s="138">
        <v>8210.7099999999991</v>
      </c>
      <c r="V13" s="138">
        <v>8071.85</v>
      </c>
      <c r="W13" s="138">
        <v>7377.3</v>
      </c>
      <c r="X13" s="138">
        <v>7010.32</v>
      </c>
      <c r="Y13" s="138">
        <v>6635</v>
      </c>
      <c r="Z13" s="138">
        <v>6940</v>
      </c>
      <c r="AA13" s="138">
        <v>6717</v>
      </c>
      <c r="AB13" s="138">
        <v>6304</v>
      </c>
      <c r="AC13" s="138">
        <v>6011</v>
      </c>
      <c r="AD13" s="138">
        <v>5874.44</v>
      </c>
      <c r="AE13" s="138">
        <v>5660.65</v>
      </c>
      <c r="AF13" s="138">
        <v>6005.2</v>
      </c>
      <c r="AG13" s="138">
        <v>6319.83</v>
      </c>
      <c r="AH13" s="138">
        <v>6167.8</v>
      </c>
      <c r="AI13" s="138">
        <v>5327</v>
      </c>
      <c r="AJ13" s="138">
        <v>5505</v>
      </c>
      <c r="AK13" s="138">
        <v>5135</v>
      </c>
      <c r="AL13" s="138">
        <v>5154.59</v>
      </c>
      <c r="AM13" s="138">
        <v>4932</v>
      </c>
      <c r="AN13" s="138">
        <v>5248.53</v>
      </c>
      <c r="AO13" s="138">
        <v>6052</v>
      </c>
      <c r="AP13" s="138">
        <v>6657</v>
      </c>
      <c r="AQ13" s="138">
        <v>5345.67</v>
      </c>
      <c r="AR13" s="138">
        <v>4295</v>
      </c>
      <c r="AS13" s="138">
        <v>4714</v>
      </c>
      <c r="AT13" s="138">
        <v>4363.1099999999997</v>
      </c>
      <c r="AU13" s="138">
        <v>4085.66</v>
      </c>
      <c r="AV13" s="138">
        <v>4063.75</v>
      </c>
      <c r="AW13" s="138">
        <v>4637</v>
      </c>
      <c r="AX13" s="138">
        <v>5062</v>
      </c>
      <c r="AY13" s="138">
        <v>5208</v>
      </c>
      <c r="AZ13" s="138">
        <v>5671</v>
      </c>
      <c r="BA13" s="138">
        <v>6052</v>
      </c>
    </row>
    <row r="14" spans="1:53" s="6" customFormat="1" ht="16.5" customHeight="1">
      <c r="A14" s="103" t="s">
        <v>468</v>
      </c>
      <c r="B14" s="14"/>
      <c r="C14" s="14" t="s">
        <v>289</v>
      </c>
      <c r="D14" s="14"/>
      <c r="E14" s="138">
        <v>68631</v>
      </c>
      <c r="F14" s="138">
        <v>74126</v>
      </c>
      <c r="G14" s="138">
        <v>69027</v>
      </c>
      <c r="H14" s="138">
        <v>84652.66</v>
      </c>
      <c r="I14" s="138">
        <v>87345.51</v>
      </c>
      <c r="J14" s="138">
        <v>81864.160000000003</v>
      </c>
      <c r="K14" s="138">
        <v>80200</v>
      </c>
      <c r="L14" s="138">
        <v>88769</v>
      </c>
      <c r="M14" s="138">
        <v>102141.84</v>
      </c>
      <c r="N14" s="138">
        <v>110874.31</v>
      </c>
      <c r="O14" s="138">
        <v>119707</v>
      </c>
      <c r="P14" s="138"/>
      <c r="Q14" s="138">
        <v>71908</v>
      </c>
      <c r="R14" s="138">
        <v>70138</v>
      </c>
      <c r="S14" s="138">
        <v>69027</v>
      </c>
      <c r="T14" s="138">
        <v>73512</v>
      </c>
      <c r="U14" s="138">
        <v>78365.570000000007</v>
      </c>
      <c r="V14" s="138">
        <v>82372.13</v>
      </c>
      <c r="W14" s="138">
        <v>84652.66</v>
      </c>
      <c r="X14" s="138">
        <v>88460.11</v>
      </c>
      <c r="Y14" s="138">
        <v>88971</v>
      </c>
      <c r="Z14" s="138">
        <v>88814</v>
      </c>
      <c r="AA14" s="138">
        <v>87345</v>
      </c>
      <c r="AB14" s="138">
        <v>86225</v>
      </c>
      <c r="AC14" s="138">
        <v>84554</v>
      </c>
      <c r="AD14" s="138">
        <v>83825.58</v>
      </c>
      <c r="AE14" s="138">
        <v>81864.160000000003</v>
      </c>
      <c r="AF14" s="138">
        <v>82393.679999999993</v>
      </c>
      <c r="AG14" s="138">
        <v>80350.66</v>
      </c>
      <c r="AH14" s="138">
        <v>83046.66</v>
      </c>
      <c r="AI14" s="138">
        <v>80200</v>
      </c>
      <c r="AJ14" s="138">
        <v>81969</v>
      </c>
      <c r="AK14" s="138">
        <v>83529</v>
      </c>
      <c r="AL14" s="138">
        <v>86861.43</v>
      </c>
      <c r="AM14" s="138">
        <v>88769</v>
      </c>
      <c r="AN14" s="138">
        <v>93792.54</v>
      </c>
      <c r="AO14" s="138">
        <v>97478</v>
      </c>
      <c r="AP14" s="138">
        <v>101923.49</v>
      </c>
      <c r="AQ14" s="138">
        <v>102141.84</v>
      </c>
      <c r="AR14" s="138">
        <v>103464.6</v>
      </c>
      <c r="AS14" s="138">
        <v>104085</v>
      </c>
      <c r="AT14" s="138">
        <v>109690.73</v>
      </c>
      <c r="AU14" s="138">
        <v>110874.31</v>
      </c>
      <c r="AV14" s="138">
        <v>115379.78</v>
      </c>
      <c r="AW14" s="138">
        <v>118287</v>
      </c>
      <c r="AX14" s="138">
        <v>122225</v>
      </c>
      <c r="AY14" s="138">
        <v>119707</v>
      </c>
      <c r="AZ14" s="138">
        <v>121338</v>
      </c>
      <c r="BA14" s="138">
        <v>121743</v>
      </c>
    </row>
    <row r="15" spans="1:53" s="6" customFormat="1" ht="16.5" customHeight="1">
      <c r="A15" s="103" t="s">
        <v>469</v>
      </c>
      <c r="B15" s="14"/>
      <c r="C15" s="14" t="s">
        <v>290</v>
      </c>
      <c r="D15" s="14"/>
      <c r="E15" s="138">
        <v>33874</v>
      </c>
      <c r="F15" s="138">
        <v>38324</v>
      </c>
      <c r="G15" s="138">
        <v>38047</v>
      </c>
      <c r="H15" s="138">
        <v>49951.430475810004</v>
      </c>
      <c r="I15" s="138">
        <v>77873.119999999995</v>
      </c>
      <c r="J15" s="138">
        <v>94317.067947640011</v>
      </c>
      <c r="K15" s="138">
        <v>85302.817774189985</v>
      </c>
      <c r="L15" s="138">
        <v>80546.158836429997</v>
      </c>
      <c r="M15" s="138">
        <v>86418.043051199988</v>
      </c>
      <c r="N15" s="138">
        <v>91042.214238200002</v>
      </c>
      <c r="O15" s="138">
        <v>81840</v>
      </c>
      <c r="P15" s="138"/>
      <c r="Q15" s="138">
        <v>38242</v>
      </c>
      <c r="R15" s="138">
        <v>37899</v>
      </c>
      <c r="S15" s="138">
        <v>38047</v>
      </c>
      <c r="T15" s="138">
        <v>38933</v>
      </c>
      <c r="U15" s="138">
        <v>39836.475852830001</v>
      </c>
      <c r="V15" s="138">
        <v>42402.942782990001</v>
      </c>
      <c r="W15" s="138">
        <v>49951.430475810004</v>
      </c>
      <c r="X15" s="138">
        <v>55490.044729600006</v>
      </c>
      <c r="Y15" s="138">
        <v>61931.91571686</v>
      </c>
      <c r="Z15" s="138">
        <v>70016.789279899996</v>
      </c>
      <c r="AA15" s="138">
        <v>77873.121914550007</v>
      </c>
      <c r="AB15" s="138">
        <v>85676.426422710007</v>
      </c>
      <c r="AC15" s="138">
        <v>89881.382320760007</v>
      </c>
      <c r="AD15" s="138">
        <v>91747.356930200011</v>
      </c>
      <c r="AE15" s="138">
        <v>94317.067947640011</v>
      </c>
      <c r="AF15" s="138">
        <v>93157.560357569993</v>
      </c>
      <c r="AG15" s="138">
        <v>91808.91786490001</v>
      </c>
      <c r="AH15" s="138">
        <v>89144.88078023</v>
      </c>
      <c r="AI15" s="138">
        <v>85302.817774189985</v>
      </c>
      <c r="AJ15" s="138">
        <v>82037.697032760014</v>
      </c>
      <c r="AK15" s="138">
        <v>81197.347786650003</v>
      </c>
      <c r="AL15" s="138">
        <v>77124.278562070001</v>
      </c>
      <c r="AM15" s="138">
        <v>80546.158836429997</v>
      </c>
      <c r="AN15" s="138">
        <v>79426.832294159991</v>
      </c>
      <c r="AO15" s="138">
        <v>84822.75112696999</v>
      </c>
      <c r="AP15" s="138">
        <v>85352.286285480004</v>
      </c>
      <c r="AQ15" s="138">
        <v>86418.043051199988</v>
      </c>
      <c r="AR15" s="138">
        <v>87830.242360639997</v>
      </c>
      <c r="AS15" s="138">
        <v>88223.756568829995</v>
      </c>
      <c r="AT15" s="138">
        <v>92891.463091720012</v>
      </c>
      <c r="AU15" s="138">
        <v>91042.214238200002</v>
      </c>
      <c r="AV15" s="138">
        <v>90829</v>
      </c>
      <c r="AW15" s="138">
        <v>86244</v>
      </c>
      <c r="AX15" s="138">
        <v>85046</v>
      </c>
      <c r="AY15" s="138">
        <v>81840</v>
      </c>
      <c r="AZ15" s="138">
        <v>81092</v>
      </c>
      <c r="BA15" s="138">
        <v>80598</v>
      </c>
    </row>
    <row r="16" spans="1:53" s="6" customFormat="1" ht="16.5" customHeight="1">
      <c r="A16" s="101" t="s">
        <v>461</v>
      </c>
      <c r="B16" s="14"/>
      <c r="C16" s="14" t="s">
        <v>291</v>
      </c>
      <c r="D16" s="14"/>
      <c r="E16" s="138">
        <v>22336</v>
      </c>
      <c r="F16" s="138">
        <v>27086</v>
      </c>
      <c r="G16" s="138">
        <v>27111</v>
      </c>
      <c r="H16" s="138">
        <v>38898.284600570005</v>
      </c>
      <c r="I16" s="138">
        <v>64125.91</v>
      </c>
      <c r="J16" s="138">
        <v>77272.919670660005</v>
      </c>
      <c r="K16" s="138">
        <v>65237.827499660001</v>
      </c>
      <c r="L16" s="138">
        <v>60325.196922219999</v>
      </c>
      <c r="M16" s="138">
        <v>65146.991711160001</v>
      </c>
      <c r="N16" s="138">
        <v>65967.919321619993</v>
      </c>
      <c r="O16" s="138">
        <v>51918</v>
      </c>
      <c r="P16" s="138"/>
      <c r="Q16" s="138">
        <v>27574</v>
      </c>
      <c r="R16" s="138">
        <v>27247</v>
      </c>
      <c r="S16" s="138">
        <v>27111</v>
      </c>
      <c r="T16" s="138">
        <v>28449</v>
      </c>
      <c r="U16" s="138">
        <v>29222.31302876</v>
      </c>
      <c r="V16" s="138">
        <v>31856.730031980002</v>
      </c>
      <c r="W16" s="138">
        <v>38898.284600570005</v>
      </c>
      <c r="X16" s="138">
        <v>44223.28935087</v>
      </c>
      <c r="Y16" s="138">
        <v>49943.087577160004</v>
      </c>
      <c r="Z16" s="138">
        <v>57172.13784635</v>
      </c>
      <c r="AA16" s="138">
        <v>64125.907603610001</v>
      </c>
      <c r="AB16" s="138">
        <v>71533.274674749991</v>
      </c>
      <c r="AC16" s="138">
        <v>74992.545849069997</v>
      </c>
      <c r="AD16" s="138">
        <v>75956.835761110007</v>
      </c>
      <c r="AE16" s="138">
        <v>77272.919670660005</v>
      </c>
      <c r="AF16" s="138">
        <v>75701.868610470003</v>
      </c>
      <c r="AG16" s="138">
        <v>73468.359266560001</v>
      </c>
      <c r="AH16" s="138">
        <v>70090.309176310009</v>
      </c>
      <c r="AI16" s="138">
        <v>65237.827499660001</v>
      </c>
      <c r="AJ16" s="138">
        <v>62210.135946589995</v>
      </c>
      <c r="AK16" s="138">
        <v>61259.966082519997</v>
      </c>
      <c r="AL16" s="138">
        <v>57526.178633019998</v>
      </c>
      <c r="AM16" s="138">
        <v>60325.196922219999</v>
      </c>
      <c r="AN16" s="138">
        <v>58709.728198090001</v>
      </c>
      <c r="AO16" s="138">
        <v>63537.086035610002</v>
      </c>
      <c r="AP16" s="138">
        <v>63782.184844399999</v>
      </c>
      <c r="AQ16" s="138">
        <v>65146.991711160001</v>
      </c>
      <c r="AR16" s="138">
        <v>66134.471250139992</v>
      </c>
      <c r="AS16" s="138">
        <v>64981</v>
      </c>
      <c r="AT16" s="138">
        <v>67453.276696100002</v>
      </c>
      <c r="AU16" s="138">
        <v>65967.919321619993</v>
      </c>
      <c r="AV16" s="138">
        <v>65670</v>
      </c>
      <c r="AW16" s="138">
        <v>60327</v>
      </c>
      <c r="AX16" s="138">
        <v>57019</v>
      </c>
      <c r="AY16" s="138">
        <v>51918</v>
      </c>
      <c r="AZ16" s="138">
        <v>49335</v>
      </c>
      <c r="BA16" s="138">
        <v>48317</v>
      </c>
    </row>
    <row r="17" spans="1:53" s="6" customFormat="1" ht="16.5" customHeight="1">
      <c r="A17" s="99" t="s">
        <v>462</v>
      </c>
      <c r="B17" s="14"/>
      <c r="C17" s="14" t="s">
        <v>292</v>
      </c>
      <c r="D17" s="14"/>
      <c r="E17" s="138">
        <v>6830</v>
      </c>
      <c r="F17" s="138">
        <v>6597</v>
      </c>
      <c r="G17" s="138">
        <v>6512</v>
      </c>
      <c r="H17" s="138">
        <v>6773.2</v>
      </c>
      <c r="I17" s="138">
        <v>9168.6</v>
      </c>
      <c r="J17" s="138">
        <v>11556.89</v>
      </c>
      <c r="K17" s="138">
        <v>14705</v>
      </c>
      <c r="L17" s="138">
        <v>15329</v>
      </c>
      <c r="M17" s="138">
        <v>16403.990000000002</v>
      </c>
      <c r="N17" s="138">
        <v>20212.89</v>
      </c>
      <c r="O17" s="138">
        <v>25222</v>
      </c>
      <c r="P17" s="138"/>
      <c r="Q17" s="138">
        <v>6376</v>
      </c>
      <c r="R17" s="138">
        <v>6386</v>
      </c>
      <c r="S17" s="138">
        <v>6512</v>
      </c>
      <c r="T17" s="138">
        <v>6336</v>
      </c>
      <c r="U17" s="138">
        <v>6396.32</v>
      </c>
      <c r="V17" s="138">
        <v>6379.23</v>
      </c>
      <c r="W17" s="138">
        <v>6773.2</v>
      </c>
      <c r="X17" s="138">
        <v>7194.24</v>
      </c>
      <c r="Y17" s="138">
        <v>7955</v>
      </c>
      <c r="Z17" s="138">
        <v>8665</v>
      </c>
      <c r="AA17" s="138">
        <v>9169</v>
      </c>
      <c r="AB17" s="138">
        <v>9463</v>
      </c>
      <c r="AC17" s="138">
        <v>10025</v>
      </c>
      <c r="AD17" s="138">
        <v>10708.33</v>
      </c>
      <c r="AE17" s="138">
        <v>11556.89</v>
      </c>
      <c r="AF17" s="138">
        <v>12236.13</v>
      </c>
      <c r="AG17" s="138">
        <v>13228.32</v>
      </c>
      <c r="AH17" s="138">
        <v>13956.78</v>
      </c>
      <c r="AI17" s="138">
        <v>14705</v>
      </c>
      <c r="AJ17" s="138">
        <v>14748</v>
      </c>
      <c r="AK17" s="138">
        <v>14901</v>
      </c>
      <c r="AL17" s="138">
        <v>14762.16</v>
      </c>
      <c r="AM17" s="138">
        <v>15329</v>
      </c>
      <c r="AN17" s="138">
        <v>16029.52</v>
      </c>
      <c r="AO17" s="138">
        <v>16498</v>
      </c>
      <c r="AP17" s="138">
        <v>16870.29</v>
      </c>
      <c r="AQ17" s="138">
        <v>16403.990000000002</v>
      </c>
      <c r="AR17" s="138">
        <v>16871.189999999999</v>
      </c>
      <c r="AS17" s="138">
        <v>18422</v>
      </c>
      <c r="AT17" s="138">
        <v>20450.29</v>
      </c>
      <c r="AU17" s="138">
        <v>20212.89</v>
      </c>
      <c r="AV17" s="138">
        <v>20299</v>
      </c>
      <c r="AW17" s="138">
        <v>21562</v>
      </c>
      <c r="AX17" s="138">
        <v>23801</v>
      </c>
      <c r="AY17" s="138">
        <v>25222</v>
      </c>
      <c r="AZ17" s="138">
        <v>26399</v>
      </c>
      <c r="BA17" s="138">
        <v>27212</v>
      </c>
    </row>
    <row r="18" spans="1:53" s="6" customFormat="1" ht="16.5" customHeight="1">
      <c r="A18" s="101" t="s">
        <v>1077</v>
      </c>
      <c r="B18" s="31"/>
      <c r="C18" s="31" t="s">
        <v>293</v>
      </c>
      <c r="D18" s="14"/>
      <c r="E18" s="151">
        <v>3821</v>
      </c>
      <c r="F18" s="151">
        <v>3201</v>
      </c>
      <c r="G18" s="151">
        <v>2505</v>
      </c>
      <c r="H18" s="151">
        <v>2105.5330108499998</v>
      </c>
      <c r="I18" s="151">
        <v>1985.35940501</v>
      </c>
      <c r="J18" s="151">
        <v>1755.86492155</v>
      </c>
      <c r="K18" s="151">
        <v>3035.9268173999999</v>
      </c>
      <c r="L18" s="151">
        <v>4536.0719042399987</v>
      </c>
      <c r="M18" s="151">
        <v>4924.4079626100001</v>
      </c>
      <c r="N18" s="151">
        <v>7291.2028932900002</v>
      </c>
      <c r="O18" s="151">
        <v>8156.8437784500002</v>
      </c>
      <c r="P18" s="138"/>
      <c r="Q18" s="151">
        <v>2926</v>
      </c>
      <c r="R18" s="151">
        <v>2880</v>
      </c>
      <c r="S18" s="151">
        <v>2505</v>
      </c>
      <c r="T18" s="151">
        <v>2337</v>
      </c>
      <c r="U18" s="151">
        <v>2222.7146549399999</v>
      </c>
      <c r="V18" s="151">
        <v>2191.54716663</v>
      </c>
      <c r="W18" s="151">
        <v>2105.5330108499998</v>
      </c>
      <c r="X18" s="151">
        <v>2127.81762149</v>
      </c>
      <c r="Y18" s="151">
        <v>2040.5428193800001</v>
      </c>
      <c r="Z18" s="151">
        <v>2083.4588668800002</v>
      </c>
      <c r="AA18" s="151">
        <v>1985.35940501</v>
      </c>
      <c r="AB18" s="151">
        <v>1873.4329812500002</v>
      </c>
      <c r="AC18" s="151">
        <v>1732.08695708</v>
      </c>
      <c r="AD18" s="151">
        <v>1746.89641336</v>
      </c>
      <c r="AE18" s="151">
        <v>1755.86492155</v>
      </c>
      <c r="AF18" s="151">
        <v>1692.65738268</v>
      </c>
      <c r="AG18" s="151">
        <v>2099.2808147300002</v>
      </c>
      <c r="AH18" s="151">
        <v>2526.3600976000002</v>
      </c>
      <c r="AI18" s="151">
        <v>3035.9268173999999</v>
      </c>
      <c r="AJ18" s="151">
        <v>3436.8569496600003</v>
      </c>
      <c r="AK18" s="151">
        <v>4655.6363592500002</v>
      </c>
      <c r="AL18" s="151">
        <v>4533.0327596700008</v>
      </c>
      <c r="AM18" s="151">
        <v>4536.0719042399987</v>
      </c>
      <c r="AN18" s="151">
        <v>5407.1732392500007</v>
      </c>
      <c r="AO18" s="151">
        <v>5845.4240854000009</v>
      </c>
      <c r="AP18" s="151">
        <v>6037.959785869999</v>
      </c>
      <c r="AQ18" s="151">
        <v>4924.4079626100001</v>
      </c>
      <c r="AR18" s="151">
        <v>6604.2142810599998</v>
      </c>
      <c r="AS18" s="151">
        <v>7562.0731411699999</v>
      </c>
      <c r="AT18" s="151">
        <v>7848.223436459999</v>
      </c>
      <c r="AU18" s="151">
        <v>7291.2028932900002</v>
      </c>
      <c r="AV18" s="151">
        <v>8175.9106668099994</v>
      </c>
      <c r="AW18" s="151">
        <v>7442.3685151199998</v>
      </c>
      <c r="AX18" s="151">
        <v>7088.1042815300007</v>
      </c>
      <c r="AY18" s="151">
        <v>8156.8437784500002</v>
      </c>
      <c r="AZ18" s="151">
        <v>8127.7374451700007</v>
      </c>
      <c r="BA18" s="151">
        <v>9306.9611917899983</v>
      </c>
    </row>
    <row r="19" spans="1:53" s="6" customFormat="1" ht="16.5" customHeight="1">
      <c r="A19" s="99" t="s">
        <v>1116</v>
      </c>
      <c r="B19" s="14"/>
      <c r="C19" s="14" t="s">
        <v>294</v>
      </c>
      <c r="D19" s="14"/>
      <c r="E19" s="138">
        <v>1571</v>
      </c>
      <c r="F19" s="138">
        <v>1547</v>
      </c>
      <c r="G19" s="138">
        <v>1520</v>
      </c>
      <c r="H19" s="138">
        <v>1809.8437790899998</v>
      </c>
      <c r="I19" s="138">
        <v>2313.1453215799997</v>
      </c>
      <c r="J19" s="138">
        <v>2463.1791902300001</v>
      </c>
      <c r="K19" s="138">
        <v>2526.4366551500002</v>
      </c>
      <c r="L19" s="138">
        <v>2530.0832990399999</v>
      </c>
      <c r="M19" s="138">
        <v>2525.7260344299998</v>
      </c>
      <c r="N19" s="138">
        <v>2676.5488111499999</v>
      </c>
      <c r="O19" s="138">
        <v>2751.4121466500005</v>
      </c>
      <c r="P19" s="138"/>
      <c r="Q19" s="138">
        <v>1669</v>
      </c>
      <c r="R19" s="138">
        <v>1539</v>
      </c>
      <c r="S19" s="138">
        <v>1520</v>
      </c>
      <c r="T19" s="138">
        <v>1438</v>
      </c>
      <c r="U19" s="138">
        <v>1485.34328261</v>
      </c>
      <c r="V19" s="138">
        <v>1571.2271941699998</v>
      </c>
      <c r="W19" s="138">
        <v>1809.8437790899998</v>
      </c>
      <c r="X19" s="138">
        <v>2243.1060259999999</v>
      </c>
      <c r="Y19" s="138">
        <v>2120.83833508</v>
      </c>
      <c r="Z19" s="138">
        <v>2294.8981868999999</v>
      </c>
      <c r="AA19" s="138">
        <v>2313.1453215799997</v>
      </c>
      <c r="AB19" s="138">
        <v>2538.9115489999999</v>
      </c>
      <c r="AC19" s="138">
        <v>2300.78470178</v>
      </c>
      <c r="AD19" s="138">
        <v>2439.2896924299998</v>
      </c>
      <c r="AE19" s="138">
        <v>2463.1791902300001</v>
      </c>
      <c r="AF19" s="138">
        <v>2511.5257502700001</v>
      </c>
      <c r="AG19" s="138">
        <v>2462.8702033899999</v>
      </c>
      <c r="AH19" s="138">
        <v>2562.3728968400001</v>
      </c>
      <c r="AI19" s="138">
        <v>2526.4366551500002</v>
      </c>
      <c r="AJ19" s="138">
        <v>2493.9330783399996</v>
      </c>
      <c r="AK19" s="138">
        <v>2411.57193319</v>
      </c>
      <c r="AL19" s="138">
        <v>2424.5424254</v>
      </c>
      <c r="AM19" s="138">
        <v>2530.0832990399999</v>
      </c>
      <c r="AN19" s="138">
        <v>2427.5647615600001</v>
      </c>
      <c r="AO19" s="138">
        <v>2399.9133103900003</v>
      </c>
      <c r="AP19" s="138">
        <v>2619.66350087</v>
      </c>
      <c r="AQ19" s="138">
        <v>2525.7260344299998</v>
      </c>
      <c r="AR19" s="138">
        <v>2575.6385434200001</v>
      </c>
      <c r="AS19" s="138">
        <v>2571.180762</v>
      </c>
      <c r="AT19" s="138">
        <v>2554.8376266399996</v>
      </c>
      <c r="AU19" s="138">
        <v>2676.5488111499999</v>
      </c>
      <c r="AV19" s="138">
        <v>2606.9195988600004</v>
      </c>
      <c r="AW19" s="138">
        <v>2728.3044803299999</v>
      </c>
      <c r="AX19" s="138">
        <v>2798.6513884899996</v>
      </c>
      <c r="AY19" s="138">
        <v>2751.4121466500005</v>
      </c>
      <c r="AZ19" s="138">
        <v>2792.6898017799999</v>
      </c>
      <c r="BA19" s="138">
        <v>2871.7119161199998</v>
      </c>
    </row>
    <row r="20" spans="1:53" s="6" customFormat="1" ht="16.5" customHeight="1">
      <c r="A20" s="97"/>
      <c r="B20" s="14"/>
      <c r="C20" s="14" t="s">
        <v>295</v>
      </c>
      <c r="D20" s="14"/>
      <c r="E20" s="138">
        <v>32433</v>
      </c>
      <c r="F20" s="138">
        <v>31354</v>
      </c>
      <c r="G20" s="138">
        <v>31282</v>
      </c>
      <c r="H20" s="138">
        <v>28430.01360219</v>
      </c>
      <c r="I20" s="138">
        <v>29019.015488330006</v>
      </c>
      <c r="J20" s="138">
        <v>27553.37413729</v>
      </c>
      <c r="K20" s="138">
        <v>29038.479210749996</v>
      </c>
      <c r="L20" s="138">
        <v>30262.773980740003</v>
      </c>
      <c r="M20" s="138">
        <v>39993.434624950001</v>
      </c>
      <c r="N20" s="138">
        <v>42132.884487629999</v>
      </c>
      <c r="O20" s="138">
        <v>45797.142403389997</v>
      </c>
      <c r="P20" s="138"/>
      <c r="Q20" s="138">
        <v>29822</v>
      </c>
      <c r="R20" s="138">
        <v>30035</v>
      </c>
      <c r="S20" s="138">
        <v>31282</v>
      </c>
      <c r="T20" s="138">
        <v>27421</v>
      </c>
      <c r="U20" s="138">
        <v>28583.045759260003</v>
      </c>
      <c r="V20" s="138">
        <v>28445.634586310003</v>
      </c>
      <c r="W20" s="138">
        <v>28430.01360219</v>
      </c>
      <c r="X20" s="138">
        <v>29959.1036336</v>
      </c>
      <c r="Y20" s="138">
        <v>26836.82720141</v>
      </c>
      <c r="Z20" s="138">
        <v>29378.428182129999</v>
      </c>
      <c r="AA20" s="138">
        <v>29019.015488330006</v>
      </c>
      <c r="AB20" s="138">
        <v>26729.448320809995</v>
      </c>
      <c r="AC20" s="138">
        <v>26009.30172476</v>
      </c>
      <c r="AD20" s="138">
        <v>27321.881807409998</v>
      </c>
      <c r="AE20" s="138">
        <v>27553.37413729</v>
      </c>
      <c r="AF20" s="138">
        <v>27334.611904179998</v>
      </c>
      <c r="AG20" s="138">
        <v>28081.318378849999</v>
      </c>
      <c r="AH20" s="138">
        <v>28759.89076618</v>
      </c>
      <c r="AI20" s="138">
        <v>29038.479210749996</v>
      </c>
      <c r="AJ20" s="138">
        <v>29782.755634559999</v>
      </c>
      <c r="AK20" s="138">
        <v>30080.124958250002</v>
      </c>
      <c r="AL20" s="138">
        <v>33167.788617359998</v>
      </c>
      <c r="AM20" s="138">
        <v>30262.773980740003</v>
      </c>
      <c r="AN20" s="138">
        <v>30623.425759939997</v>
      </c>
      <c r="AO20" s="138">
        <v>34057.45695593</v>
      </c>
      <c r="AP20" s="138">
        <v>40646.962559029998</v>
      </c>
      <c r="AQ20" s="138">
        <v>39993.434624950001</v>
      </c>
      <c r="AR20" s="138">
        <v>41116.093408509994</v>
      </c>
      <c r="AS20" s="138">
        <v>40726.084627550001</v>
      </c>
      <c r="AT20" s="138">
        <v>40784.624289129999</v>
      </c>
      <c r="AU20" s="138">
        <v>42132.884487629999</v>
      </c>
      <c r="AV20" s="138">
        <v>44847.45327156999</v>
      </c>
      <c r="AW20" s="138">
        <v>44014.339540549998</v>
      </c>
      <c r="AX20" s="138">
        <v>42492.236653330001</v>
      </c>
      <c r="AY20" s="138">
        <v>45797.142403389997</v>
      </c>
      <c r="AZ20" s="138">
        <v>44099.556754790006</v>
      </c>
      <c r="BA20" s="138">
        <v>47390.288326499991</v>
      </c>
    </row>
    <row r="21" spans="1:53" s="6" customFormat="1" ht="16.5" customHeight="1">
      <c r="A21" s="97"/>
      <c r="B21" s="14"/>
      <c r="C21" s="14" t="s">
        <v>296</v>
      </c>
      <c r="D21" s="14"/>
      <c r="E21" s="138">
        <v>1112</v>
      </c>
      <c r="F21" s="138">
        <v>1594</v>
      </c>
      <c r="G21" s="138">
        <v>975</v>
      </c>
      <c r="H21" s="138">
        <v>907.96289244000002</v>
      </c>
      <c r="I21" s="138">
        <v>934.91316546999997</v>
      </c>
      <c r="J21" s="138">
        <v>848.00060988999996</v>
      </c>
      <c r="K21" s="138">
        <v>344.34243534000007</v>
      </c>
      <c r="L21" s="138">
        <v>599.45862919000001</v>
      </c>
      <c r="M21" s="138">
        <v>610.71897280999997</v>
      </c>
      <c r="N21" s="138">
        <v>629.21208773000001</v>
      </c>
      <c r="O21" s="138">
        <v>754.70602211000005</v>
      </c>
      <c r="P21" s="138"/>
      <c r="Q21" s="138">
        <v>1150</v>
      </c>
      <c r="R21" s="138">
        <v>1118</v>
      </c>
      <c r="S21" s="138">
        <v>975</v>
      </c>
      <c r="T21" s="138">
        <v>873</v>
      </c>
      <c r="U21" s="138">
        <v>836.46314370999994</v>
      </c>
      <c r="V21" s="138">
        <v>848.14567251000005</v>
      </c>
      <c r="W21" s="138">
        <v>907.96289244000002</v>
      </c>
      <c r="X21" s="138">
        <v>979.46202702999994</v>
      </c>
      <c r="Y21" s="138">
        <v>969.15712063000001</v>
      </c>
      <c r="Z21" s="138">
        <v>992.46825028000001</v>
      </c>
      <c r="AA21" s="138">
        <v>934.91316546999997</v>
      </c>
      <c r="AB21" s="138">
        <v>914.52076682000006</v>
      </c>
      <c r="AC21" s="138">
        <v>846.54896802000007</v>
      </c>
      <c r="AD21" s="138">
        <v>885.50159027000007</v>
      </c>
      <c r="AE21" s="138">
        <v>848.00060988999996</v>
      </c>
      <c r="AF21" s="138">
        <v>339.13330179000002</v>
      </c>
      <c r="AG21" s="138">
        <v>370.08179299</v>
      </c>
      <c r="AH21" s="138">
        <v>348.44693187999997</v>
      </c>
      <c r="AI21" s="138">
        <v>344.34243534000007</v>
      </c>
      <c r="AJ21" s="138">
        <v>341.29648902000002</v>
      </c>
      <c r="AK21" s="138">
        <v>331.85708031000001</v>
      </c>
      <c r="AL21" s="138">
        <v>602.68687912999997</v>
      </c>
      <c r="AM21" s="138">
        <v>599.45862919000001</v>
      </c>
      <c r="AN21" s="138">
        <v>565.47568849000004</v>
      </c>
      <c r="AO21" s="138">
        <v>551.07550851000008</v>
      </c>
      <c r="AP21" s="138">
        <v>584.45567013999994</v>
      </c>
      <c r="AQ21" s="138">
        <v>610.71897280999997</v>
      </c>
      <c r="AR21" s="138">
        <v>584.86106099000006</v>
      </c>
      <c r="AS21" s="138">
        <v>720.23799568999993</v>
      </c>
      <c r="AT21" s="138">
        <v>657.10478667000007</v>
      </c>
      <c r="AU21" s="138">
        <v>629.21208773000001</v>
      </c>
      <c r="AV21" s="138">
        <v>613.35007830000006</v>
      </c>
      <c r="AW21" s="138">
        <v>588.29328422000003</v>
      </c>
      <c r="AX21" s="138">
        <v>776.03472581999995</v>
      </c>
      <c r="AY21" s="138">
        <v>754.70602211000005</v>
      </c>
      <c r="AZ21" s="138">
        <v>769.89800193999986</v>
      </c>
      <c r="BA21" s="138">
        <v>747.55486600999996</v>
      </c>
    </row>
    <row r="22" spans="1:53" s="6" customFormat="1" ht="16.5" customHeight="1">
      <c r="A22" s="97"/>
      <c r="B22" s="14"/>
      <c r="C22" s="14" t="s">
        <v>297</v>
      </c>
      <c r="D22" s="14"/>
      <c r="E22" s="138">
        <v>4907</v>
      </c>
      <c r="F22" s="138">
        <v>2736</v>
      </c>
      <c r="G22" s="138">
        <v>1749</v>
      </c>
      <c r="H22" s="138">
        <v>1119.22830583</v>
      </c>
      <c r="I22" s="138">
        <v>1006.9874266099999</v>
      </c>
      <c r="J22" s="138">
        <v>804.07767051999997</v>
      </c>
      <c r="K22" s="138">
        <v>667.28278839000006</v>
      </c>
      <c r="L22" s="138">
        <v>640.08493298999997</v>
      </c>
      <c r="M22" s="138">
        <v>565.51907584000003</v>
      </c>
      <c r="N22" s="138">
        <v>478.64591977999999</v>
      </c>
      <c r="O22" s="138">
        <v>381.40302500999996</v>
      </c>
      <c r="P22" s="150"/>
      <c r="Q22" s="138">
        <v>2374</v>
      </c>
      <c r="R22" s="138">
        <v>1971</v>
      </c>
      <c r="S22" s="138">
        <v>1749</v>
      </c>
      <c r="T22" s="138">
        <v>1565</v>
      </c>
      <c r="U22" s="138">
        <v>1297.7692045200001</v>
      </c>
      <c r="V22" s="138">
        <v>1268.5000611299999</v>
      </c>
      <c r="W22" s="138">
        <v>1119.22830583</v>
      </c>
      <c r="X22" s="138">
        <v>1156.19234379</v>
      </c>
      <c r="Y22" s="138">
        <v>1209.9426192000001</v>
      </c>
      <c r="Z22" s="138">
        <v>1140.18926461</v>
      </c>
      <c r="AA22" s="138">
        <v>1006.9874266099999</v>
      </c>
      <c r="AB22" s="138">
        <v>916.45395318999999</v>
      </c>
      <c r="AC22" s="138">
        <v>927.79624031000003</v>
      </c>
      <c r="AD22" s="138">
        <v>913.71509724999999</v>
      </c>
      <c r="AE22" s="138">
        <v>804.07767051999997</v>
      </c>
      <c r="AF22" s="138">
        <v>801.18822322999995</v>
      </c>
      <c r="AG22" s="138">
        <v>803.06127057999993</v>
      </c>
      <c r="AH22" s="138">
        <v>747.64848683000002</v>
      </c>
      <c r="AI22" s="138">
        <v>667.28278839000006</v>
      </c>
      <c r="AJ22" s="138">
        <v>660.3586189099999</v>
      </c>
      <c r="AK22" s="138">
        <v>671.83648518999996</v>
      </c>
      <c r="AL22" s="138">
        <v>684.82772301</v>
      </c>
      <c r="AM22" s="138">
        <v>640.08493298999997</v>
      </c>
      <c r="AN22" s="138">
        <v>659.33596699999998</v>
      </c>
      <c r="AO22" s="138">
        <v>638.89505537000002</v>
      </c>
      <c r="AP22" s="138">
        <v>612.42247760999999</v>
      </c>
      <c r="AQ22" s="138">
        <v>565.51907584000003</v>
      </c>
      <c r="AR22" s="138">
        <v>537.04242528999998</v>
      </c>
      <c r="AS22" s="138">
        <v>517.24771307000003</v>
      </c>
      <c r="AT22" s="138">
        <v>527.40776956000002</v>
      </c>
      <c r="AU22" s="138">
        <v>478.64591977999999</v>
      </c>
      <c r="AV22" s="138">
        <v>443.87647685999997</v>
      </c>
      <c r="AW22" s="138">
        <v>407.99063890999997</v>
      </c>
      <c r="AX22" s="138">
        <v>423.45583993000002</v>
      </c>
      <c r="AY22" s="138">
        <v>381.40302500999996</v>
      </c>
      <c r="AZ22" s="138">
        <v>389.32114135999996</v>
      </c>
      <c r="BA22" s="138">
        <v>345.51235495000003</v>
      </c>
    </row>
    <row r="23" spans="1:53" s="6" customFormat="1" ht="16.5" customHeight="1">
      <c r="A23" s="97"/>
      <c r="B23" s="14"/>
      <c r="C23" s="14" t="s">
        <v>298</v>
      </c>
      <c r="D23" s="14"/>
      <c r="E23" s="138">
        <v>1028</v>
      </c>
      <c r="F23" s="138">
        <v>1390</v>
      </c>
      <c r="G23" s="138">
        <v>1338</v>
      </c>
      <c r="H23" s="138">
        <v>815.86910975000001</v>
      </c>
      <c r="I23" s="138">
        <v>564.49878647000003</v>
      </c>
      <c r="J23" s="138">
        <v>396.53729084999998</v>
      </c>
      <c r="K23" s="138">
        <v>402.38725814999998</v>
      </c>
      <c r="L23" s="138">
        <v>376.79131803999996</v>
      </c>
      <c r="M23" s="138">
        <v>385.94681422000002</v>
      </c>
      <c r="N23" s="138">
        <v>804.85425707999991</v>
      </c>
      <c r="O23" s="138">
        <v>468.27995454000006</v>
      </c>
      <c r="P23" s="150"/>
      <c r="Q23" s="138">
        <v>1566</v>
      </c>
      <c r="R23" s="138">
        <v>1196</v>
      </c>
      <c r="S23" s="138">
        <v>1338</v>
      </c>
      <c r="T23" s="138">
        <v>1075</v>
      </c>
      <c r="U23" s="138">
        <v>1536.0094203100002</v>
      </c>
      <c r="V23" s="138">
        <v>1100.04930087</v>
      </c>
      <c r="W23" s="138">
        <v>815.86910975000001</v>
      </c>
      <c r="X23" s="138">
        <v>796.55766309000001</v>
      </c>
      <c r="Y23" s="138">
        <v>571.90320727999995</v>
      </c>
      <c r="Z23" s="138">
        <v>523.46705528999996</v>
      </c>
      <c r="AA23" s="138">
        <v>564.49878647000003</v>
      </c>
      <c r="AB23" s="138">
        <v>393.17624527999999</v>
      </c>
      <c r="AC23" s="138">
        <v>496.63069251000002</v>
      </c>
      <c r="AD23" s="138">
        <v>375.87177890999999</v>
      </c>
      <c r="AE23" s="138">
        <v>396.53729084999998</v>
      </c>
      <c r="AF23" s="138">
        <v>355.15290658999999</v>
      </c>
      <c r="AG23" s="138">
        <v>409.50367212999998</v>
      </c>
      <c r="AH23" s="138">
        <v>387.74508585000001</v>
      </c>
      <c r="AI23" s="138">
        <v>402.38725814999998</v>
      </c>
      <c r="AJ23" s="138">
        <v>362.800524</v>
      </c>
      <c r="AK23" s="138">
        <v>426.58628494999999</v>
      </c>
      <c r="AL23" s="138">
        <v>378.90867890999999</v>
      </c>
      <c r="AM23" s="138">
        <v>376.79131803999996</v>
      </c>
      <c r="AN23" s="138">
        <v>489.62749009999999</v>
      </c>
      <c r="AO23" s="138">
        <v>549.68245686</v>
      </c>
      <c r="AP23" s="138">
        <v>412.76070791000001</v>
      </c>
      <c r="AQ23" s="138">
        <v>385.94681422000002</v>
      </c>
      <c r="AR23" s="138">
        <v>322.69604442000002</v>
      </c>
      <c r="AS23" s="138">
        <v>466.78400110000001</v>
      </c>
      <c r="AT23" s="138">
        <v>475.84384208000006</v>
      </c>
      <c r="AU23" s="138">
        <v>804.85425707999991</v>
      </c>
      <c r="AV23" s="138">
        <v>533.52467369999999</v>
      </c>
      <c r="AW23" s="138">
        <v>710.13268867000011</v>
      </c>
      <c r="AX23" s="138">
        <v>758.66436061999991</v>
      </c>
      <c r="AY23" s="138">
        <v>468.27995454000006</v>
      </c>
      <c r="AZ23" s="138">
        <v>579.52781626000001</v>
      </c>
      <c r="BA23" s="138">
        <v>647.40501157999995</v>
      </c>
    </row>
    <row r="24" spans="1:53" s="6" customFormat="1" ht="16.5" customHeight="1">
      <c r="A24" s="97"/>
      <c r="B24" s="14"/>
      <c r="C24" s="14" t="s">
        <v>299</v>
      </c>
      <c r="D24" s="14"/>
      <c r="E24" s="138">
        <v>2008</v>
      </c>
      <c r="F24" s="138">
        <v>1765</v>
      </c>
      <c r="G24" s="138">
        <v>831</v>
      </c>
      <c r="H24" s="138">
        <v>609.07939122000005</v>
      </c>
      <c r="I24" s="138">
        <v>464.68769402999999</v>
      </c>
      <c r="J24" s="138">
        <v>284.07890534000001</v>
      </c>
      <c r="K24" s="138">
        <v>185.24508581999999</v>
      </c>
      <c r="L24" s="138">
        <v>52.220349990000003</v>
      </c>
      <c r="M24" s="138">
        <v>108.01184985</v>
      </c>
      <c r="N24" s="138">
        <v>168.72331905999999</v>
      </c>
      <c r="O24" s="138">
        <v>93.542004180000006</v>
      </c>
      <c r="P24" s="150"/>
      <c r="Q24" s="138">
        <v>1586</v>
      </c>
      <c r="R24" s="138">
        <v>1491</v>
      </c>
      <c r="S24" s="138">
        <v>831</v>
      </c>
      <c r="T24" s="138">
        <v>714</v>
      </c>
      <c r="U24" s="138">
        <v>1013.66054901</v>
      </c>
      <c r="V24" s="138">
        <v>698.98559569999998</v>
      </c>
      <c r="W24" s="138">
        <v>609.07939122000005</v>
      </c>
      <c r="X24" s="138">
        <v>803.32169850000002</v>
      </c>
      <c r="Y24" s="138">
        <v>800.9129699099999</v>
      </c>
      <c r="Z24" s="138">
        <v>689.89175969000007</v>
      </c>
      <c r="AA24" s="138">
        <v>464.68769402999999</v>
      </c>
      <c r="AB24" s="138">
        <v>535.36490084000002</v>
      </c>
      <c r="AC24" s="138">
        <v>450.78101414999998</v>
      </c>
      <c r="AD24" s="138">
        <v>351.74234723000001</v>
      </c>
      <c r="AE24" s="138">
        <v>284.07890534000001</v>
      </c>
      <c r="AF24" s="138">
        <v>182.60965325000001</v>
      </c>
      <c r="AG24" s="138">
        <v>225.39558061</v>
      </c>
      <c r="AH24" s="138">
        <v>188.91776249999998</v>
      </c>
      <c r="AI24" s="138">
        <v>185.24508581999999</v>
      </c>
      <c r="AJ24" s="138">
        <v>170.54672496000001</v>
      </c>
      <c r="AK24" s="138">
        <v>107.21246816000001</v>
      </c>
      <c r="AL24" s="138">
        <v>211.75430259000001</v>
      </c>
      <c r="AM24" s="138">
        <v>52.220349990000003</v>
      </c>
      <c r="AN24" s="138">
        <v>143.70698607</v>
      </c>
      <c r="AO24" s="138">
        <v>152.73046773999999</v>
      </c>
      <c r="AP24" s="138">
        <v>130.51449622999999</v>
      </c>
      <c r="AQ24" s="138">
        <v>108.01184985</v>
      </c>
      <c r="AR24" s="138">
        <v>140.18101186999999</v>
      </c>
      <c r="AS24" s="138">
        <v>131.65401545999998</v>
      </c>
      <c r="AT24" s="138">
        <v>206.74145032000001</v>
      </c>
      <c r="AU24" s="138">
        <v>168.72331905999999</v>
      </c>
      <c r="AV24" s="138">
        <v>221.19253343</v>
      </c>
      <c r="AW24" s="138">
        <v>315.79073599999998</v>
      </c>
      <c r="AX24" s="138">
        <v>179.48520669000001</v>
      </c>
      <c r="AY24" s="138">
        <v>93.542004180000006</v>
      </c>
      <c r="AZ24" s="138">
        <v>195.62022868</v>
      </c>
      <c r="BA24" s="138">
        <v>172.45802107</v>
      </c>
    </row>
    <row r="25" spans="1:53" s="6" customFormat="1" ht="16.5" customHeight="1">
      <c r="A25" s="97"/>
      <c r="B25" s="14"/>
      <c r="C25" s="14" t="s">
        <v>300</v>
      </c>
      <c r="D25" s="14"/>
      <c r="E25" s="138">
        <v>1800</v>
      </c>
      <c r="F25" s="138">
        <v>500</v>
      </c>
      <c r="G25" s="138">
        <v>2600</v>
      </c>
      <c r="H25" s="138">
        <v>1663</v>
      </c>
      <c r="I25" s="138">
        <v>800</v>
      </c>
      <c r="J25" s="138">
        <v>1700</v>
      </c>
      <c r="K25" s="138">
        <v>5393</v>
      </c>
      <c r="L25" s="138">
        <v>400</v>
      </c>
      <c r="M25" s="138">
        <v>6218</v>
      </c>
      <c r="N25" s="138">
        <v>1600</v>
      </c>
      <c r="O25" s="138">
        <v>1500</v>
      </c>
      <c r="P25" s="150"/>
      <c r="Q25" s="138">
        <v>2000</v>
      </c>
      <c r="R25" s="138">
        <v>1200</v>
      </c>
      <c r="S25" s="138">
        <v>2600</v>
      </c>
      <c r="T25" s="138">
        <v>2500</v>
      </c>
      <c r="U25" s="138">
        <v>1000</v>
      </c>
      <c r="V25" s="138">
        <v>700</v>
      </c>
      <c r="W25" s="138">
        <v>1663</v>
      </c>
      <c r="X25" s="138">
        <v>300</v>
      </c>
      <c r="Y25" s="138">
        <v>4356</v>
      </c>
      <c r="Z25" s="138">
        <v>1600</v>
      </c>
      <c r="AA25" s="138">
        <v>800</v>
      </c>
      <c r="AB25" s="138">
        <v>1400</v>
      </c>
      <c r="AC25" s="138">
        <v>2100</v>
      </c>
      <c r="AD25" s="138">
        <v>2600</v>
      </c>
      <c r="AE25" s="138">
        <v>1700</v>
      </c>
      <c r="AF25" s="138">
        <v>1900</v>
      </c>
      <c r="AG25" s="138">
        <v>2300</v>
      </c>
      <c r="AH25" s="138">
        <v>1300</v>
      </c>
      <c r="AI25" s="138">
        <v>5393</v>
      </c>
      <c r="AJ25" s="138">
        <v>3505</v>
      </c>
      <c r="AK25" s="138">
        <v>1900</v>
      </c>
      <c r="AL25" s="138">
        <v>600</v>
      </c>
      <c r="AM25" s="138">
        <v>400</v>
      </c>
      <c r="AN25" s="138">
        <v>1700</v>
      </c>
      <c r="AO25" s="138">
        <v>0</v>
      </c>
      <c r="AP25" s="138">
        <v>3600</v>
      </c>
      <c r="AQ25" s="138">
        <v>6218</v>
      </c>
      <c r="AR25" s="138">
        <v>3700</v>
      </c>
      <c r="AS25" s="138">
        <v>6325</v>
      </c>
      <c r="AT25" s="138">
        <v>1900</v>
      </c>
      <c r="AU25" s="138">
        <v>1600</v>
      </c>
      <c r="AV25" s="138">
        <v>900</v>
      </c>
      <c r="AW25" s="138">
        <v>2400</v>
      </c>
      <c r="AX25" s="138">
        <v>3583</v>
      </c>
      <c r="AY25" s="138">
        <v>1500</v>
      </c>
      <c r="AZ25" s="138">
        <v>2000</v>
      </c>
      <c r="BA25" s="138">
        <v>0</v>
      </c>
    </row>
    <row r="26" spans="1:53" s="6" customFormat="1" ht="16.5" customHeight="1">
      <c r="A26" s="97"/>
      <c r="B26" s="14"/>
      <c r="C26" s="14" t="s">
        <v>301</v>
      </c>
      <c r="D26" s="14"/>
      <c r="E26" s="138">
        <v>200</v>
      </c>
      <c r="F26" s="138">
        <v>200</v>
      </c>
      <c r="G26" s="138">
        <v>133</v>
      </c>
      <c r="H26" s="138">
        <v>9.0939999999999993E-5</v>
      </c>
      <c r="I26" s="138">
        <v>9.3770000000000005E-5</v>
      </c>
      <c r="J26" s="138">
        <v>15</v>
      </c>
      <c r="K26" s="138">
        <v>15</v>
      </c>
      <c r="L26" s="138">
        <v>15</v>
      </c>
      <c r="M26" s="138">
        <v>0</v>
      </c>
      <c r="N26" s="138">
        <v>0</v>
      </c>
      <c r="O26" s="138">
        <v>0</v>
      </c>
      <c r="P26" s="150"/>
      <c r="Q26" s="138">
        <v>133</v>
      </c>
      <c r="R26" s="138">
        <v>133</v>
      </c>
      <c r="S26" s="138">
        <v>133</v>
      </c>
      <c r="T26" s="138">
        <v>133</v>
      </c>
      <c r="U26" s="138">
        <v>133.19008723000002</v>
      </c>
      <c r="V26" s="138">
        <v>133.19009269</v>
      </c>
      <c r="W26" s="138">
        <v>9.0939999999999993E-5</v>
      </c>
      <c r="X26" s="138">
        <v>8.9510000000000002E-5</v>
      </c>
      <c r="Y26" s="138">
        <v>9.0379999999999985E-5</v>
      </c>
      <c r="Z26" s="138">
        <v>8.5070000000000011E-5</v>
      </c>
      <c r="AA26" s="138">
        <v>9.3770000000000005E-5</v>
      </c>
      <c r="AB26" s="138">
        <v>0</v>
      </c>
      <c r="AC26" s="138">
        <v>0</v>
      </c>
      <c r="AD26" s="138">
        <v>15</v>
      </c>
      <c r="AE26" s="138">
        <v>15</v>
      </c>
      <c r="AF26" s="138">
        <v>15</v>
      </c>
      <c r="AG26" s="138">
        <v>15</v>
      </c>
      <c r="AH26" s="138">
        <v>15</v>
      </c>
      <c r="AI26" s="138">
        <v>15</v>
      </c>
      <c r="AJ26" s="138">
        <v>15</v>
      </c>
      <c r="AK26" s="138">
        <v>15</v>
      </c>
      <c r="AL26" s="138">
        <v>15</v>
      </c>
      <c r="AM26" s="138">
        <v>15</v>
      </c>
      <c r="AN26" s="138">
        <v>15</v>
      </c>
      <c r="AO26" s="138">
        <v>15</v>
      </c>
      <c r="AP26" s="138">
        <v>0</v>
      </c>
      <c r="AQ26" s="138">
        <v>0</v>
      </c>
      <c r="AR26" s="138">
        <v>0</v>
      </c>
      <c r="AS26" s="138">
        <v>0</v>
      </c>
      <c r="AT26" s="138">
        <v>0</v>
      </c>
      <c r="AU26" s="138">
        <v>0</v>
      </c>
      <c r="AV26" s="138">
        <v>0</v>
      </c>
      <c r="AW26" s="138">
        <v>0</v>
      </c>
      <c r="AX26" s="138">
        <v>0</v>
      </c>
      <c r="AY26" s="138">
        <v>0</v>
      </c>
      <c r="AZ26" s="138">
        <v>0</v>
      </c>
      <c r="BA26" s="138">
        <v>0</v>
      </c>
    </row>
    <row r="27" spans="1:53" s="6" customFormat="1" ht="16.5" customHeight="1">
      <c r="A27" s="97"/>
      <c r="B27" s="14"/>
      <c r="C27" s="14" t="s">
        <v>302</v>
      </c>
      <c r="D27" s="14"/>
      <c r="E27" s="138">
        <v>2209</v>
      </c>
      <c r="F27" s="138">
        <v>2267</v>
      </c>
      <c r="G27" s="138">
        <v>1931</v>
      </c>
      <c r="H27" s="138">
        <v>1540.8805387900002</v>
      </c>
      <c r="I27" s="138">
        <v>1836.3246627000001</v>
      </c>
      <c r="J27" s="138">
        <v>1476.7331273299999</v>
      </c>
      <c r="K27" s="138">
        <v>1921.59106157</v>
      </c>
      <c r="L27" s="138">
        <v>2079.5552257100003</v>
      </c>
      <c r="M27" s="138">
        <v>2016.10396571</v>
      </c>
      <c r="N27" s="138">
        <v>2041.7500057099999</v>
      </c>
      <c r="O27" s="138">
        <v>2199.6150457099998</v>
      </c>
      <c r="P27" s="150"/>
      <c r="Q27" s="138">
        <v>2297</v>
      </c>
      <c r="R27" s="138">
        <v>2010</v>
      </c>
      <c r="S27" s="138">
        <v>1931</v>
      </c>
      <c r="T27" s="138">
        <v>1465</v>
      </c>
      <c r="U27" s="138">
        <v>1539.3772701599999</v>
      </c>
      <c r="V27" s="138">
        <v>1551.9537155</v>
      </c>
      <c r="W27" s="138">
        <v>1540.8805387900002</v>
      </c>
      <c r="X27" s="138">
        <v>1848.45807173</v>
      </c>
      <c r="Y27" s="138">
        <v>1767.0144767299998</v>
      </c>
      <c r="Z27" s="138">
        <v>1847.1695417299998</v>
      </c>
      <c r="AA27" s="138">
        <v>1836.3246627000001</v>
      </c>
      <c r="AB27" s="138">
        <v>1832.0769983299999</v>
      </c>
      <c r="AC27" s="138">
        <v>1363.94721605</v>
      </c>
      <c r="AD27" s="138">
        <v>1447.59292605</v>
      </c>
      <c r="AE27" s="138">
        <v>1476.7331273299999</v>
      </c>
      <c r="AF27" s="138">
        <v>1574.9452439300001</v>
      </c>
      <c r="AG27" s="138">
        <v>1693.0897375300001</v>
      </c>
      <c r="AH27" s="138">
        <v>1904.90887157</v>
      </c>
      <c r="AI27" s="138">
        <v>1921.59106157</v>
      </c>
      <c r="AJ27" s="138">
        <v>2026.9713096</v>
      </c>
      <c r="AK27" s="138">
        <v>2027.4842402000002</v>
      </c>
      <c r="AL27" s="138">
        <v>2137.57318928</v>
      </c>
      <c r="AM27" s="138">
        <v>2079.5552257100003</v>
      </c>
      <c r="AN27" s="138">
        <v>2098.2989157100001</v>
      </c>
      <c r="AO27" s="138">
        <v>2124.8909357100001</v>
      </c>
      <c r="AP27" s="138">
        <v>2181.8669557099997</v>
      </c>
      <c r="AQ27" s="138">
        <v>2016.10396571</v>
      </c>
      <c r="AR27" s="138">
        <v>2024.1369757099999</v>
      </c>
      <c r="AS27" s="138">
        <v>2018.7209857099999</v>
      </c>
      <c r="AT27" s="138">
        <v>2045.93799571</v>
      </c>
      <c r="AU27" s="138">
        <v>2041.7500057099999</v>
      </c>
      <c r="AV27" s="138">
        <v>2769.4260157100002</v>
      </c>
      <c r="AW27" s="138">
        <v>2094.1355857099998</v>
      </c>
      <c r="AX27" s="138">
        <v>2136.87603571</v>
      </c>
      <c r="AY27" s="138">
        <v>2199.6150457099998</v>
      </c>
      <c r="AZ27" s="138">
        <v>2178.0609199999999</v>
      </c>
      <c r="BA27" s="138">
        <v>2282.7838200000001</v>
      </c>
    </row>
    <row r="28" spans="1:53" s="6" customFormat="1" ht="16.5" customHeight="1">
      <c r="A28" s="97"/>
      <c r="B28" s="14"/>
      <c r="C28" s="14" t="s">
        <v>303</v>
      </c>
      <c r="D28" s="14"/>
      <c r="E28" s="138">
        <v>1627</v>
      </c>
      <c r="F28" s="138">
        <v>1912</v>
      </c>
      <c r="G28" s="138">
        <v>1274</v>
      </c>
      <c r="H28" s="138">
        <v>1060.1010164600002</v>
      </c>
      <c r="I28" s="138">
        <v>1031.7308726399999</v>
      </c>
      <c r="J28" s="138">
        <v>786.96526862999997</v>
      </c>
      <c r="K28" s="138">
        <v>1048.5888652000001</v>
      </c>
      <c r="L28" s="138">
        <v>934.12430683999992</v>
      </c>
      <c r="M28" s="138">
        <v>1029.8803291099998</v>
      </c>
      <c r="N28" s="138">
        <v>1018.5236740399999</v>
      </c>
      <c r="O28" s="138">
        <v>1388.7081427199996</v>
      </c>
      <c r="P28" s="150"/>
      <c r="Q28" s="138">
        <v>1731</v>
      </c>
      <c r="R28" s="138">
        <v>1565</v>
      </c>
      <c r="S28" s="138">
        <v>1274</v>
      </c>
      <c r="T28" s="138">
        <v>1485</v>
      </c>
      <c r="U28" s="138">
        <v>1496.8434703400003</v>
      </c>
      <c r="V28" s="138">
        <v>1367.6020882999999</v>
      </c>
      <c r="W28" s="138">
        <v>1060.1010164600002</v>
      </c>
      <c r="X28" s="138">
        <v>1076.2898146399998</v>
      </c>
      <c r="Y28" s="138">
        <v>1110.8132852800002</v>
      </c>
      <c r="Z28" s="138">
        <v>1106.0991547900003</v>
      </c>
      <c r="AA28" s="138">
        <v>1031.7308726399999</v>
      </c>
      <c r="AB28" s="138">
        <v>977.02845507999996</v>
      </c>
      <c r="AC28" s="138">
        <v>871.27374514000007</v>
      </c>
      <c r="AD28" s="138">
        <v>797.07803783999998</v>
      </c>
      <c r="AE28" s="138">
        <v>786.96526862999997</v>
      </c>
      <c r="AF28" s="138">
        <v>1123.1521492699999</v>
      </c>
      <c r="AG28" s="138">
        <v>1097.0188062100001</v>
      </c>
      <c r="AH28" s="138">
        <v>1046.9340509200001</v>
      </c>
      <c r="AI28" s="138">
        <v>1048.5888652000001</v>
      </c>
      <c r="AJ28" s="138">
        <v>1060.2203579500001</v>
      </c>
      <c r="AK28" s="138">
        <v>972.02153487999965</v>
      </c>
      <c r="AL28" s="138">
        <v>983.03655485999991</v>
      </c>
      <c r="AM28" s="138">
        <v>934.12430683999992</v>
      </c>
      <c r="AN28" s="138">
        <v>933.13436852000018</v>
      </c>
      <c r="AO28" s="138">
        <v>976.69659856999976</v>
      </c>
      <c r="AP28" s="138">
        <v>984.34783201999994</v>
      </c>
      <c r="AQ28" s="138">
        <v>1029.8803291099998</v>
      </c>
      <c r="AR28" s="138">
        <v>997.38795169000002</v>
      </c>
      <c r="AS28" s="138">
        <v>1020.97952738</v>
      </c>
      <c r="AT28" s="138">
        <v>1054.71799736</v>
      </c>
      <c r="AU28" s="138">
        <v>1018.5236740399999</v>
      </c>
      <c r="AV28" s="138">
        <v>1064.27944</v>
      </c>
      <c r="AW28" s="138">
        <v>1186.7286724899998</v>
      </c>
      <c r="AX28" s="138">
        <v>1214.6266967700001</v>
      </c>
      <c r="AY28" s="138">
        <v>1388.7081427199996</v>
      </c>
      <c r="AZ28" s="138">
        <v>1614.1253973600001</v>
      </c>
      <c r="BA28" s="138">
        <v>1829.1468983</v>
      </c>
    </row>
    <row r="29" spans="1:53" ht="16.5" customHeight="1">
      <c r="B29" s="29" t="s">
        <v>304</v>
      </c>
      <c r="C29" s="29"/>
      <c r="D29" s="10"/>
      <c r="E29" s="141">
        <v>9056</v>
      </c>
      <c r="F29" s="141">
        <v>9860</v>
      </c>
      <c r="G29" s="141">
        <v>8269</v>
      </c>
      <c r="H29" s="141">
        <v>7059.3825485099806</v>
      </c>
      <c r="I29" s="141">
        <v>7933.2393031799293</v>
      </c>
      <c r="J29" s="141">
        <v>6733.3420407599478</v>
      </c>
      <c r="K29" s="141">
        <v>7533.2726415799989</v>
      </c>
      <c r="L29" s="141">
        <v>7011.0219203600136</v>
      </c>
      <c r="M29" s="141">
        <v>6501.4154695500038</v>
      </c>
      <c r="N29" s="141">
        <v>7087.8942214300041</v>
      </c>
      <c r="O29" s="141">
        <v>8005.9631062798435</v>
      </c>
      <c r="P29" s="16"/>
      <c r="Q29" s="141">
        <v>8717</v>
      </c>
      <c r="R29" s="141">
        <v>7808</v>
      </c>
      <c r="S29" s="141">
        <v>8269</v>
      </c>
      <c r="T29" s="141">
        <v>7736</v>
      </c>
      <c r="U29" s="141">
        <v>7661.0999999999767</v>
      </c>
      <c r="V29" s="141">
        <v>6985.1126869599102</v>
      </c>
      <c r="W29" s="141">
        <v>7059.3825485099806</v>
      </c>
      <c r="X29" s="141">
        <v>7046.2395907099708</v>
      </c>
      <c r="Y29" s="141">
        <v>6871.3576532200095</v>
      </c>
      <c r="Z29" s="141">
        <v>6664.9655389199324</v>
      </c>
      <c r="AA29" s="141">
        <v>7933.2393031799293</v>
      </c>
      <c r="AB29" s="141">
        <v>7058.3345867099415</v>
      </c>
      <c r="AC29" s="141">
        <v>7484.0018301199889</v>
      </c>
      <c r="AD29" s="141">
        <v>7008.5720365399902</v>
      </c>
      <c r="AE29" s="141">
        <v>6733.3420407599478</v>
      </c>
      <c r="AF29" s="141">
        <v>7869.3921608699893</v>
      </c>
      <c r="AG29" s="141">
        <v>7963.0155327800021</v>
      </c>
      <c r="AH29" s="141">
        <v>8604.6590234899486</v>
      </c>
      <c r="AI29" s="141">
        <v>7533.2726415799989</v>
      </c>
      <c r="AJ29" s="141">
        <v>8133.1111928500177</v>
      </c>
      <c r="AK29" s="141">
        <v>7263.109009470063</v>
      </c>
      <c r="AL29" s="141">
        <v>6843.4725668200699</v>
      </c>
      <c r="AM29" s="141">
        <v>7011.0219203600136</v>
      </c>
      <c r="AN29" s="141">
        <v>8817.7056863000034</v>
      </c>
      <c r="AO29" s="141">
        <v>9068.044710659975</v>
      </c>
      <c r="AP29" s="141">
        <v>6823.9863817600417</v>
      </c>
      <c r="AQ29" s="141">
        <v>6501.4154695500038</v>
      </c>
      <c r="AR29" s="141">
        <v>6561.044851339946</v>
      </c>
      <c r="AS29" s="141">
        <v>7387.2605512000737</v>
      </c>
      <c r="AT29" s="141">
        <v>7990.9039865900413</v>
      </c>
      <c r="AU29" s="141">
        <v>7087.8942214300041</v>
      </c>
      <c r="AV29" s="141">
        <v>8164</v>
      </c>
      <c r="AW29" s="141">
        <v>7570.2999919600552</v>
      </c>
      <c r="AX29" s="141">
        <v>8336.7298580300412</v>
      </c>
      <c r="AY29" s="141">
        <v>8005.9631062798435</v>
      </c>
      <c r="AZ29" s="141">
        <v>7438.6225378899253</v>
      </c>
      <c r="BA29" s="141">
        <v>9503.2599396299338</v>
      </c>
    </row>
    <row r="30" spans="1:53" ht="16.5" customHeight="1">
      <c r="B30" s="14" t="s">
        <v>305</v>
      </c>
      <c r="C30" s="5"/>
      <c r="D30" s="14"/>
      <c r="E30" s="138">
        <v>1804</v>
      </c>
      <c r="F30" s="138">
        <v>1756</v>
      </c>
      <c r="G30" s="138">
        <v>1907</v>
      </c>
      <c r="H30" s="138">
        <v>1952.7136571199994</v>
      </c>
      <c r="I30" s="138">
        <v>1905.0208175099997</v>
      </c>
      <c r="J30" s="138">
        <v>1819.4300687300001</v>
      </c>
      <c r="K30" s="138">
        <v>1916.0547475199999</v>
      </c>
      <c r="L30" s="138">
        <v>1953.5265447099996</v>
      </c>
      <c r="M30" s="138">
        <v>1916.0320531099999</v>
      </c>
      <c r="N30" s="138">
        <v>1961.9933396000001</v>
      </c>
      <c r="O30" s="138">
        <v>1991.8238188300002</v>
      </c>
      <c r="P30" s="138"/>
      <c r="Q30" s="138">
        <v>1881</v>
      </c>
      <c r="R30" s="138">
        <v>1877</v>
      </c>
      <c r="S30" s="138">
        <v>1907</v>
      </c>
      <c r="T30" s="138">
        <v>1896</v>
      </c>
      <c r="U30" s="138">
        <v>1946.07</v>
      </c>
      <c r="V30" s="138">
        <v>1975.3125818099995</v>
      </c>
      <c r="W30" s="138">
        <v>1952.7136571199994</v>
      </c>
      <c r="X30" s="138">
        <v>1979.5908531999999</v>
      </c>
      <c r="Y30" s="138">
        <v>1985.3866812400001</v>
      </c>
      <c r="Z30" s="138">
        <v>1902.89688692</v>
      </c>
      <c r="AA30" s="138">
        <v>1905.0208175099997</v>
      </c>
      <c r="AB30" s="138">
        <v>1865.5867235200003</v>
      </c>
      <c r="AC30" s="138">
        <v>1805.49960622</v>
      </c>
      <c r="AD30" s="138">
        <v>1824.31622576</v>
      </c>
      <c r="AE30" s="138">
        <v>1819.4300687300001</v>
      </c>
      <c r="AF30" s="138">
        <v>1857.9981423400004</v>
      </c>
      <c r="AG30" s="138">
        <v>1832.0126251099998</v>
      </c>
      <c r="AH30" s="138">
        <v>1870.5791110800001</v>
      </c>
      <c r="AI30" s="138">
        <v>1916.0547475199999</v>
      </c>
      <c r="AJ30" s="138">
        <v>2045.7714170300001</v>
      </c>
      <c r="AK30" s="138">
        <v>1993.8925455799999</v>
      </c>
      <c r="AL30" s="138">
        <v>1956.2518995700002</v>
      </c>
      <c r="AM30" s="138">
        <v>1953.5265447099996</v>
      </c>
      <c r="AN30" s="138">
        <v>1906.3247200699998</v>
      </c>
      <c r="AO30" s="138">
        <v>1891.3447396000001</v>
      </c>
      <c r="AP30" s="138">
        <v>1884.6798575299999</v>
      </c>
      <c r="AQ30" s="138">
        <v>1916.0320531099999</v>
      </c>
      <c r="AR30" s="138">
        <v>1891.7496357999996</v>
      </c>
      <c r="AS30" s="138">
        <v>1833.9190748599999</v>
      </c>
      <c r="AT30" s="138">
        <v>1787.5651081899998</v>
      </c>
      <c r="AU30" s="138">
        <v>1961.9933396000001</v>
      </c>
      <c r="AV30" s="138">
        <v>1903.0032250999998</v>
      </c>
      <c r="AW30" s="138">
        <v>1902.7404458899996</v>
      </c>
      <c r="AX30" s="138">
        <v>1891.7708153500007</v>
      </c>
      <c r="AY30" s="138">
        <v>1991.8238188300002</v>
      </c>
      <c r="AZ30" s="138">
        <v>1945.5405905200005</v>
      </c>
      <c r="BA30" s="138">
        <v>2802.2033424300002</v>
      </c>
    </row>
    <row r="31" spans="1:53" s="5" customFormat="1" ht="16.5" customHeight="1">
      <c r="A31" s="97"/>
      <c r="B31" s="216" t="s">
        <v>306</v>
      </c>
      <c r="C31" s="233"/>
      <c r="D31" s="15"/>
      <c r="E31" s="235">
        <v>87</v>
      </c>
      <c r="F31" s="235">
        <v>257</v>
      </c>
      <c r="G31" s="235">
        <v>203</v>
      </c>
      <c r="H31" s="235">
        <v>173.82397765000002</v>
      </c>
      <c r="I31" s="235">
        <v>121.96817569999999</v>
      </c>
      <c r="J31" s="235">
        <v>513.66084305999993</v>
      </c>
      <c r="K31" s="235">
        <v>457.44573487000002</v>
      </c>
      <c r="L31" s="235">
        <v>344.71057551999996</v>
      </c>
      <c r="M31" s="235">
        <v>260.23288616000002</v>
      </c>
      <c r="N31" s="235">
        <v>191.83239359999999</v>
      </c>
      <c r="O31" s="235">
        <v>200.01808298</v>
      </c>
      <c r="P31" s="150"/>
      <c r="Q31" s="235">
        <v>235</v>
      </c>
      <c r="R31" s="235">
        <v>219</v>
      </c>
      <c r="S31" s="235">
        <v>203</v>
      </c>
      <c r="T31" s="235">
        <v>212</v>
      </c>
      <c r="U31" s="235">
        <v>195.79</v>
      </c>
      <c r="V31" s="235">
        <v>190.37648495000002</v>
      </c>
      <c r="W31" s="235">
        <v>173.82397765000002</v>
      </c>
      <c r="X31" s="235">
        <v>175.32634619000001</v>
      </c>
      <c r="Y31" s="235">
        <v>160.40388138</v>
      </c>
      <c r="Z31" s="235">
        <v>140.00211050999999</v>
      </c>
      <c r="AA31" s="235">
        <v>121.96817569999999</v>
      </c>
      <c r="AB31" s="235">
        <v>538.75250233999998</v>
      </c>
      <c r="AC31" s="235">
        <v>560.97856320999995</v>
      </c>
      <c r="AD31" s="235">
        <v>541.99243315000001</v>
      </c>
      <c r="AE31" s="235">
        <v>513.66084305999993</v>
      </c>
      <c r="AF31" s="235">
        <v>509.12459491999999</v>
      </c>
      <c r="AG31" s="235">
        <v>476.53543239999999</v>
      </c>
      <c r="AH31" s="235">
        <v>438.79488199999997</v>
      </c>
      <c r="AI31" s="235">
        <v>457.44573487000002</v>
      </c>
      <c r="AJ31" s="235">
        <v>439.99534112000003</v>
      </c>
      <c r="AK31" s="235">
        <v>406.09494732999997</v>
      </c>
      <c r="AL31" s="235">
        <v>372.19455349000003</v>
      </c>
      <c r="AM31" s="235">
        <v>344.71057551999996</v>
      </c>
      <c r="AN31" s="235">
        <v>368.34247670999997</v>
      </c>
      <c r="AO31" s="235">
        <v>330.41421644000002</v>
      </c>
      <c r="AP31" s="235">
        <v>297.32945288999997</v>
      </c>
      <c r="AQ31" s="235">
        <v>260.23288616000002</v>
      </c>
      <c r="AR31" s="235">
        <v>295.68925530000001</v>
      </c>
      <c r="AS31" s="235">
        <v>262.74210536999999</v>
      </c>
      <c r="AT31" s="235">
        <v>228.11291507999999</v>
      </c>
      <c r="AU31" s="235">
        <v>191.83239359999999</v>
      </c>
      <c r="AV31" s="235">
        <v>253.72782247999999</v>
      </c>
      <c r="AW31" s="235">
        <v>235.80656464</v>
      </c>
      <c r="AX31" s="235">
        <v>217.88521678000001</v>
      </c>
      <c r="AY31" s="235">
        <v>200.01808298</v>
      </c>
      <c r="AZ31" s="235">
        <v>226.80807604</v>
      </c>
      <c r="BA31" s="235">
        <v>214.44577021000001</v>
      </c>
    </row>
    <row r="32" spans="1:53" s="5" customFormat="1" ht="16.5" customHeight="1">
      <c r="A32" s="97"/>
      <c r="B32" s="10" t="s">
        <v>307</v>
      </c>
      <c r="C32" s="10"/>
      <c r="D32" s="11"/>
      <c r="E32" s="133">
        <v>19363</v>
      </c>
      <c r="F32" s="133">
        <v>27174</v>
      </c>
      <c r="G32" s="133">
        <v>23367</v>
      </c>
      <c r="H32" s="133">
        <v>25730.74262968</v>
      </c>
      <c r="I32" s="133">
        <v>40820</v>
      </c>
      <c r="J32" s="133">
        <v>38354.31</v>
      </c>
      <c r="K32" s="133">
        <v>39921.46</v>
      </c>
      <c r="L32" s="133">
        <v>42359</v>
      </c>
      <c r="M32" s="133">
        <v>42967.14</v>
      </c>
      <c r="N32" s="133">
        <v>45539.85</v>
      </c>
      <c r="O32" s="133">
        <v>32494</v>
      </c>
      <c r="P32" s="133"/>
      <c r="Q32" s="133">
        <v>25044</v>
      </c>
      <c r="R32" s="133">
        <v>23275</v>
      </c>
      <c r="S32" s="133">
        <v>23367</v>
      </c>
      <c r="T32" s="133">
        <v>23368</v>
      </c>
      <c r="U32" s="133">
        <v>22788.959999999999</v>
      </c>
      <c r="V32" s="133">
        <v>23618.74</v>
      </c>
      <c r="W32" s="133">
        <v>25730.74262968</v>
      </c>
      <c r="X32" s="133">
        <v>29283.088007139999</v>
      </c>
      <c r="Y32" s="133">
        <v>30929</v>
      </c>
      <c r="Z32" s="133">
        <v>42061</v>
      </c>
      <c r="AA32" s="133">
        <v>40820</v>
      </c>
      <c r="AB32" s="133">
        <v>40466</v>
      </c>
      <c r="AC32" s="133">
        <v>40654</v>
      </c>
      <c r="AD32" s="133">
        <v>40047</v>
      </c>
      <c r="AE32" s="133">
        <v>38354.31</v>
      </c>
      <c r="AF32" s="133">
        <v>37225.61</v>
      </c>
      <c r="AG32" s="133">
        <v>43082.45</v>
      </c>
      <c r="AH32" s="133">
        <v>41352.589999999997</v>
      </c>
      <c r="AI32" s="133">
        <v>39921.46</v>
      </c>
      <c r="AJ32" s="133">
        <v>38797.81</v>
      </c>
      <c r="AK32" s="133">
        <v>38779</v>
      </c>
      <c r="AL32" s="133">
        <v>41815</v>
      </c>
      <c r="AM32" s="133">
        <v>42359</v>
      </c>
      <c r="AN32" s="133">
        <v>44969</v>
      </c>
      <c r="AO32" s="133">
        <v>43980</v>
      </c>
      <c r="AP32" s="133">
        <v>42776.57</v>
      </c>
      <c r="AQ32" s="133">
        <v>42967.14</v>
      </c>
      <c r="AR32" s="133">
        <v>44437.760000000002</v>
      </c>
      <c r="AS32" s="133">
        <v>44365.919999999998</v>
      </c>
      <c r="AT32" s="133">
        <v>44642.83</v>
      </c>
      <c r="AU32" s="133">
        <v>45539.85</v>
      </c>
      <c r="AV32" s="133">
        <v>33028.19</v>
      </c>
      <c r="AW32" s="133">
        <v>33327</v>
      </c>
      <c r="AX32" s="133">
        <v>34102</v>
      </c>
      <c r="AY32" s="133">
        <v>32494</v>
      </c>
      <c r="AZ32" s="133">
        <v>33343</v>
      </c>
      <c r="BA32" s="133">
        <v>35504</v>
      </c>
    </row>
    <row r="33" spans="1:53" s="5" customFormat="1" ht="16.5" customHeight="1">
      <c r="A33" s="97"/>
      <c r="B33" s="14"/>
      <c r="C33" s="14" t="s">
        <v>308</v>
      </c>
      <c r="D33" s="4"/>
      <c r="E33" s="138">
        <v>3</v>
      </c>
      <c r="F33" s="138">
        <v>2</v>
      </c>
      <c r="G33" s="138">
        <v>2</v>
      </c>
      <c r="H33" s="138">
        <v>1.8098000000000001</v>
      </c>
      <c r="I33" s="138">
        <v>2</v>
      </c>
      <c r="J33" s="138">
        <v>1.65</v>
      </c>
      <c r="K33" s="138">
        <v>1.45</v>
      </c>
      <c r="L33" s="138">
        <v>1.45</v>
      </c>
      <c r="M33" s="138">
        <v>1.1499999999999999</v>
      </c>
      <c r="N33" s="138">
        <v>0.8</v>
      </c>
      <c r="O33" s="138">
        <v>0.6</v>
      </c>
      <c r="P33" s="138"/>
      <c r="Q33" s="138">
        <v>2</v>
      </c>
      <c r="R33" s="138">
        <v>2</v>
      </c>
      <c r="S33" s="138">
        <v>2</v>
      </c>
      <c r="T33" s="138">
        <v>2</v>
      </c>
      <c r="U33" s="138">
        <v>2</v>
      </c>
      <c r="V33" s="138">
        <v>1</v>
      </c>
      <c r="W33" s="138">
        <v>1.8098000000000001</v>
      </c>
      <c r="X33" s="138">
        <v>1.9598</v>
      </c>
      <c r="Y33" s="138">
        <v>2</v>
      </c>
      <c r="Z33" s="138">
        <v>2</v>
      </c>
      <c r="AA33" s="138">
        <v>2</v>
      </c>
      <c r="AB33" s="138">
        <v>2</v>
      </c>
      <c r="AC33" s="138">
        <v>2</v>
      </c>
      <c r="AD33" s="138">
        <v>2</v>
      </c>
      <c r="AE33" s="138">
        <v>1.65</v>
      </c>
      <c r="AF33" s="138">
        <v>1.65</v>
      </c>
      <c r="AG33" s="138">
        <v>1.45</v>
      </c>
      <c r="AH33" s="138">
        <v>1.4</v>
      </c>
      <c r="AI33" s="138">
        <v>1.45</v>
      </c>
      <c r="AJ33" s="138">
        <v>1.48</v>
      </c>
      <c r="AK33" s="138">
        <v>1.48</v>
      </c>
      <c r="AL33" s="138">
        <v>1.45</v>
      </c>
      <c r="AM33" s="138">
        <v>1.45</v>
      </c>
      <c r="AN33" s="138">
        <v>1.45</v>
      </c>
      <c r="AO33" s="138">
        <v>1</v>
      </c>
      <c r="AP33" s="138">
        <v>1.1499999999999999</v>
      </c>
      <c r="AQ33" s="138">
        <v>1.1499999999999999</v>
      </c>
      <c r="AR33" s="138">
        <v>0.8</v>
      </c>
      <c r="AS33" s="138">
        <v>0.8</v>
      </c>
      <c r="AT33" s="138">
        <v>0.8</v>
      </c>
      <c r="AU33" s="138">
        <v>0.8</v>
      </c>
      <c r="AV33" s="138">
        <v>0.8</v>
      </c>
      <c r="AW33" s="138">
        <v>0.8</v>
      </c>
      <c r="AX33" s="138">
        <v>0.8</v>
      </c>
      <c r="AY33" s="138">
        <v>0.6</v>
      </c>
      <c r="AZ33" s="138">
        <v>0.6</v>
      </c>
      <c r="BA33" s="138">
        <v>0.6</v>
      </c>
    </row>
    <row r="34" spans="1:53" s="5" customFormat="1" ht="16.5" customHeight="1">
      <c r="A34" s="97"/>
      <c r="B34" s="216" t="s">
        <v>309</v>
      </c>
      <c r="C34" s="216" t="s">
        <v>310</v>
      </c>
      <c r="D34" s="15"/>
      <c r="E34" s="235">
        <v>229</v>
      </c>
      <c r="F34" s="235">
        <v>2153</v>
      </c>
      <c r="G34" s="235">
        <v>605</v>
      </c>
      <c r="H34" s="235">
        <v>316.41231176000002</v>
      </c>
      <c r="I34" s="235">
        <v>1399</v>
      </c>
      <c r="J34" s="235">
        <v>1424.45</v>
      </c>
      <c r="K34" s="235">
        <v>1598.84</v>
      </c>
      <c r="L34" s="235">
        <v>1814</v>
      </c>
      <c r="M34" s="235">
        <v>2353.04</v>
      </c>
      <c r="N34" s="235">
        <v>1819.57</v>
      </c>
      <c r="O34" s="235">
        <v>1676</v>
      </c>
      <c r="P34" s="150"/>
      <c r="Q34" s="235">
        <v>2179</v>
      </c>
      <c r="R34" s="235">
        <v>2313</v>
      </c>
      <c r="S34" s="235">
        <v>605</v>
      </c>
      <c r="T34" s="235">
        <v>361</v>
      </c>
      <c r="U34" s="235">
        <v>342</v>
      </c>
      <c r="V34" s="235">
        <v>332.22</v>
      </c>
      <c r="W34" s="235">
        <v>316.41231176000002</v>
      </c>
      <c r="X34" s="235">
        <v>290.66361855999997</v>
      </c>
      <c r="Y34" s="235">
        <v>1265</v>
      </c>
      <c r="Z34" s="235">
        <v>1298</v>
      </c>
      <c r="AA34" s="235">
        <v>1399</v>
      </c>
      <c r="AB34" s="235">
        <v>1472</v>
      </c>
      <c r="AC34" s="235">
        <v>1535</v>
      </c>
      <c r="AD34" s="235">
        <v>1494</v>
      </c>
      <c r="AE34" s="235">
        <v>1424.45</v>
      </c>
      <c r="AF34" s="235">
        <v>1501.13</v>
      </c>
      <c r="AG34" s="235">
        <v>1530.17</v>
      </c>
      <c r="AH34" s="235">
        <v>1562.43</v>
      </c>
      <c r="AI34" s="235">
        <v>1598.84</v>
      </c>
      <c r="AJ34" s="235">
        <v>1596.56</v>
      </c>
      <c r="AK34" s="235">
        <v>1688</v>
      </c>
      <c r="AL34" s="235">
        <v>1501</v>
      </c>
      <c r="AM34" s="235">
        <v>1814</v>
      </c>
      <c r="AN34" s="235">
        <v>1796</v>
      </c>
      <c r="AO34" s="235">
        <v>1922</v>
      </c>
      <c r="AP34" s="235">
        <v>1857.6</v>
      </c>
      <c r="AQ34" s="235">
        <v>2353.04</v>
      </c>
      <c r="AR34" s="235">
        <v>2426.12</v>
      </c>
      <c r="AS34" s="235">
        <v>1720.3</v>
      </c>
      <c r="AT34" s="235">
        <v>1632.71</v>
      </c>
      <c r="AU34" s="235">
        <v>1819.57</v>
      </c>
      <c r="AV34" s="235">
        <v>2036.65</v>
      </c>
      <c r="AW34" s="235">
        <v>2312</v>
      </c>
      <c r="AX34" s="235">
        <v>2351</v>
      </c>
      <c r="AY34" s="235">
        <v>1676</v>
      </c>
      <c r="AZ34" s="235">
        <v>1662</v>
      </c>
      <c r="BA34" s="235">
        <v>1724</v>
      </c>
    </row>
    <row r="35" spans="1:53" s="8" customFormat="1" ht="16.5" customHeight="1" thickBot="1">
      <c r="A35" s="97"/>
      <c r="B35" s="207" t="s">
        <v>311</v>
      </c>
      <c r="C35" s="207"/>
      <c r="D35" s="202"/>
      <c r="E35" s="230">
        <v>328</v>
      </c>
      <c r="F35" s="230">
        <v>439</v>
      </c>
      <c r="G35" s="230">
        <v>284</v>
      </c>
      <c r="H35" s="230">
        <v>450.77284643999997</v>
      </c>
      <c r="I35" s="230">
        <v>458.67754411000004</v>
      </c>
      <c r="J35" s="230">
        <v>455.92707154000004</v>
      </c>
      <c r="K35" s="230">
        <v>367.53008431000001</v>
      </c>
      <c r="L35" s="230">
        <v>599.18229798000004</v>
      </c>
      <c r="M35" s="230">
        <v>412.50201405000001</v>
      </c>
      <c r="N35" s="230">
        <v>547.69517479000001</v>
      </c>
      <c r="O35" s="230">
        <v>1092.44904436</v>
      </c>
      <c r="P35" s="230"/>
      <c r="Q35" s="230">
        <v>319</v>
      </c>
      <c r="R35" s="134">
        <v>298</v>
      </c>
      <c r="S35" s="134">
        <v>284</v>
      </c>
      <c r="T35" s="134">
        <v>259</v>
      </c>
      <c r="U35" s="134">
        <v>227.77</v>
      </c>
      <c r="V35" s="134">
        <v>253.27578947999999</v>
      </c>
      <c r="W35" s="134">
        <v>450.77284643999997</v>
      </c>
      <c r="X35" s="134">
        <v>355.61366371999998</v>
      </c>
      <c r="Y35" s="134">
        <v>332.38649657000002</v>
      </c>
      <c r="Z35" s="134">
        <v>235.70199735999998</v>
      </c>
      <c r="AA35" s="134">
        <v>458.67754411000004</v>
      </c>
      <c r="AB35" s="134">
        <v>292.16720789999999</v>
      </c>
      <c r="AC35" s="134">
        <v>255.98235594999997</v>
      </c>
      <c r="AD35" s="134">
        <v>240.12007159000001</v>
      </c>
      <c r="AE35" s="134">
        <v>455.92707154000004</v>
      </c>
      <c r="AF35" s="134">
        <v>205.63797287</v>
      </c>
      <c r="AG35" s="134">
        <v>288.14759330999999</v>
      </c>
      <c r="AH35" s="134">
        <v>205.21270780999998</v>
      </c>
      <c r="AI35" s="134">
        <v>367.53008431000001</v>
      </c>
      <c r="AJ35" s="134">
        <v>269.37347753</v>
      </c>
      <c r="AK35" s="134">
        <v>206.54881992</v>
      </c>
      <c r="AL35" s="134">
        <v>463.65308537999999</v>
      </c>
      <c r="AM35" s="134">
        <v>599.18229798000004</v>
      </c>
      <c r="AN35" s="134">
        <v>322.40717917000001</v>
      </c>
      <c r="AO35" s="134">
        <v>497.56058333999999</v>
      </c>
      <c r="AP35" s="134">
        <v>320.37607542000001</v>
      </c>
      <c r="AQ35" s="134">
        <v>412.50201405000001</v>
      </c>
      <c r="AR35" s="134">
        <v>439.64687674999999</v>
      </c>
      <c r="AS35" s="134">
        <v>345.13682554999997</v>
      </c>
      <c r="AT35" s="134">
        <v>244.56562382000001</v>
      </c>
      <c r="AU35" s="134">
        <v>547.69517479000001</v>
      </c>
      <c r="AV35" s="134">
        <v>296.44110983999997</v>
      </c>
      <c r="AW35" s="134">
        <v>461.72592673999998</v>
      </c>
      <c r="AX35" s="134">
        <v>373.03487155000005</v>
      </c>
      <c r="AY35" s="134">
        <v>1092.44904436</v>
      </c>
      <c r="AZ35" s="134">
        <v>631.94266918000005</v>
      </c>
      <c r="BA35" s="134">
        <v>845.07894971999997</v>
      </c>
    </row>
    <row r="36" spans="1:53" ht="16.5" customHeight="1">
      <c r="B36" s="14"/>
      <c r="C36" s="14"/>
      <c r="D36" s="15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</row>
    <row r="37" spans="1:53" ht="16.5" customHeight="1">
      <c r="C37" s="57" t="s">
        <v>510</v>
      </c>
    </row>
    <row r="38" spans="1:53" ht="16.5" customHeight="1">
      <c r="C38" s="57" t="s">
        <v>511</v>
      </c>
    </row>
    <row r="39" spans="1:53" ht="16.5" customHeight="1"/>
    <row r="40" spans="1:53" ht="16.5" customHeight="1">
      <c r="C40" s="57"/>
    </row>
    <row r="41" spans="1:53" ht="16.5" customHeight="1"/>
    <row r="42" spans="1:53" ht="16.5" customHeight="1"/>
    <row r="43" spans="1:53" ht="16.5" customHeight="1"/>
    <row r="44" spans="1:53" ht="16.5" customHeight="1"/>
    <row r="45" spans="1:53" ht="16.5" customHeight="1"/>
    <row r="46" spans="1:53" ht="16.5" customHeight="1"/>
    <row r="47" spans="1:53" ht="16.5" customHeight="1"/>
    <row r="48" spans="1:53" ht="16.5" customHeight="1"/>
    <row r="49" spans="4:53" ht="16.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4:53" ht="16.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4:53" ht="16.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4:53" ht="16.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4:53" ht="16.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4:53" ht="16.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4:53" ht="16.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4:53" ht="16.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4:53" ht="16.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4:53" ht="16.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4:53" ht="16.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4:53" ht="16.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4:53" ht="16.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4:53" ht="16.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4:53" ht="16.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4:53" ht="16.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85" firstPageNumber="6" orientation="landscape" useFirstPageNumber="1" r:id="rId1"/>
  <headerFooter alignWithMargins="0">
    <oddFooter>&amp;C- 5 -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2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17" width="8.5546875" style="5" hidden="1" customWidth="1"/>
    <col min="18" max="47" width="9.77734375" style="5" hidden="1" customWidth="1"/>
    <col min="48" max="53" width="9.77734375" style="5" customWidth="1"/>
    <col min="54" max="16384" width="8.88671875" style="1"/>
  </cols>
  <sheetData>
    <row r="1" spans="1:53" s="3" customFormat="1" ht="26.25" customHeight="1">
      <c r="A1" s="17"/>
      <c r="B1" s="19" t="s">
        <v>1045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484</v>
      </c>
      <c r="C3" s="201"/>
      <c r="D3" s="10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53" t="s">
        <v>578</v>
      </c>
      <c r="C4" s="53"/>
      <c r="D4" s="10"/>
      <c r="E4" s="144">
        <v>202006.2</v>
      </c>
      <c r="F4" s="144">
        <v>212198</v>
      </c>
      <c r="G4" s="144">
        <v>194481.26</v>
      </c>
      <c r="H4" s="144">
        <v>221023.81393176998</v>
      </c>
      <c r="I4" s="144">
        <v>266429.34256641997</v>
      </c>
      <c r="J4" s="144">
        <v>271969.81153797999</v>
      </c>
      <c r="K4" s="144">
        <v>272449.08282335993</v>
      </c>
      <c r="L4" s="144">
        <v>275953.06737792998</v>
      </c>
      <c r="M4" s="144">
        <v>310062.77811873</v>
      </c>
      <c r="N4" s="144">
        <v>326627.28287684004</v>
      </c>
      <c r="O4" s="144">
        <v>317040.01827309997</v>
      </c>
      <c r="P4" s="142"/>
      <c r="Q4" s="144">
        <v>206484.29</v>
      </c>
      <c r="R4" s="144">
        <v>195225.05</v>
      </c>
      <c r="S4" s="144">
        <v>194481.26</v>
      </c>
      <c r="T4" s="144">
        <v>197052.2</v>
      </c>
      <c r="U4" s="144">
        <v>201476.03032854121</v>
      </c>
      <c r="V4" s="144">
        <v>206070.26707214999</v>
      </c>
      <c r="W4" s="144">
        <v>221023.81393176998</v>
      </c>
      <c r="X4" s="144">
        <v>232507.18642246001</v>
      </c>
      <c r="Y4" s="144">
        <v>242683.50205750001</v>
      </c>
      <c r="Z4" s="144">
        <v>241186.32371961995</v>
      </c>
      <c r="AA4" s="144">
        <v>266429.34256641997</v>
      </c>
      <c r="AB4" s="144">
        <v>268877.84890688997</v>
      </c>
      <c r="AC4" s="144">
        <v>271055.55488429003</v>
      </c>
      <c r="AD4" s="144">
        <v>274271.31808087003</v>
      </c>
      <c r="AE4" s="144">
        <v>271969.81153797999</v>
      </c>
      <c r="AF4" s="144">
        <v>272979.85243826004</v>
      </c>
      <c r="AG4" s="144">
        <v>276707.94594097004</v>
      </c>
      <c r="AH4" s="144">
        <v>275611.6481315</v>
      </c>
      <c r="AI4" s="144">
        <v>272449.08282335993</v>
      </c>
      <c r="AJ4" s="144">
        <v>267427.61232504999</v>
      </c>
      <c r="AK4" s="144">
        <v>267932.58572212001</v>
      </c>
      <c r="AL4" s="144">
        <v>271995.66981480992</v>
      </c>
      <c r="AM4" s="144">
        <v>275953.06737792998</v>
      </c>
      <c r="AN4" s="144">
        <v>292219.17504525994</v>
      </c>
      <c r="AO4" s="144">
        <v>304579.36212212994</v>
      </c>
      <c r="AP4" s="144">
        <v>311456.21116081998</v>
      </c>
      <c r="AQ4" s="144">
        <v>310062.77811873</v>
      </c>
      <c r="AR4" s="144">
        <v>311769.93735283997</v>
      </c>
      <c r="AS4" s="144">
        <v>318156.99933982</v>
      </c>
      <c r="AT4" s="144">
        <v>326560.80999171</v>
      </c>
      <c r="AU4" s="144">
        <v>326627.28287684004</v>
      </c>
      <c r="AV4" s="144">
        <v>320041.43546125002</v>
      </c>
      <c r="AW4" s="144">
        <v>319825.02510168997</v>
      </c>
      <c r="AX4" s="144">
        <v>322507.10449584009</v>
      </c>
      <c r="AY4" s="144">
        <v>317040.01827309997</v>
      </c>
      <c r="AZ4" s="144">
        <v>317318.09238942998</v>
      </c>
      <c r="BA4" s="144">
        <v>320125.82769421989</v>
      </c>
    </row>
    <row r="5" spans="1:53" s="7" customFormat="1" ht="16.5" customHeight="1">
      <c r="A5" s="101" t="s">
        <v>35</v>
      </c>
      <c r="B5" s="30" t="s">
        <v>579</v>
      </c>
      <c r="C5" s="30"/>
      <c r="D5" s="10"/>
      <c r="E5" s="143">
        <v>169608</v>
      </c>
      <c r="F5" s="143">
        <v>170871</v>
      </c>
      <c r="G5" s="143">
        <v>157968</v>
      </c>
      <c r="H5" s="143">
        <v>181800.87181089999</v>
      </c>
      <c r="I5" s="143">
        <v>211272.66527078999</v>
      </c>
      <c r="J5" s="143">
        <v>218246.87403049998</v>
      </c>
      <c r="K5" s="143">
        <v>213397.13572227993</v>
      </c>
      <c r="L5" s="143">
        <v>215995.30566046998</v>
      </c>
      <c r="M5" s="143">
        <v>248234.08173810999</v>
      </c>
      <c r="N5" s="143">
        <v>261059.16707230004</v>
      </c>
      <c r="O5" s="143">
        <v>264528.41250109999</v>
      </c>
      <c r="P5" s="142"/>
      <c r="Q5" s="143">
        <v>167648</v>
      </c>
      <c r="R5" s="143">
        <v>158802</v>
      </c>
      <c r="S5" s="143">
        <v>157968</v>
      </c>
      <c r="T5" s="143">
        <v>160524</v>
      </c>
      <c r="U5" s="143">
        <v>165353.69819642004</v>
      </c>
      <c r="V5" s="143">
        <v>169029.30982148988</v>
      </c>
      <c r="W5" s="143">
        <v>181800.87181089999</v>
      </c>
      <c r="X5" s="143">
        <v>189397.42658457969</v>
      </c>
      <c r="Y5" s="143">
        <v>197637.76656207</v>
      </c>
      <c r="Z5" s="143">
        <v>203011.29576632997</v>
      </c>
      <c r="AA5" s="143">
        <v>211272.66527078996</v>
      </c>
      <c r="AB5" s="143">
        <v>213658.46831538001</v>
      </c>
      <c r="AC5" s="143">
        <v>215185.69516872003</v>
      </c>
      <c r="AD5" s="143">
        <v>218638.48727345004</v>
      </c>
      <c r="AE5" s="143">
        <v>218246.87403049998</v>
      </c>
      <c r="AF5" s="143">
        <v>220059.35938655006</v>
      </c>
      <c r="AG5" s="143">
        <v>217458.19532817006</v>
      </c>
      <c r="AH5" s="143">
        <v>217506.36738339</v>
      </c>
      <c r="AI5" s="143">
        <v>213397.13572227993</v>
      </c>
      <c r="AJ5" s="143">
        <v>211938.32843850003</v>
      </c>
      <c r="AK5" s="143">
        <v>211411.63362008001</v>
      </c>
      <c r="AL5" s="143">
        <v>212470.09671952995</v>
      </c>
      <c r="AM5" s="143">
        <v>215995.30566046998</v>
      </c>
      <c r="AN5" s="143">
        <v>229455.09951134995</v>
      </c>
      <c r="AO5" s="143">
        <v>242575.45907015994</v>
      </c>
      <c r="AP5" s="143">
        <v>249955.11155296999</v>
      </c>
      <c r="AQ5" s="143">
        <v>248234.08173810999</v>
      </c>
      <c r="AR5" s="143">
        <v>248557.61111195997</v>
      </c>
      <c r="AS5" s="143">
        <v>254391.23935628004</v>
      </c>
      <c r="AT5" s="143">
        <v>261930.90841847</v>
      </c>
      <c r="AU5" s="143">
        <v>261059.16707230004</v>
      </c>
      <c r="AV5" s="143">
        <v>267107.73323933</v>
      </c>
      <c r="AW5" s="143">
        <v>266395.01803400996</v>
      </c>
      <c r="AX5" s="143">
        <v>268539.19482108008</v>
      </c>
      <c r="AY5" s="143">
        <v>264528.41250109999</v>
      </c>
      <c r="AZ5" s="143">
        <v>263408.26033369999</v>
      </c>
      <c r="BA5" s="143">
        <v>264047.16557056992</v>
      </c>
    </row>
    <row r="6" spans="1:53" s="8" customFormat="1" ht="16.5" customHeight="1">
      <c r="A6" s="309" t="s">
        <v>525</v>
      </c>
      <c r="B6" s="30" t="s">
        <v>114</v>
      </c>
      <c r="C6" s="30"/>
      <c r="D6" s="10"/>
      <c r="E6" s="143">
        <v>163035</v>
      </c>
      <c r="F6" s="143">
        <v>162845</v>
      </c>
      <c r="G6" s="143">
        <v>152202</v>
      </c>
      <c r="H6" s="143">
        <v>177217.1742682</v>
      </c>
      <c r="I6" s="143">
        <v>206305.66734051</v>
      </c>
      <c r="J6" s="143">
        <v>213568.30049385002</v>
      </c>
      <c r="K6" s="143">
        <v>208615.75250827998</v>
      </c>
      <c r="L6" s="143">
        <v>210576.18247157999</v>
      </c>
      <c r="M6" s="143">
        <v>242089.81509675996</v>
      </c>
      <c r="N6" s="143">
        <v>255089.31004653001</v>
      </c>
      <c r="O6" s="143">
        <v>257190.42542367001</v>
      </c>
      <c r="P6" s="142"/>
      <c r="Q6" s="143">
        <v>160660</v>
      </c>
      <c r="R6" s="143">
        <v>153260</v>
      </c>
      <c r="S6" s="143">
        <v>152202</v>
      </c>
      <c r="T6" s="143">
        <v>154354</v>
      </c>
      <c r="U6" s="143">
        <v>160161.12819642</v>
      </c>
      <c r="V6" s="143">
        <v>163403.56169434998</v>
      </c>
      <c r="W6" s="143">
        <v>177217.1742682</v>
      </c>
      <c r="X6" s="143">
        <v>181957.59939362004</v>
      </c>
      <c r="Y6" s="143">
        <v>191519.34016823999</v>
      </c>
      <c r="Z6" s="143">
        <v>195464.43386321</v>
      </c>
      <c r="AA6" s="143">
        <v>206305.66734050997</v>
      </c>
      <c r="AB6" s="143">
        <v>206953.56800759002</v>
      </c>
      <c r="AC6" s="143">
        <v>208743.58268568999</v>
      </c>
      <c r="AD6" s="143">
        <v>214411.63743048001</v>
      </c>
      <c r="AE6" s="143">
        <v>213568.30049385002</v>
      </c>
      <c r="AF6" s="143">
        <v>214860.21350490002</v>
      </c>
      <c r="AG6" s="143">
        <v>213483.02909557003</v>
      </c>
      <c r="AH6" s="143">
        <v>211829.94310165002</v>
      </c>
      <c r="AI6" s="143">
        <v>208615.75250827998</v>
      </c>
      <c r="AJ6" s="143">
        <v>206616.29924117998</v>
      </c>
      <c r="AK6" s="143">
        <v>206835.03581195002</v>
      </c>
      <c r="AL6" s="143">
        <v>206571.87329534002</v>
      </c>
      <c r="AM6" s="143">
        <v>210576.18247157999</v>
      </c>
      <c r="AN6" s="143">
        <v>222493.75623614001</v>
      </c>
      <c r="AO6" s="143">
        <v>236667.97989787997</v>
      </c>
      <c r="AP6" s="143">
        <v>244631.08775160997</v>
      </c>
      <c r="AQ6" s="143">
        <v>242089.81509675996</v>
      </c>
      <c r="AR6" s="143">
        <v>239753.23243876998</v>
      </c>
      <c r="AS6" s="143">
        <v>249952.97650449001</v>
      </c>
      <c r="AT6" s="143">
        <v>255167.63417414</v>
      </c>
      <c r="AU6" s="143">
        <v>255089.31004653001</v>
      </c>
      <c r="AV6" s="143">
        <v>258349.69937856001</v>
      </c>
      <c r="AW6" s="143">
        <v>259491.88205846999</v>
      </c>
      <c r="AX6" s="143">
        <v>262863.69265155005</v>
      </c>
      <c r="AY6" s="143">
        <v>257190.42542367001</v>
      </c>
      <c r="AZ6" s="143">
        <v>254565.14639959001</v>
      </c>
      <c r="BA6" s="143">
        <v>256766.82836478</v>
      </c>
    </row>
    <row r="7" spans="1:53" s="7" customFormat="1" ht="16.5" customHeight="1">
      <c r="A7" s="103" t="s">
        <v>463</v>
      </c>
      <c r="B7" s="10"/>
      <c r="C7" s="10" t="s">
        <v>115</v>
      </c>
      <c r="D7" s="10"/>
      <c r="E7" s="142">
        <v>124002</v>
      </c>
      <c r="F7" s="142">
        <v>130857</v>
      </c>
      <c r="G7" s="142">
        <v>122938</v>
      </c>
      <c r="H7" s="142">
        <v>151620.28552706001</v>
      </c>
      <c r="I7" s="142">
        <v>182441.71785337001</v>
      </c>
      <c r="J7" s="142">
        <v>190610.48692734004</v>
      </c>
      <c r="K7" s="142">
        <v>186634.29352559999</v>
      </c>
      <c r="L7" s="142">
        <v>188494.22060154</v>
      </c>
      <c r="M7" s="142">
        <v>215421.55027030996</v>
      </c>
      <c r="N7" s="142">
        <v>222910.50883219001</v>
      </c>
      <c r="O7" s="142">
        <v>229435.45498292</v>
      </c>
      <c r="P7" s="142"/>
      <c r="Q7" s="142">
        <v>130383</v>
      </c>
      <c r="R7" s="142">
        <v>124880</v>
      </c>
      <c r="S7" s="142">
        <v>122938</v>
      </c>
      <c r="T7" s="142">
        <v>125083</v>
      </c>
      <c r="U7" s="142">
        <v>132504.90464583001</v>
      </c>
      <c r="V7" s="142">
        <v>136517.30269377999</v>
      </c>
      <c r="W7" s="142">
        <v>151620.28552706001</v>
      </c>
      <c r="X7" s="142">
        <v>156466.44017076003</v>
      </c>
      <c r="Y7" s="142">
        <v>167885.05005573999</v>
      </c>
      <c r="Z7" s="142">
        <v>171112.21569196999</v>
      </c>
      <c r="AA7" s="142">
        <v>182441.71785336998</v>
      </c>
      <c r="AB7" s="142">
        <v>183775.00051569002</v>
      </c>
      <c r="AC7" s="142">
        <v>186534.27199104999</v>
      </c>
      <c r="AD7" s="142">
        <v>192553.98988725001</v>
      </c>
      <c r="AE7" s="142">
        <v>190610.48692734004</v>
      </c>
      <c r="AF7" s="142">
        <v>192843.57435777001</v>
      </c>
      <c r="AG7" s="142">
        <v>192046.37201431004</v>
      </c>
      <c r="AH7" s="142">
        <v>190791.35849122002</v>
      </c>
      <c r="AI7" s="142">
        <v>186634.29352559999</v>
      </c>
      <c r="AJ7" s="142">
        <v>184420.53785363998</v>
      </c>
      <c r="AK7" s="142">
        <v>184772.54875193001</v>
      </c>
      <c r="AL7" s="142">
        <v>184905.92713710002</v>
      </c>
      <c r="AM7" s="142">
        <v>188494.22060154</v>
      </c>
      <c r="AN7" s="142">
        <v>199396.36555993999</v>
      </c>
      <c r="AO7" s="142">
        <v>213016.94897370998</v>
      </c>
      <c r="AP7" s="142">
        <v>219310.37880942997</v>
      </c>
      <c r="AQ7" s="142">
        <v>215421.55027030996</v>
      </c>
      <c r="AR7" s="142">
        <v>211642.30617301998</v>
      </c>
      <c r="AS7" s="142">
        <v>213780.61187074002</v>
      </c>
      <c r="AT7" s="142">
        <v>220244.52661996</v>
      </c>
      <c r="AU7" s="142">
        <v>222910.50883219001</v>
      </c>
      <c r="AV7" s="142">
        <v>225587.07646194001</v>
      </c>
      <c r="AW7" s="142">
        <v>229677.77513708</v>
      </c>
      <c r="AX7" s="142">
        <v>232388.71815737005</v>
      </c>
      <c r="AY7" s="142">
        <v>229435.45498292</v>
      </c>
      <c r="AZ7" s="142">
        <v>223215.86413926003</v>
      </c>
      <c r="BA7" s="142">
        <v>228872.06033370001</v>
      </c>
    </row>
    <row r="8" spans="1:53" s="12" customFormat="1" ht="16.5" customHeight="1">
      <c r="A8" s="103" t="s">
        <v>464</v>
      </c>
      <c r="B8" s="10"/>
      <c r="C8" s="14" t="s">
        <v>116</v>
      </c>
      <c r="D8" s="14"/>
      <c r="E8" s="137">
        <v>37414</v>
      </c>
      <c r="F8" s="137">
        <v>41855</v>
      </c>
      <c r="G8" s="137">
        <v>43922</v>
      </c>
      <c r="H8" s="137">
        <v>56684.510871320002</v>
      </c>
      <c r="I8" s="137">
        <v>69082.058599769996</v>
      </c>
      <c r="J8" s="137">
        <v>69467.458842610009</v>
      </c>
      <c r="K8" s="137">
        <v>77778.359609609994</v>
      </c>
      <c r="L8" s="137">
        <v>85432.177643989999</v>
      </c>
      <c r="M8" s="137">
        <v>117365.61130905</v>
      </c>
      <c r="N8" s="137">
        <v>112862.92578132001</v>
      </c>
      <c r="O8" s="137">
        <v>97835.286580779997</v>
      </c>
      <c r="P8" s="137"/>
      <c r="Q8" s="137">
        <v>42249</v>
      </c>
      <c r="R8" s="137">
        <v>40875</v>
      </c>
      <c r="S8" s="137">
        <v>43922</v>
      </c>
      <c r="T8" s="137">
        <v>45782</v>
      </c>
      <c r="U8" s="137">
        <v>50996.965765649991</v>
      </c>
      <c r="V8" s="137">
        <v>51423.856862399996</v>
      </c>
      <c r="W8" s="137">
        <v>56684.510871320002</v>
      </c>
      <c r="X8" s="137">
        <v>56606.924069040004</v>
      </c>
      <c r="Y8" s="137">
        <v>61773.27929025</v>
      </c>
      <c r="Z8" s="137">
        <v>65168.438161539998</v>
      </c>
      <c r="AA8" s="137">
        <v>69082.058599769996</v>
      </c>
      <c r="AB8" s="137">
        <v>66808.221422769988</v>
      </c>
      <c r="AC8" s="137">
        <v>68884.955836470006</v>
      </c>
      <c r="AD8" s="137">
        <v>71172.214815779997</v>
      </c>
      <c r="AE8" s="137">
        <v>69467.458842610009</v>
      </c>
      <c r="AF8" s="137">
        <v>71151.276717699991</v>
      </c>
      <c r="AG8" s="137">
        <v>74172.432824210002</v>
      </c>
      <c r="AH8" s="137">
        <v>74710.287687670003</v>
      </c>
      <c r="AI8" s="137">
        <v>77778.359609609994</v>
      </c>
      <c r="AJ8" s="137">
        <v>78079.676264559996</v>
      </c>
      <c r="AK8" s="137">
        <v>80205.650471910005</v>
      </c>
      <c r="AL8" s="137">
        <v>79488.276044840008</v>
      </c>
      <c r="AM8" s="137">
        <v>85432.177643989999</v>
      </c>
      <c r="AN8" s="137">
        <v>99924.337876900012</v>
      </c>
      <c r="AO8" s="137">
        <v>113327.17559750999</v>
      </c>
      <c r="AP8" s="137">
        <v>117683.08017035</v>
      </c>
      <c r="AQ8" s="137">
        <v>117365.61130905</v>
      </c>
      <c r="AR8" s="137">
        <v>114073.72785956999</v>
      </c>
      <c r="AS8" s="137">
        <v>117578.68347231</v>
      </c>
      <c r="AT8" s="162">
        <v>115819.56364483001</v>
      </c>
      <c r="AU8" s="162">
        <v>112862.92578132001</v>
      </c>
      <c r="AV8" s="162">
        <v>116656.56115473001</v>
      </c>
      <c r="AW8" s="162">
        <v>117486.63817206999</v>
      </c>
      <c r="AX8" s="162">
        <v>111894.23431522999</v>
      </c>
      <c r="AY8" s="162">
        <v>97835.286580779997</v>
      </c>
      <c r="AZ8" s="162">
        <v>94922.333094459987</v>
      </c>
      <c r="BA8" s="162">
        <v>94532.45596634</v>
      </c>
    </row>
    <row r="9" spans="1:53" s="12" customFormat="1" ht="16.5" customHeight="1">
      <c r="A9" s="103" t="s">
        <v>465</v>
      </c>
      <c r="B9" s="10"/>
      <c r="C9" s="54" t="s">
        <v>117</v>
      </c>
      <c r="D9" s="14"/>
      <c r="E9" s="137">
        <v>16310</v>
      </c>
      <c r="F9" s="137">
        <v>18124</v>
      </c>
      <c r="G9" s="137">
        <v>18863</v>
      </c>
      <c r="H9" s="137">
        <v>24803.171793690002</v>
      </c>
      <c r="I9" s="137">
        <v>34427.352253249992</v>
      </c>
      <c r="J9" s="137">
        <v>33039.110558070002</v>
      </c>
      <c r="K9" s="137">
        <v>39185.546468109998</v>
      </c>
      <c r="L9" s="137">
        <v>45107.536356080003</v>
      </c>
      <c r="M9" s="137">
        <v>64995.624040740004</v>
      </c>
      <c r="N9" s="137">
        <v>58611.221784680012</v>
      </c>
      <c r="O9" s="137">
        <v>57520.186955119992</v>
      </c>
      <c r="P9" s="137"/>
      <c r="Q9" s="137">
        <v>18359</v>
      </c>
      <c r="R9" s="137">
        <v>17596</v>
      </c>
      <c r="S9" s="137">
        <v>18863</v>
      </c>
      <c r="T9" s="137">
        <v>18613</v>
      </c>
      <c r="U9" s="137">
        <v>22559.155188649998</v>
      </c>
      <c r="V9" s="137">
        <v>22876.10728452</v>
      </c>
      <c r="W9" s="137">
        <v>24803.171793690002</v>
      </c>
      <c r="X9" s="137">
        <v>24574.806836760003</v>
      </c>
      <c r="Y9" s="137">
        <v>26976.658562250002</v>
      </c>
      <c r="Z9" s="137">
        <v>31096.432366999998</v>
      </c>
      <c r="AA9" s="137">
        <v>34427.352253249992</v>
      </c>
      <c r="AB9" s="137">
        <v>31376.423912269995</v>
      </c>
      <c r="AC9" s="137">
        <v>33729.872546140003</v>
      </c>
      <c r="AD9" s="137">
        <v>34519.043243920001</v>
      </c>
      <c r="AE9" s="137">
        <v>33039.110558070002</v>
      </c>
      <c r="AF9" s="137">
        <v>35689.246286689995</v>
      </c>
      <c r="AG9" s="137">
        <v>37454.264510649999</v>
      </c>
      <c r="AH9" s="137">
        <v>38995.686549000005</v>
      </c>
      <c r="AI9" s="137">
        <v>39185.546468109998</v>
      </c>
      <c r="AJ9" s="137">
        <v>40022.913597109989</v>
      </c>
      <c r="AK9" s="137">
        <v>42331.113460779998</v>
      </c>
      <c r="AL9" s="137">
        <v>41822.023758330004</v>
      </c>
      <c r="AM9" s="137">
        <v>45107.536356080003</v>
      </c>
      <c r="AN9" s="137">
        <v>52085.62713932</v>
      </c>
      <c r="AO9" s="137">
        <v>62388.356245819989</v>
      </c>
      <c r="AP9" s="137">
        <v>65793.315973999997</v>
      </c>
      <c r="AQ9" s="137">
        <v>64995.624040740004</v>
      </c>
      <c r="AR9" s="137">
        <v>62381.126608570004</v>
      </c>
      <c r="AS9" s="137">
        <v>67053.292934099998</v>
      </c>
      <c r="AT9" s="162">
        <v>64217.052098280008</v>
      </c>
      <c r="AU9" s="162">
        <v>58611.221784680012</v>
      </c>
      <c r="AV9" s="162">
        <v>62838.969015109993</v>
      </c>
      <c r="AW9" s="162">
        <v>64971.381640069994</v>
      </c>
      <c r="AX9" s="162">
        <v>62748.759286509994</v>
      </c>
      <c r="AY9" s="162">
        <v>57520.186955119992</v>
      </c>
      <c r="AZ9" s="162">
        <v>52502.014811289991</v>
      </c>
      <c r="BA9" s="162">
        <v>53408.216313000004</v>
      </c>
    </row>
    <row r="10" spans="1:53" s="12" customFormat="1" ht="16.5" customHeight="1">
      <c r="A10" s="308" t="s">
        <v>529</v>
      </c>
      <c r="B10" s="10"/>
      <c r="C10" s="54" t="s">
        <v>118</v>
      </c>
      <c r="D10" s="14"/>
      <c r="E10" s="137">
        <v>14612</v>
      </c>
      <c r="F10" s="137">
        <v>16342</v>
      </c>
      <c r="G10" s="137">
        <v>18565</v>
      </c>
      <c r="H10" s="137">
        <v>21727.566761269998</v>
      </c>
      <c r="I10" s="137">
        <v>24615.198550249999</v>
      </c>
      <c r="J10" s="137">
        <v>25191.10508678</v>
      </c>
      <c r="K10" s="137">
        <v>25718.515919609999</v>
      </c>
      <c r="L10" s="137">
        <v>27959.823514220003</v>
      </c>
      <c r="M10" s="137">
        <v>33467.571374159998</v>
      </c>
      <c r="N10" s="137">
        <v>35707.373167530001</v>
      </c>
      <c r="O10" s="137">
        <v>29783.648979540001</v>
      </c>
      <c r="P10" s="137"/>
      <c r="Q10" s="137">
        <v>17166</v>
      </c>
      <c r="R10" s="137">
        <v>17579</v>
      </c>
      <c r="S10" s="137">
        <v>18565</v>
      </c>
      <c r="T10" s="137">
        <v>19780</v>
      </c>
      <c r="U10" s="137">
        <v>20507.424682199999</v>
      </c>
      <c r="V10" s="137">
        <v>21128.286278169999</v>
      </c>
      <c r="W10" s="137">
        <v>21727.566761269998</v>
      </c>
      <c r="X10" s="137">
        <v>22630.906384620001</v>
      </c>
      <c r="Y10" s="137">
        <v>23243.735633830001</v>
      </c>
      <c r="Z10" s="137">
        <v>23724.539159989999</v>
      </c>
      <c r="AA10" s="137">
        <v>24615.198550249999</v>
      </c>
      <c r="AB10" s="137">
        <v>24583.575519309998</v>
      </c>
      <c r="AC10" s="137">
        <v>24863.118936800001</v>
      </c>
      <c r="AD10" s="137">
        <v>25786.421562669999</v>
      </c>
      <c r="AE10" s="137">
        <v>25191.10508678</v>
      </c>
      <c r="AF10" s="137">
        <v>25646.39474417</v>
      </c>
      <c r="AG10" s="137">
        <v>25791.210149909999</v>
      </c>
      <c r="AH10" s="137">
        <v>25973.247567949998</v>
      </c>
      <c r="AI10" s="137">
        <v>25718.515919609999</v>
      </c>
      <c r="AJ10" s="137">
        <v>26319.962275910002</v>
      </c>
      <c r="AK10" s="137">
        <v>26610.558063480003</v>
      </c>
      <c r="AL10" s="137">
        <v>27037.481195800003</v>
      </c>
      <c r="AM10" s="137">
        <v>27959.823514220003</v>
      </c>
      <c r="AN10" s="137">
        <v>29174.46450333</v>
      </c>
      <c r="AO10" s="137">
        <v>31484.338889729999</v>
      </c>
      <c r="AP10" s="137">
        <v>32700.62367221</v>
      </c>
      <c r="AQ10" s="137">
        <v>33467.571374159998</v>
      </c>
      <c r="AR10" s="137">
        <v>34827.198539669997</v>
      </c>
      <c r="AS10" s="137">
        <v>34663.175630099999</v>
      </c>
      <c r="AT10" s="162">
        <v>35244.317094710001</v>
      </c>
      <c r="AU10" s="162">
        <v>35707.373167530001</v>
      </c>
      <c r="AV10" s="162">
        <v>36316.223395200002</v>
      </c>
      <c r="AW10" s="162">
        <v>35693.910539459997</v>
      </c>
      <c r="AX10" s="162">
        <v>33546.259461829999</v>
      </c>
      <c r="AY10" s="162">
        <v>29783.648979540001</v>
      </c>
      <c r="AZ10" s="162">
        <v>29507.999186550001</v>
      </c>
      <c r="BA10" s="162">
        <v>29274.154487339998</v>
      </c>
    </row>
    <row r="11" spans="1:53" s="12" customFormat="1" ht="16.5" customHeight="1">
      <c r="A11" s="103" t="s">
        <v>466</v>
      </c>
      <c r="B11" s="72"/>
      <c r="C11" s="248" t="s">
        <v>119</v>
      </c>
      <c r="D11" s="14"/>
      <c r="E11" s="198">
        <v>6492</v>
      </c>
      <c r="F11" s="198">
        <v>7389</v>
      </c>
      <c r="G11" s="198">
        <v>6494</v>
      </c>
      <c r="H11" s="198">
        <v>10153.77231636</v>
      </c>
      <c r="I11" s="198">
        <v>10039.50779627</v>
      </c>
      <c r="J11" s="198">
        <v>11237.243197759999</v>
      </c>
      <c r="K11" s="198">
        <v>12874.297221890001</v>
      </c>
      <c r="L11" s="198">
        <v>12364.81777369</v>
      </c>
      <c r="M11" s="198">
        <v>18902.415894149999</v>
      </c>
      <c r="N11" s="198">
        <v>18544.33082911</v>
      </c>
      <c r="O11" s="198">
        <v>10531.45064612</v>
      </c>
      <c r="P11" s="137"/>
      <c r="Q11" s="198">
        <v>6724</v>
      </c>
      <c r="R11" s="198">
        <v>5700</v>
      </c>
      <c r="S11" s="198">
        <v>6494</v>
      </c>
      <c r="T11" s="198">
        <v>7389</v>
      </c>
      <c r="U11" s="198">
        <v>7930.3858947999997</v>
      </c>
      <c r="V11" s="198">
        <v>7419.4632997099998</v>
      </c>
      <c r="W11" s="198">
        <v>10153.77231636</v>
      </c>
      <c r="X11" s="198">
        <v>9401.2108476600006</v>
      </c>
      <c r="Y11" s="198">
        <v>11552.88509417</v>
      </c>
      <c r="Z11" s="198">
        <v>10347.466634550001</v>
      </c>
      <c r="AA11" s="198">
        <v>10039.50779627</v>
      </c>
      <c r="AB11" s="198">
        <v>10848.221991189999</v>
      </c>
      <c r="AC11" s="198">
        <v>10291.96435353</v>
      </c>
      <c r="AD11" s="198">
        <v>10866.75000919</v>
      </c>
      <c r="AE11" s="198">
        <v>11237.243197759999</v>
      </c>
      <c r="AF11" s="198">
        <v>9815.6356868399998</v>
      </c>
      <c r="AG11" s="198">
        <v>10926.958163650001</v>
      </c>
      <c r="AH11" s="198">
        <v>9741.3535707200008</v>
      </c>
      <c r="AI11" s="198">
        <v>12874.297221890001</v>
      </c>
      <c r="AJ11" s="198">
        <v>11736.80039154</v>
      </c>
      <c r="AK11" s="198">
        <v>11263.978947650001</v>
      </c>
      <c r="AL11" s="198">
        <v>10628.771090710001</v>
      </c>
      <c r="AM11" s="198">
        <v>12364.81777369</v>
      </c>
      <c r="AN11" s="198">
        <v>18664.24623425</v>
      </c>
      <c r="AO11" s="198">
        <v>19454.48046196</v>
      </c>
      <c r="AP11" s="198">
        <v>19189.140524139999</v>
      </c>
      <c r="AQ11" s="198">
        <v>18902.415894149999</v>
      </c>
      <c r="AR11" s="198">
        <v>16865.40271133</v>
      </c>
      <c r="AS11" s="198">
        <v>15862.214908110001</v>
      </c>
      <c r="AT11" s="538">
        <v>16358.194451840001</v>
      </c>
      <c r="AU11" s="538">
        <v>18544.33082911</v>
      </c>
      <c r="AV11" s="538">
        <v>17501.36874442</v>
      </c>
      <c r="AW11" s="538">
        <v>16821.345992539998</v>
      </c>
      <c r="AX11" s="538">
        <v>15599.21556689</v>
      </c>
      <c r="AY11" s="538">
        <v>10531.45064612</v>
      </c>
      <c r="AZ11" s="538">
        <v>12912.319096619998</v>
      </c>
      <c r="BA11" s="538">
        <v>11850.085165999999</v>
      </c>
    </row>
    <row r="12" spans="1:53" s="6" customFormat="1" ht="16.5" customHeight="1">
      <c r="A12" s="103" t="s">
        <v>559</v>
      </c>
      <c r="B12" s="14"/>
      <c r="C12" s="14" t="s">
        <v>120</v>
      </c>
      <c r="D12" s="14"/>
      <c r="E12" s="137">
        <v>86588</v>
      </c>
      <c r="F12" s="137">
        <v>89002</v>
      </c>
      <c r="G12" s="137">
        <v>79016</v>
      </c>
      <c r="H12" s="137">
        <v>94935.77465574001</v>
      </c>
      <c r="I12" s="137">
        <v>113359.6592536</v>
      </c>
      <c r="J12" s="137">
        <v>121143.02808473003</v>
      </c>
      <c r="K12" s="137">
        <v>108855.93391598998</v>
      </c>
      <c r="L12" s="137">
        <v>103062.04295754999</v>
      </c>
      <c r="M12" s="137">
        <v>98055.938961259963</v>
      </c>
      <c r="N12" s="137">
        <v>110047.58305086999</v>
      </c>
      <c r="O12" s="137">
        <v>131600.16840214</v>
      </c>
      <c r="P12" s="137"/>
      <c r="Q12" s="137">
        <v>88134</v>
      </c>
      <c r="R12" s="137">
        <v>84005</v>
      </c>
      <c r="S12" s="137">
        <v>79016</v>
      </c>
      <c r="T12" s="137">
        <v>79301</v>
      </c>
      <c r="U12" s="137">
        <v>81507.938880180023</v>
      </c>
      <c r="V12" s="137">
        <v>85093.445831379999</v>
      </c>
      <c r="W12" s="137">
        <v>94935.77465574001</v>
      </c>
      <c r="X12" s="137">
        <v>99859.516101720015</v>
      </c>
      <c r="Y12" s="137">
        <v>106111.77076548999</v>
      </c>
      <c r="Z12" s="137">
        <v>105943.77753043</v>
      </c>
      <c r="AA12" s="137">
        <v>113359.6592536</v>
      </c>
      <c r="AB12" s="137">
        <v>116966.77909292001</v>
      </c>
      <c r="AC12" s="137">
        <v>117649.31615457997</v>
      </c>
      <c r="AD12" s="137">
        <v>121381.77507147001</v>
      </c>
      <c r="AE12" s="137">
        <v>121143.02808473003</v>
      </c>
      <c r="AF12" s="137">
        <v>121692.29764007001</v>
      </c>
      <c r="AG12" s="137">
        <v>117873.93919010003</v>
      </c>
      <c r="AH12" s="137">
        <v>116081.07080355001</v>
      </c>
      <c r="AI12" s="137">
        <v>108855.93391598998</v>
      </c>
      <c r="AJ12" s="137">
        <v>106340.86158908</v>
      </c>
      <c r="AK12" s="137">
        <v>104566.89828002</v>
      </c>
      <c r="AL12" s="137">
        <v>105417.65109226001</v>
      </c>
      <c r="AM12" s="137">
        <v>103062.04295754999</v>
      </c>
      <c r="AN12" s="137">
        <v>99472.027683039982</v>
      </c>
      <c r="AO12" s="137">
        <v>99689.773376199984</v>
      </c>
      <c r="AP12" s="137">
        <v>101627.29863907996</v>
      </c>
      <c r="AQ12" s="137">
        <v>98055.938961259963</v>
      </c>
      <c r="AR12" s="137">
        <v>97568.578313449994</v>
      </c>
      <c r="AS12" s="137">
        <v>96201.928398429998</v>
      </c>
      <c r="AT12" s="162">
        <v>104424.96297512999</v>
      </c>
      <c r="AU12" s="162">
        <v>110047.58305086999</v>
      </c>
      <c r="AV12" s="162">
        <v>108930.51530720999</v>
      </c>
      <c r="AW12" s="162">
        <v>112191.13696501</v>
      </c>
      <c r="AX12" s="162">
        <v>120494.48384214006</v>
      </c>
      <c r="AY12" s="162">
        <v>131600.16840214</v>
      </c>
      <c r="AZ12" s="162">
        <v>128293.53104480004</v>
      </c>
      <c r="BA12" s="162">
        <v>134339.60436736001</v>
      </c>
    </row>
    <row r="13" spans="1:53" ht="16.5" customHeight="1">
      <c r="A13" s="103" t="s">
        <v>467</v>
      </c>
      <c r="B13" s="10"/>
      <c r="C13" s="54" t="s">
        <v>121</v>
      </c>
      <c r="D13" s="14"/>
      <c r="E13" s="137">
        <v>82029</v>
      </c>
      <c r="F13" s="137">
        <v>83998</v>
      </c>
      <c r="G13" s="137">
        <v>73821</v>
      </c>
      <c r="H13" s="137">
        <v>89399.412066980003</v>
      </c>
      <c r="I13" s="137">
        <v>108348.54888685999</v>
      </c>
      <c r="J13" s="137">
        <v>116973.55893191001</v>
      </c>
      <c r="K13" s="137">
        <v>104853.89038375</v>
      </c>
      <c r="L13" s="137">
        <v>98138.740066319995</v>
      </c>
      <c r="M13" s="137">
        <v>93657.008476899995</v>
      </c>
      <c r="N13" s="137">
        <v>106289.06143464001</v>
      </c>
      <c r="O13" s="137">
        <v>127794.14087399001</v>
      </c>
      <c r="P13" s="137"/>
      <c r="Q13" s="137">
        <v>83336</v>
      </c>
      <c r="R13" s="137">
        <v>78954</v>
      </c>
      <c r="S13" s="137">
        <v>73821</v>
      </c>
      <c r="T13" s="137">
        <v>74179</v>
      </c>
      <c r="U13" s="137">
        <v>76180.451675190008</v>
      </c>
      <c r="V13" s="137">
        <v>79584.466924039996</v>
      </c>
      <c r="W13" s="137">
        <v>89399.412066980003</v>
      </c>
      <c r="X13" s="137">
        <v>94635.037268950007</v>
      </c>
      <c r="Y13" s="137">
        <v>101021.93151616</v>
      </c>
      <c r="Z13" s="137">
        <v>100831.37982537999</v>
      </c>
      <c r="AA13" s="137">
        <v>108348.54888685999</v>
      </c>
      <c r="AB13" s="137">
        <v>112387.29221270001</v>
      </c>
      <c r="AC13" s="137">
        <v>113304.65771815</v>
      </c>
      <c r="AD13" s="137">
        <v>117156.36445606001</v>
      </c>
      <c r="AE13" s="137">
        <v>116973.55893191001</v>
      </c>
      <c r="AF13" s="137">
        <v>117833.48501722001</v>
      </c>
      <c r="AG13" s="137">
        <v>114044.19459177001</v>
      </c>
      <c r="AH13" s="137">
        <v>112170.44113980001</v>
      </c>
      <c r="AI13" s="137">
        <v>104853.89038375</v>
      </c>
      <c r="AJ13" s="137">
        <v>102350.9018207</v>
      </c>
      <c r="AK13" s="137">
        <v>100391.15104331</v>
      </c>
      <c r="AL13" s="137">
        <v>100727.09991714</v>
      </c>
      <c r="AM13" s="137">
        <v>98138.740066319995</v>
      </c>
      <c r="AN13" s="137">
        <v>94918.684554489999</v>
      </c>
      <c r="AO13" s="137">
        <v>95179.757780179993</v>
      </c>
      <c r="AP13" s="137">
        <v>97199.832507209998</v>
      </c>
      <c r="AQ13" s="137">
        <v>93657.008476899995</v>
      </c>
      <c r="AR13" s="137">
        <v>93770.026857329998</v>
      </c>
      <c r="AS13" s="137">
        <v>92551.585913360002</v>
      </c>
      <c r="AT13" s="162">
        <v>100710.89426781</v>
      </c>
      <c r="AU13" s="162">
        <v>106289.06143464001</v>
      </c>
      <c r="AV13" s="162">
        <v>105358.79750743</v>
      </c>
      <c r="AW13" s="162">
        <v>108464.47306812</v>
      </c>
      <c r="AX13" s="162">
        <v>116625.68296437999</v>
      </c>
      <c r="AY13" s="162">
        <v>127794.14087399001</v>
      </c>
      <c r="AZ13" s="162">
        <v>124663.9173078</v>
      </c>
      <c r="BA13" s="162">
        <v>130520.77391721001</v>
      </c>
    </row>
    <row r="14" spans="1:53" ht="16.5" customHeight="1">
      <c r="A14" s="103" t="s">
        <v>468</v>
      </c>
      <c r="B14" s="72"/>
      <c r="C14" s="248" t="s">
        <v>122</v>
      </c>
      <c r="D14" s="14"/>
      <c r="E14" s="198">
        <v>3411</v>
      </c>
      <c r="F14" s="198">
        <v>4051</v>
      </c>
      <c r="G14" s="198">
        <v>4316</v>
      </c>
      <c r="H14" s="198">
        <v>4600.5068076199996</v>
      </c>
      <c r="I14" s="198">
        <v>4070.5248793000001</v>
      </c>
      <c r="J14" s="198">
        <v>3201.1907017600001</v>
      </c>
      <c r="K14" s="198">
        <v>2971.35758506</v>
      </c>
      <c r="L14" s="198">
        <v>3804.07453661</v>
      </c>
      <c r="M14" s="198">
        <v>3708.99396566</v>
      </c>
      <c r="N14" s="198">
        <v>3123.0171515699999</v>
      </c>
      <c r="O14" s="198">
        <v>3385.0104453399999</v>
      </c>
      <c r="P14" s="137"/>
      <c r="Q14" s="198">
        <v>3937</v>
      </c>
      <c r="R14" s="198">
        <v>4169</v>
      </c>
      <c r="S14" s="198">
        <v>4316</v>
      </c>
      <c r="T14" s="198">
        <v>4236</v>
      </c>
      <c r="U14" s="198">
        <v>4418.0979438499999</v>
      </c>
      <c r="V14" s="198">
        <v>4576.2357062000001</v>
      </c>
      <c r="W14" s="198">
        <v>4600.5068076199996</v>
      </c>
      <c r="X14" s="198">
        <v>4294.9507416300003</v>
      </c>
      <c r="Y14" s="198">
        <v>4141.2404081899995</v>
      </c>
      <c r="Z14" s="198">
        <v>4147.3486639100001</v>
      </c>
      <c r="AA14" s="198">
        <v>4070.5248793000001</v>
      </c>
      <c r="AB14" s="198">
        <v>3660.62599224</v>
      </c>
      <c r="AC14" s="198">
        <v>3407.9317481599996</v>
      </c>
      <c r="AD14" s="198">
        <v>3271.4812636699999</v>
      </c>
      <c r="AE14" s="198">
        <v>3201.1907017600001</v>
      </c>
      <c r="AF14" s="198">
        <v>2883.0759869999997</v>
      </c>
      <c r="AG14" s="198">
        <v>2839.1394547199998</v>
      </c>
      <c r="AH14" s="198">
        <v>2900.6527577500001</v>
      </c>
      <c r="AI14" s="198">
        <v>2971.35758506</v>
      </c>
      <c r="AJ14" s="198">
        <v>2937.1463312800001</v>
      </c>
      <c r="AK14" s="198">
        <v>3096.1014195899998</v>
      </c>
      <c r="AL14" s="198">
        <v>3590.9772910199999</v>
      </c>
      <c r="AM14" s="198">
        <v>3804.07453661</v>
      </c>
      <c r="AN14" s="198">
        <v>3655.91269014</v>
      </c>
      <c r="AO14" s="198">
        <v>3769.8659696499999</v>
      </c>
      <c r="AP14" s="198">
        <v>3715.0162556999999</v>
      </c>
      <c r="AQ14" s="198">
        <v>3708.99396566</v>
      </c>
      <c r="AR14" s="198">
        <v>3139.47737839</v>
      </c>
      <c r="AS14" s="198">
        <v>3006.4956463500002</v>
      </c>
      <c r="AT14" s="538">
        <v>3071.3966412600003</v>
      </c>
      <c r="AU14" s="538">
        <v>3123.0171515699999</v>
      </c>
      <c r="AV14" s="538">
        <v>2973.7107070500001</v>
      </c>
      <c r="AW14" s="538">
        <v>3159.6320640499998</v>
      </c>
      <c r="AX14" s="538">
        <v>3342.3216213700002</v>
      </c>
      <c r="AY14" s="538">
        <v>3385.0104453399999</v>
      </c>
      <c r="AZ14" s="538">
        <v>3381.8209599499996</v>
      </c>
      <c r="BA14" s="538">
        <v>3677.0772415899996</v>
      </c>
    </row>
    <row r="15" spans="1:53" ht="16.5" customHeight="1">
      <c r="A15" s="103" t="s">
        <v>469</v>
      </c>
      <c r="B15" s="14"/>
      <c r="C15" s="14" t="s">
        <v>558</v>
      </c>
      <c r="D15" s="14"/>
      <c r="E15" s="137">
        <v>6056</v>
      </c>
      <c r="F15" s="137">
        <v>3923</v>
      </c>
      <c r="G15" s="137">
        <v>3210</v>
      </c>
      <c r="H15" s="137">
        <v>3091.8836345499999</v>
      </c>
      <c r="I15" s="137">
        <v>1073.53822971</v>
      </c>
      <c r="J15" s="137">
        <v>3158.6383093200002</v>
      </c>
      <c r="K15" s="137">
        <v>2895.3197022499999</v>
      </c>
      <c r="L15" s="137">
        <v>4634.8398975999999</v>
      </c>
      <c r="M15" s="137">
        <v>5739.95454608</v>
      </c>
      <c r="N15" s="137">
        <v>8923.77501777</v>
      </c>
      <c r="O15" s="137">
        <v>2539.6954733000002</v>
      </c>
      <c r="P15" s="137"/>
      <c r="Q15" s="137">
        <v>3448</v>
      </c>
      <c r="R15" s="137">
        <v>3134</v>
      </c>
      <c r="S15" s="137">
        <v>3210</v>
      </c>
      <c r="T15" s="137">
        <v>4705</v>
      </c>
      <c r="U15" s="137">
        <v>3393.0667500599998</v>
      </c>
      <c r="V15" s="137">
        <v>3655.1318222199998</v>
      </c>
      <c r="W15" s="137">
        <v>3091.8836345499999</v>
      </c>
      <c r="X15" s="137">
        <v>2347.7667094499998</v>
      </c>
      <c r="Y15" s="137">
        <v>1239.5058807800001</v>
      </c>
      <c r="Z15" s="137">
        <v>2056.1098006100001</v>
      </c>
      <c r="AA15" s="137">
        <v>1073.53822971</v>
      </c>
      <c r="AB15" s="137">
        <v>1704.1304725800001</v>
      </c>
      <c r="AC15" s="137">
        <v>1851.6166018499998</v>
      </c>
      <c r="AD15" s="137">
        <v>2201.9453428799998</v>
      </c>
      <c r="AE15" s="137">
        <v>3158.6383093200002</v>
      </c>
      <c r="AF15" s="137">
        <v>2686.3899308300001</v>
      </c>
      <c r="AG15" s="137">
        <v>2342.3179875999999</v>
      </c>
      <c r="AH15" s="137">
        <v>2481.1296990600003</v>
      </c>
      <c r="AI15" s="137">
        <v>2895.3197022499999</v>
      </c>
      <c r="AJ15" s="137">
        <v>4496.94845876</v>
      </c>
      <c r="AK15" s="137">
        <v>4420.3002270099996</v>
      </c>
      <c r="AL15" s="137">
        <v>4264.5190382600003</v>
      </c>
      <c r="AM15" s="137">
        <v>4634.8398975999999</v>
      </c>
      <c r="AN15" s="137">
        <v>4575.5736094200001</v>
      </c>
      <c r="AO15" s="137">
        <v>3792.3774068799999</v>
      </c>
      <c r="AP15" s="137">
        <v>4490.5400065699996</v>
      </c>
      <c r="AQ15" s="137">
        <v>5739.95454608</v>
      </c>
      <c r="AR15" s="137">
        <v>7892.2670767</v>
      </c>
      <c r="AS15" s="137">
        <v>11638.895284909999</v>
      </c>
      <c r="AT15" s="162">
        <v>12255.748034669999</v>
      </c>
      <c r="AU15" s="162">
        <v>8923.77501777</v>
      </c>
      <c r="AV15" s="162">
        <v>6189.1820180299992</v>
      </c>
      <c r="AW15" s="162">
        <v>4716.7943163899999</v>
      </c>
      <c r="AX15" s="162">
        <v>4355.9733376599997</v>
      </c>
      <c r="AY15" s="162">
        <v>2539.6954733000002</v>
      </c>
      <c r="AZ15" s="162">
        <v>5413.3131376800002</v>
      </c>
      <c r="BA15" s="162">
        <v>4778.1927519600004</v>
      </c>
    </row>
    <row r="16" spans="1:53" ht="16.5" customHeight="1">
      <c r="A16" s="101" t="s">
        <v>461</v>
      </c>
      <c r="B16" s="14"/>
      <c r="C16" s="14" t="s">
        <v>557</v>
      </c>
      <c r="D16" s="14"/>
      <c r="E16" s="137">
        <v>4061</v>
      </c>
      <c r="F16" s="137">
        <v>2046</v>
      </c>
      <c r="G16" s="137">
        <v>1596</v>
      </c>
      <c r="H16" s="137">
        <v>1295.6255013300001</v>
      </c>
      <c r="I16" s="137">
        <v>707.08194350000008</v>
      </c>
      <c r="J16" s="137">
        <v>645.34162600000013</v>
      </c>
      <c r="K16" s="137">
        <v>639.61300000000006</v>
      </c>
      <c r="L16" s="137">
        <v>675.21450000000004</v>
      </c>
      <c r="M16" s="137">
        <v>630.42600000000004</v>
      </c>
      <c r="N16" s="137">
        <v>630.02399999999989</v>
      </c>
      <c r="O16" s="137">
        <v>0</v>
      </c>
      <c r="P16" s="137"/>
      <c r="Q16" s="137">
        <v>1420</v>
      </c>
      <c r="R16" s="137">
        <v>1633</v>
      </c>
      <c r="S16" s="137">
        <v>1596</v>
      </c>
      <c r="T16" s="137">
        <v>1733</v>
      </c>
      <c r="U16" s="137">
        <v>1966.3921758300003</v>
      </c>
      <c r="V16" s="137">
        <v>1649.4453586199998</v>
      </c>
      <c r="W16" s="137">
        <v>1295.6255013300001</v>
      </c>
      <c r="X16" s="137">
        <v>857.85392728000011</v>
      </c>
      <c r="Y16" s="137">
        <v>793.86555619000001</v>
      </c>
      <c r="Z16" s="137">
        <v>712.37025898000002</v>
      </c>
      <c r="AA16" s="137">
        <v>707.08194350000008</v>
      </c>
      <c r="AB16" s="137">
        <v>771</v>
      </c>
      <c r="AC16" s="137">
        <v>695.63074692999999</v>
      </c>
      <c r="AD16" s="137">
        <v>678.10572449000006</v>
      </c>
      <c r="AE16" s="137">
        <v>645.34162600000013</v>
      </c>
      <c r="AF16" s="137">
        <v>642.66412600000012</v>
      </c>
      <c r="AG16" s="137">
        <v>640.17649999999992</v>
      </c>
      <c r="AH16" s="137">
        <v>640.40949999999998</v>
      </c>
      <c r="AI16" s="137">
        <v>639.61300000000006</v>
      </c>
      <c r="AJ16" s="137">
        <v>684.88400000000001</v>
      </c>
      <c r="AK16" s="137">
        <v>674.6724999999999</v>
      </c>
      <c r="AL16" s="137">
        <v>674.69</v>
      </c>
      <c r="AM16" s="137">
        <v>675.21450000000004</v>
      </c>
      <c r="AN16" s="137">
        <v>629.79050000000007</v>
      </c>
      <c r="AO16" s="137">
        <v>630.01250000000005</v>
      </c>
      <c r="AP16" s="137">
        <v>630.20600000000002</v>
      </c>
      <c r="AQ16" s="137">
        <v>630.42600000000004</v>
      </c>
      <c r="AR16" s="137">
        <v>629.73300000000006</v>
      </c>
      <c r="AS16" s="137">
        <v>630.21199999999999</v>
      </c>
      <c r="AT16" s="162">
        <v>629.81799999999998</v>
      </c>
      <c r="AU16" s="162">
        <v>630.02399999999989</v>
      </c>
      <c r="AV16" s="162">
        <v>0.27400000000000091</v>
      </c>
      <c r="AW16" s="162">
        <v>0</v>
      </c>
      <c r="AX16" s="162">
        <v>0</v>
      </c>
      <c r="AY16" s="162">
        <v>0</v>
      </c>
      <c r="AZ16" s="162">
        <v>0</v>
      </c>
      <c r="BA16" s="162">
        <v>0</v>
      </c>
    </row>
    <row r="17" spans="1:53" ht="16.5" customHeight="1">
      <c r="A17" s="99" t="s">
        <v>462</v>
      </c>
      <c r="B17" s="31"/>
      <c r="C17" s="31" t="s">
        <v>556</v>
      </c>
      <c r="D17" s="14"/>
      <c r="E17" s="198">
        <v>129</v>
      </c>
      <c r="F17" s="198">
        <v>301</v>
      </c>
      <c r="G17" s="198">
        <v>155</v>
      </c>
      <c r="H17" s="198">
        <v>24.013314909999998</v>
      </c>
      <c r="I17" s="198">
        <v>8.7864601499999999</v>
      </c>
      <c r="J17" s="198">
        <v>4.0089752800000005</v>
      </c>
      <c r="K17" s="198">
        <v>2.9352799700000003</v>
      </c>
      <c r="L17" s="198">
        <v>2.3053034800000001</v>
      </c>
      <c r="M17" s="198">
        <v>0.7064918</v>
      </c>
      <c r="N17" s="198">
        <v>14.828849079999999</v>
      </c>
      <c r="O17" s="198">
        <v>1.7071056600000001</v>
      </c>
      <c r="P17" s="137"/>
      <c r="Q17" s="198">
        <v>355</v>
      </c>
      <c r="R17" s="198">
        <v>299</v>
      </c>
      <c r="S17" s="198">
        <v>155</v>
      </c>
      <c r="T17" s="198">
        <v>59</v>
      </c>
      <c r="U17" s="198">
        <v>44.23627596</v>
      </c>
      <c r="V17" s="198">
        <v>33.300280029999996</v>
      </c>
      <c r="W17" s="198">
        <v>24.013314909999998</v>
      </c>
      <c r="X17" s="198">
        <v>20.995196620000002</v>
      </c>
      <c r="Y17" s="198">
        <v>29.3195826</v>
      </c>
      <c r="Z17" s="198">
        <v>20.982113200000001</v>
      </c>
      <c r="AA17" s="198">
        <v>8.7864601499999999</v>
      </c>
      <c r="AB17" s="198">
        <v>9.946256120000001</v>
      </c>
      <c r="AC17" s="198">
        <v>8.0663572000000006</v>
      </c>
      <c r="AD17" s="198">
        <v>4.1406407400000003</v>
      </c>
      <c r="AE17" s="198">
        <v>4.0089752800000005</v>
      </c>
      <c r="AF17" s="198">
        <v>3.83934468</v>
      </c>
      <c r="AG17" s="198">
        <v>7.7778318400000002</v>
      </c>
      <c r="AH17" s="198">
        <v>2.2905004</v>
      </c>
      <c r="AI17" s="198">
        <v>2.9352799700000003</v>
      </c>
      <c r="AJ17" s="198">
        <v>9.2913122599999998</v>
      </c>
      <c r="AK17" s="198">
        <v>15.067069699999999</v>
      </c>
      <c r="AL17" s="198">
        <v>17.508072589999998</v>
      </c>
      <c r="AM17" s="198">
        <v>2.3053034800000001</v>
      </c>
      <c r="AN17" s="198">
        <v>1.483374</v>
      </c>
      <c r="AO17" s="198">
        <v>1.4822918</v>
      </c>
      <c r="AP17" s="198">
        <v>1.4669651200000002</v>
      </c>
      <c r="AQ17" s="198">
        <v>0.7064918</v>
      </c>
      <c r="AR17" s="198">
        <v>4.70427748</v>
      </c>
      <c r="AS17" s="198">
        <v>0.70376046999999997</v>
      </c>
      <c r="AT17" s="538">
        <v>0.70376046999999997</v>
      </c>
      <c r="AU17" s="538">
        <v>14.828849079999999</v>
      </c>
      <c r="AV17" s="538">
        <v>9.1050250300000002</v>
      </c>
      <c r="AW17" s="538">
        <v>9.5018898400000005</v>
      </c>
      <c r="AX17" s="538">
        <v>1.7071056600000001</v>
      </c>
      <c r="AY17" s="538">
        <v>1.7071056600000001</v>
      </c>
      <c r="AZ17" s="538">
        <v>5.7153800600000002</v>
      </c>
      <c r="BA17" s="538">
        <v>4.6526477100000001</v>
      </c>
    </row>
    <row r="18" spans="1:53" ht="16.5" customHeight="1">
      <c r="A18" s="101" t="s">
        <v>1077</v>
      </c>
      <c r="B18" s="10"/>
      <c r="C18" s="14" t="s">
        <v>123</v>
      </c>
      <c r="D18" s="14"/>
      <c r="E18" s="137">
        <v>10302</v>
      </c>
      <c r="F18" s="137">
        <v>9603</v>
      </c>
      <c r="G18" s="137">
        <v>9221</v>
      </c>
      <c r="H18" s="137">
        <v>10362.692322909999</v>
      </c>
      <c r="I18" s="137">
        <v>11352.719848170002</v>
      </c>
      <c r="J18" s="137">
        <v>9694.2740025099993</v>
      </c>
      <c r="K18" s="137">
        <v>9879.0843097300003</v>
      </c>
      <c r="L18" s="137">
        <v>8672.2114630699998</v>
      </c>
      <c r="M18" s="137">
        <v>10305.86397307</v>
      </c>
      <c r="N18" s="137">
        <v>7780.9553992900001</v>
      </c>
      <c r="O18" s="137">
        <v>7334.2574499500006</v>
      </c>
      <c r="P18" s="137"/>
      <c r="Q18" s="137">
        <v>9876</v>
      </c>
      <c r="R18" s="137">
        <v>9364</v>
      </c>
      <c r="S18" s="137">
        <v>9221</v>
      </c>
      <c r="T18" s="137">
        <v>9763</v>
      </c>
      <c r="U18" s="137">
        <v>10214.83360991</v>
      </c>
      <c r="V18" s="137">
        <v>10097.470494409999</v>
      </c>
      <c r="W18" s="137">
        <v>10362.692322909999</v>
      </c>
      <c r="X18" s="137">
        <v>10552.476325919999</v>
      </c>
      <c r="Y18" s="137">
        <v>10841.573499719998</v>
      </c>
      <c r="Z18" s="137">
        <v>10864.40156188</v>
      </c>
      <c r="AA18" s="137">
        <v>11352.719848170002</v>
      </c>
      <c r="AB18" s="137">
        <v>11118.570440770001</v>
      </c>
      <c r="AC18" s="137">
        <v>10207.15057951</v>
      </c>
      <c r="AD18" s="137">
        <v>10025.603692029999</v>
      </c>
      <c r="AE18" s="137">
        <v>9694.2740025099993</v>
      </c>
      <c r="AF18" s="137">
        <v>9386.9703778000021</v>
      </c>
      <c r="AG18" s="137">
        <v>9409.5312354300004</v>
      </c>
      <c r="AH18" s="137">
        <v>9278.2756783700006</v>
      </c>
      <c r="AI18" s="137">
        <v>9879.0843097300003</v>
      </c>
      <c r="AJ18" s="137">
        <v>9208.81521307</v>
      </c>
      <c r="AK18" s="137">
        <v>8625.8068430700005</v>
      </c>
      <c r="AL18" s="137">
        <v>8617.4708030700003</v>
      </c>
      <c r="AM18" s="137">
        <v>8672.2114630699998</v>
      </c>
      <c r="AN18" s="137">
        <v>8881.95526307</v>
      </c>
      <c r="AO18" s="137">
        <v>10165.05046307</v>
      </c>
      <c r="AP18" s="137">
        <v>9886.07126307</v>
      </c>
      <c r="AQ18" s="137">
        <v>10305.86397307</v>
      </c>
      <c r="AR18" s="137">
        <v>9708.81333748</v>
      </c>
      <c r="AS18" s="137">
        <v>9040.8047422999989</v>
      </c>
      <c r="AT18" s="162">
        <v>8108.91712929</v>
      </c>
      <c r="AU18" s="162">
        <v>7780.9553992900001</v>
      </c>
      <c r="AV18" s="162">
        <v>7625.68919929</v>
      </c>
      <c r="AW18" s="162">
        <v>7493.1922092899995</v>
      </c>
      <c r="AX18" s="162">
        <v>7421.6657592899992</v>
      </c>
      <c r="AY18" s="162">
        <v>7334.2574499500006</v>
      </c>
      <c r="AZ18" s="162">
        <v>7118.428989949999</v>
      </c>
      <c r="BA18" s="162">
        <v>7088.0241299500012</v>
      </c>
    </row>
    <row r="19" spans="1:53" ht="16.5" customHeight="1">
      <c r="A19" s="99" t="s">
        <v>1116</v>
      </c>
      <c r="B19" s="14"/>
      <c r="C19" s="14" t="s">
        <v>124</v>
      </c>
      <c r="D19" s="14"/>
      <c r="E19" s="146">
        <v>8896</v>
      </c>
      <c r="F19" s="146">
        <v>8896</v>
      </c>
      <c r="G19" s="146">
        <v>9963</v>
      </c>
      <c r="H19" s="146">
        <v>7595.4564526000004</v>
      </c>
      <c r="I19" s="146">
        <v>7794.1766196399994</v>
      </c>
      <c r="J19" s="146">
        <v>6695.22760105</v>
      </c>
      <c r="K19" s="146">
        <v>6095.64175239</v>
      </c>
      <c r="L19" s="146">
        <v>5696.5501153000005</v>
      </c>
      <c r="M19" s="146">
        <v>7397.4248287700002</v>
      </c>
      <c r="N19" s="146">
        <v>9398.2113397900011</v>
      </c>
      <c r="O19" s="146">
        <v>13898.923574530001</v>
      </c>
      <c r="P19" s="146"/>
      <c r="Q19" s="137">
        <v>8472</v>
      </c>
      <c r="R19" s="137">
        <v>8469</v>
      </c>
      <c r="S19" s="137">
        <v>9963</v>
      </c>
      <c r="T19" s="137">
        <v>8794</v>
      </c>
      <c r="U19" s="137">
        <v>7600.4602610900001</v>
      </c>
      <c r="V19" s="137">
        <v>7595.60689585</v>
      </c>
      <c r="W19" s="137">
        <v>7595.4564526000004</v>
      </c>
      <c r="X19" s="137">
        <v>8293.3729033</v>
      </c>
      <c r="Y19" s="137">
        <v>7793.6417150500001</v>
      </c>
      <c r="Z19" s="137">
        <v>7793.8995412500008</v>
      </c>
      <c r="AA19" s="137">
        <v>7794.1766196399994</v>
      </c>
      <c r="AB19" s="137">
        <v>6594.5040800799998</v>
      </c>
      <c r="AC19" s="137">
        <v>6994.7508594999999</v>
      </c>
      <c r="AD19" s="137">
        <v>6394.9892237199992</v>
      </c>
      <c r="AE19" s="137">
        <v>6695.22760105</v>
      </c>
      <c r="AF19" s="137">
        <v>6694.9547143300006</v>
      </c>
      <c r="AG19" s="137">
        <v>6595.1839148400004</v>
      </c>
      <c r="AH19" s="137">
        <v>6095.4128271600002</v>
      </c>
      <c r="AI19" s="137">
        <v>6095.64175239</v>
      </c>
      <c r="AJ19" s="137">
        <v>5495.865713449999</v>
      </c>
      <c r="AK19" s="137">
        <v>5896.092175499999</v>
      </c>
      <c r="AL19" s="137">
        <v>5696.3211389299995</v>
      </c>
      <c r="AM19" s="137">
        <v>5696.5501153000005</v>
      </c>
      <c r="AN19" s="137">
        <v>6196.7766154199999</v>
      </c>
      <c r="AO19" s="137">
        <v>6197.0031280900002</v>
      </c>
      <c r="AP19" s="137">
        <v>7397.2266139300009</v>
      </c>
      <c r="AQ19" s="137">
        <v>7397.4248287700002</v>
      </c>
      <c r="AR19" s="137">
        <v>7397.6187458699997</v>
      </c>
      <c r="AS19" s="137">
        <v>8897.8148290299996</v>
      </c>
      <c r="AT19" s="162">
        <v>9398.0130785500005</v>
      </c>
      <c r="AU19" s="162">
        <v>9398.2113397900011</v>
      </c>
      <c r="AV19" s="162">
        <v>12898.405302319999</v>
      </c>
      <c r="AW19" s="162">
        <v>13398.59591738</v>
      </c>
      <c r="AX19" s="162">
        <v>13198.765773070001</v>
      </c>
      <c r="AY19" s="162">
        <v>13898.923574530001</v>
      </c>
      <c r="AZ19" s="162">
        <v>11899.07574378</v>
      </c>
      <c r="BA19" s="162">
        <v>11899.229613979998</v>
      </c>
    </row>
    <row r="20" spans="1:53" ht="16.5" customHeight="1">
      <c r="B20" s="14"/>
      <c r="C20" s="14" t="s">
        <v>125</v>
      </c>
      <c r="D20" s="14"/>
      <c r="E20" s="146">
        <v>461</v>
      </c>
      <c r="F20" s="146">
        <v>453</v>
      </c>
      <c r="G20" s="146">
        <v>546</v>
      </c>
      <c r="H20" s="146">
        <v>678.57873491999999</v>
      </c>
      <c r="I20" s="146">
        <v>658.16956594999999</v>
      </c>
      <c r="J20" s="146">
        <v>1013.2915988599999</v>
      </c>
      <c r="K20" s="146">
        <v>868.64313263999986</v>
      </c>
      <c r="L20" s="146">
        <v>971.78575190999993</v>
      </c>
      <c r="M20" s="146">
        <v>1339.0629775599998</v>
      </c>
      <c r="N20" s="146">
        <v>1183.3305406899999</v>
      </c>
      <c r="O20" s="146">
        <v>965.19277715999988</v>
      </c>
      <c r="P20" s="146"/>
      <c r="Q20" s="137">
        <v>468</v>
      </c>
      <c r="R20" s="137">
        <v>502</v>
      </c>
      <c r="S20" s="137">
        <v>546</v>
      </c>
      <c r="T20" s="137">
        <v>518</v>
      </c>
      <c r="U20" s="137">
        <v>587.42872674</v>
      </c>
      <c r="V20" s="137">
        <v>627.75854745000004</v>
      </c>
      <c r="W20" s="137">
        <v>678.57873491999999</v>
      </c>
      <c r="X20" s="137">
        <v>618.73905212</v>
      </c>
      <c r="Y20" s="137">
        <v>581.97639715999992</v>
      </c>
      <c r="Z20" s="137">
        <v>657.01677725000002</v>
      </c>
      <c r="AA20" s="137">
        <v>658.16956594999999</v>
      </c>
      <c r="AB20" s="137">
        <v>812.45631893000018</v>
      </c>
      <c r="AC20" s="137">
        <v>676.99930456999994</v>
      </c>
      <c r="AD20" s="137">
        <v>815.18633799000008</v>
      </c>
      <c r="AE20" s="137">
        <v>1013.2915988599999</v>
      </c>
      <c r="AF20" s="137">
        <v>914.16624870999988</v>
      </c>
      <c r="AG20" s="137">
        <v>799.41947902000015</v>
      </c>
      <c r="AH20" s="137">
        <v>870.25882314000012</v>
      </c>
      <c r="AI20" s="137">
        <v>868.64313263999986</v>
      </c>
      <c r="AJ20" s="137">
        <v>942.19785278000006</v>
      </c>
      <c r="AK20" s="137">
        <v>942.24574823</v>
      </c>
      <c r="AL20" s="137">
        <v>1011.7423560000002</v>
      </c>
      <c r="AM20" s="137">
        <v>971.78575190999993</v>
      </c>
      <c r="AN20" s="137">
        <v>895.54919429000006</v>
      </c>
      <c r="AO20" s="137">
        <v>1001.63428458</v>
      </c>
      <c r="AP20" s="137">
        <v>1314.20449581</v>
      </c>
      <c r="AQ20" s="137">
        <v>1339.0629775599998</v>
      </c>
      <c r="AR20" s="137">
        <v>1457.72826003</v>
      </c>
      <c r="AS20" s="137">
        <v>1300.9908626500001</v>
      </c>
      <c r="AT20" s="162">
        <v>1486.5411798299997</v>
      </c>
      <c r="AU20" s="162">
        <v>1183.3305406899999</v>
      </c>
      <c r="AV20" s="162">
        <v>1083.6937554400001</v>
      </c>
      <c r="AW20" s="162">
        <v>961.67911125000012</v>
      </c>
      <c r="AX20" s="162">
        <v>1040.6510311899999</v>
      </c>
      <c r="AY20" s="162">
        <v>965.19277715999988</v>
      </c>
      <c r="AZ20" s="162">
        <v>979.45515752999984</v>
      </c>
      <c r="BA20" s="162">
        <v>1114.5943006200002</v>
      </c>
    </row>
    <row r="21" spans="1:53" s="7" customFormat="1" ht="16.5" customHeight="1">
      <c r="A21" s="97"/>
      <c r="B21" s="10"/>
      <c r="C21" s="14" t="s">
        <v>126</v>
      </c>
      <c r="D21" s="14"/>
      <c r="E21" s="146">
        <v>8700</v>
      </c>
      <c r="F21" s="146">
        <v>6766</v>
      </c>
      <c r="G21" s="146">
        <v>4573</v>
      </c>
      <c r="H21" s="146">
        <v>2548.6387799200002</v>
      </c>
      <c r="I21" s="146">
        <v>2269.4768200199996</v>
      </c>
      <c r="J21" s="146">
        <v>1747.0314534899999</v>
      </c>
      <c r="K21" s="146">
        <v>1600.2218057</v>
      </c>
      <c r="L21" s="146">
        <v>1429.0548386799999</v>
      </c>
      <c r="M21" s="146">
        <v>1254.8260091700001</v>
      </c>
      <c r="N21" s="146">
        <v>1876.67606772</v>
      </c>
      <c r="O21" s="146">
        <v>3015.19406015</v>
      </c>
      <c r="P21" s="146"/>
      <c r="Q21" s="137">
        <v>6238</v>
      </c>
      <c r="R21" s="137">
        <v>4979</v>
      </c>
      <c r="S21" s="137">
        <v>4573</v>
      </c>
      <c r="T21" s="137">
        <v>3699</v>
      </c>
      <c r="U21" s="137">
        <v>3849.8057510000003</v>
      </c>
      <c r="V21" s="137">
        <v>3227.5456019899998</v>
      </c>
      <c r="W21" s="137">
        <v>2548.6387799200002</v>
      </c>
      <c r="X21" s="137">
        <v>2799.9551081700001</v>
      </c>
      <c r="Y21" s="137">
        <v>2354.4074810000002</v>
      </c>
      <c r="Z21" s="137">
        <v>2247.4381180700002</v>
      </c>
      <c r="AA21" s="137">
        <v>2269.4768200199996</v>
      </c>
      <c r="AB21" s="137">
        <v>2167.9599234200005</v>
      </c>
      <c r="AC21" s="137">
        <v>1775.09624508</v>
      </c>
      <c r="AD21" s="137">
        <v>1737.67658138</v>
      </c>
      <c r="AE21" s="137">
        <v>1747.0314534899999</v>
      </c>
      <c r="AF21" s="137">
        <v>1687.65440478</v>
      </c>
      <c r="AG21" s="137">
        <v>1642.25013253</v>
      </c>
      <c r="AH21" s="137">
        <v>1670.8075823000001</v>
      </c>
      <c r="AI21" s="137">
        <v>1600.2218057</v>
      </c>
      <c r="AJ21" s="137">
        <v>1357.75883722</v>
      </c>
      <c r="AK21" s="137">
        <v>1488.3024965100001</v>
      </c>
      <c r="AL21" s="137">
        <v>1383.6947493900002</v>
      </c>
      <c r="AM21" s="137">
        <v>1429.0548386799999</v>
      </c>
      <c r="AN21" s="137">
        <v>1916.2621200000001</v>
      </c>
      <c r="AO21" s="137">
        <v>1863.4708497500001</v>
      </c>
      <c r="AP21" s="137">
        <v>1600.99359768</v>
      </c>
      <c r="AQ21" s="137">
        <v>1254.8260091700001</v>
      </c>
      <c r="AR21" s="137">
        <v>1020.06156819</v>
      </c>
      <c r="AS21" s="137">
        <v>1272.94315439</v>
      </c>
      <c r="AT21" s="162">
        <v>1621.4863713700001</v>
      </c>
      <c r="AU21" s="162">
        <v>1876.67606772</v>
      </c>
      <c r="AV21" s="162">
        <v>3018.9936165099998</v>
      </c>
      <c r="AW21" s="162">
        <v>3234.3434772400001</v>
      </c>
      <c r="AX21" s="162">
        <v>3021.4114873100002</v>
      </c>
      <c r="AY21" s="162">
        <v>3015.19406015</v>
      </c>
      <c r="AZ21" s="162">
        <v>1933.2938513300001</v>
      </c>
      <c r="BA21" s="162">
        <v>1320.07458686</v>
      </c>
    </row>
    <row r="22" spans="1:53" ht="16.5" customHeight="1">
      <c r="B22" s="31"/>
      <c r="C22" s="31" t="s">
        <v>580</v>
      </c>
      <c r="D22" s="14"/>
      <c r="E22" s="198">
        <v>428</v>
      </c>
      <c r="F22" s="198">
        <v>0</v>
      </c>
      <c r="G22" s="198">
        <v>0</v>
      </c>
      <c r="H22" s="198">
        <v>0</v>
      </c>
      <c r="I22" s="198">
        <v>0</v>
      </c>
      <c r="J22" s="198">
        <v>0</v>
      </c>
      <c r="K22" s="198">
        <v>0</v>
      </c>
      <c r="L22" s="198">
        <v>0</v>
      </c>
      <c r="M22" s="198">
        <v>0</v>
      </c>
      <c r="N22" s="198">
        <v>2371</v>
      </c>
      <c r="O22" s="198">
        <v>0</v>
      </c>
      <c r="P22" s="137"/>
      <c r="Q22" s="198">
        <v>0</v>
      </c>
      <c r="R22" s="198">
        <v>0</v>
      </c>
      <c r="S22" s="198">
        <v>0</v>
      </c>
      <c r="T22" s="198">
        <v>0</v>
      </c>
      <c r="U22" s="198">
        <v>0</v>
      </c>
      <c r="V22" s="198">
        <v>0</v>
      </c>
      <c r="W22" s="198">
        <v>0</v>
      </c>
      <c r="X22" s="198">
        <v>0</v>
      </c>
      <c r="Y22" s="198">
        <v>0</v>
      </c>
      <c r="Z22" s="198">
        <v>0</v>
      </c>
      <c r="AA22" s="198">
        <v>0</v>
      </c>
      <c r="AB22" s="198">
        <v>0</v>
      </c>
      <c r="AC22" s="198">
        <v>0</v>
      </c>
      <c r="AD22" s="198">
        <v>0</v>
      </c>
      <c r="AE22" s="198">
        <v>0</v>
      </c>
      <c r="AF22" s="198">
        <v>0</v>
      </c>
      <c r="AG22" s="198">
        <v>0</v>
      </c>
      <c r="AH22" s="198">
        <v>0</v>
      </c>
      <c r="AI22" s="198">
        <v>0</v>
      </c>
      <c r="AJ22" s="198">
        <v>0</v>
      </c>
      <c r="AK22" s="198">
        <v>0</v>
      </c>
      <c r="AL22" s="198">
        <v>0</v>
      </c>
      <c r="AM22" s="198">
        <v>0</v>
      </c>
      <c r="AN22" s="198">
        <v>0</v>
      </c>
      <c r="AO22" s="198">
        <v>0</v>
      </c>
      <c r="AP22" s="198">
        <v>0</v>
      </c>
      <c r="AQ22" s="198">
        <v>0</v>
      </c>
      <c r="AR22" s="198">
        <v>0</v>
      </c>
      <c r="AS22" s="198">
        <v>3390</v>
      </c>
      <c r="AT22" s="151">
        <v>1421.88</v>
      </c>
      <c r="AU22" s="151">
        <v>2371</v>
      </c>
      <c r="AV22" s="151">
        <v>1937.28</v>
      </c>
      <c r="AW22" s="151">
        <v>0</v>
      </c>
      <c r="AX22" s="151">
        <v>1434.8</v>
      </c>
      <c r="AY22" s="151">
        <v>0</v>
      </c>
      <c r="AZ22" s="151">
        <v>4000</v>
      </c>
      <c r="BA22" s="151">
        <v>1690</v>
      </c>
    </row>
    <row r="23" spans="1:53" ht="16.5" customHeight="1">
      <c r="B23" s="224" t="s">
        <v>128</v>
      </c>
      <c r="C23" s="224"/>
      <c r="D23" s="10"/>
      <c r="E23" s="356">
        <v>6573</v>
      </c>
      <c r="F23" s="356">
        <v>8026</v>
      </c>
      <c r="G23" s="356">
        <v>5766</v>
      </c>
      <c r="H23" s="356">
        <v>4583.6975426999852</v>
      </c>
      <c r="I23" s="356">
        <v>4966.9979302799911</v>
      </c>
      <c r="J23" s="356">
        <v>4678.5735366499575</v>
      </c>
      <c r="K23" s="356">
        <v>4781.3832139999431</v>
      </c>
      <c r="L23" s="356">
        <v>5419.1231888899929</v>
      </c>
      <c r="M23" s="356">
        <v>6144.2666413500265</v>
      </c>
      <c r="N23" s="356">
        <v>5969.8570257700339</v>
      </c>
      <c r="O23" s="356">
        <v>7337.987077430007</v>
      </c>
      <c r="P23" s="147"/>
      <c r="Q23" s="278">
        <v>6988</v>
      </c>
      <c r="R23" s="278">
        <v>5542</v>
      </c>
      <c r="S23" s="278">
        <v>5766</v>
      </c>
      <c r="T23" s="278">
        <v>6170</v>
      </c>
      <c r="U23" s="278">
        <v>5192.5700000000361</v>
      </c>
      <c r="V23" s="278">
        <v>5625.748127139901</v>
      </c>
      <c r="W23" s="278">
        <v>4583.6975426999852</v>
      </c>
      <c r="X23" s="278">
        <v>7439.8271909596515</v>
      </c>
      <c r="Y23" s="278">
        <v>6118.4263938300137</v>
      </c>
      <c r="Z23" s="278">
        <v>7546.8619031199778</v>
      </c>
      <c r="AA23" s="278">
        <v>4966.9979302799911</v>
      </c>
      <c r="AB23" s="278">
        <v>6704.9003077899979</v>
      </c>
      <c r="AC23" s="278">
        <v>6442.1124830300396</v>
      </c>
      <c r="AD23" s="278">
        <v>4226.8498429700267</v>
      </c>
      <c r="AE23" s="278">
        <v>4678.5735366499575</v>
      </c>
      <c r="AF23" s="278">
        <v>5199.1458816500381</v>
      </c>
      <c r="AG23" s="278">
        <v>3975.1662326000223</v>
      </c>
      <c r="AH23" s="278">
        <v>5676.4242817399791</v>
      </c>
      <c r="AI23" s="278">
        <v>4781.3832139999431</v>
      </c>
      <c r="AJ23" s="278">
        <v>5322.029197320051</v>
      </c>
      <c r="AK23" s="278">
        <v>4576.5978081299982</v>
      </c>
      <c r="AL23" s="278">
        <v>5898.2234241899278</v>
      </c>
      <c r="AM23" s="278">
        <v>5419.1231888899929</v>
      </c>
      <c r="AN23" s="278">
        <v>6961.343275209947</v>
      </c>
      <c r="AO23" s="278">
        <v>5907.479172279971</v>
      </c>
      <c r="AP23" s="278">
        <v>5324.0238013600174</v>
      </c>
      <c r="AQ23" s="278">
        <v>6144.2666413500265</v>
      </c>
      <c r="AR23" s="278">
        <v>8804.3786731899891</v>
      </c>
      <c r="AS23" s="278">
        <v>4438.2628517900303</v>
      </c>
      <c r="AT23" s="543">
        <v>6763.2742443300085</v>
      </c>
      <c r="AU23" s="543">
        <v>5969.8570257700339</v>
      </c>
      <c r="AV23" s="543">
        <v>8758.033860769996</v>
      </c>
      <c r="AW23" s="543">
        <v>6903.1359755400044</v>
      </c>
      <c r="AX23" s="543">
        <v>5675.5021695300238</v>
      </c>
      <c r="AY23" s="543">
        <v>7337.987077430007</v>
      </c>
      <c r="AZ23" s="543">
        <v>8843.113934109977</v>
      </c>
      <c r="BA23" s="543">
        <v>7280.3372057899542</v>
      </c>
    </row>
    <row r="24" spans="1:53" ht="16.5" customHeight="1">
      <c r="B24" s="10" t="s">
        <v>573</v>
      </c>
      <c r="C24" s="14"/>
      <c r="D24" s="10"/>
      <c r="E24" s="142">
        <v>13363.2</v>
      </c>
      <c r="F24" s="142">
        <v>14592</v>
      </c>
      <c r="G24" s="142">
        <v>13430.26</v>
      </c>
      <c r="H24" s="142">
        <v>13942.972337629997</v>
      </c>
      <c r="I24" s="142">
        <v>14795.354839739997</v>
      </c>
      <c r="J24" s="142">
        <v>15824.554579019996</v>
      </c>
      <c r="K24" s="142">
        <v>16961.117185390001</v>
      </c>
      <c r="L24" s="142">
        <v>18197.94401544</v>
      </c>
      <c r="M24" s="142">
        <v>19274.058394669999</v>
      </c>
      <c r="N24" s="142">
        <v>20575.960979330001</v>
      </c>
      <c r="O24" s="142">
        <v>21110.05481636</v>
      </c>
      <c r="P24" s="147"/>
      <c r="Q24" s="142">
        <v>14111.29</v>
      </c>
      <c r="R24" s="142">
        <v>13446.05</v>
      </c>
      <c r="S24" s="142">
        <v>13430.26</v>
      </c>
      <c r="T24" s="142">
        <v>13419.2</v>
      </c>
      <c r="U24" s="142">
        <v>13561.102132121152</v>
      </c>
      <c r="V24" s="142">
        <v>13675.493040140109</v>
      </c>
      <c r="W24" s="142">
        <v>13942.972337629997</v>
      </c>
      <c r="X24" s="142">
        <v>14182.285494460319</v>
      </c>
      <c r="Y24" s="142">
        <v>14449.121991999998</v>
      </c>
      <c r="Z24" s="142">
        <v>14791.729950649997</v>
      </c>
      <c r="AA24" s="142">
        <v>14795.354839739997</v>
      </c>
      <c r="AB24" s="142">
        <v>15045.547799409998</v>
      </c>
      <c r="AC24" s="142">
        <v>15471.842071519997</v>
      </c>
      <c r="AD24" s="142">
        <v>15825.950879009999</v>
      </c>
      <c r="AE24" s="142">
        <v>15824.554579019996</v>
      </c>
      <c r="AF24" s="142">
        <v>15900.521024579997</v>
      </c>
      <c r="AG24" s="142">
        <v>16455.448206109995</v>
      </c>
      <c r="AH24" s="142">
        <v>16957.903455919997</v>
      </c>
      <c r="AI24" s="142">
        <v>16961.117185390001</v>
      </c>
      <c r="AJ24" s="142">
        <v>16960.84736408</v>
      </c>
      <c r="AK24" s="142">
        <v>17435.50092196</v>
      </c>
      <c r="AL24" s="142">
        <v>17919.226180659996</v>
      </c>
      <c r="AM24" s="142">
        <v>18197.94401544</v>
      </c>
      <c r="AN24" s="142">
        <v>18117.482713079997</v>
      </c>
      <c r="AO24" s="142">
        <v>18521.46363531</v>
      </c>
      <c r="AP24" s="142">
        <v>19044.905683270001</v>
      </c>
      <c r="AQ24" s="142">
        <v>19274.058394669999</v>
      </c>
      <c r="AR24" s="142">
        <v>19214.213117629999</v>
      </c>
      <c r="AS24" s="142">
        <v>19744.97680909</v>
      </c>
      <c r="AT24" s="160">
        <v>20231.637197059998</v>
      </c>
      <c r="AU24" s="160">
        <v>20575.960979330001</v>
      </c>
      <c r="AV24" s="160">
        <v>20201.95333176</v>
      </c>
      <c r="AW24" s="160">
        <v>20564.732994419999</v>
      </c>
      <c r="AX24" s="160">
        <v>20238.944546310002</v>
      </c>
      <c r="AY24" s="160">
        <v>21110.05481636</v>
      </c>
      <c r="AZ24" s="160">
        <v>21198.774724909999</v>
      </c>
      <c r="BA24" s="160">
        <v>21816.741073369998</v>
      </c>
    </row>
    <row r="25" spans="1:53" ht="16.5" customHeight="1">
      <c r="B25" s="14"/>
      <c r="C25" s="14" t="s">
        <v>577</v>
      </c>
      <c r="D25" s="14"/>
      <c r="E25" s="146">
        <v>2470.69</v>
      </c>
      <c r="F25" s="146">
        <v>2470.69</v>
      </c>
      <c r="G25" s="146">
        <v>2565.8000000000002</v>
      </c>
      <c r="H25" s="146">
        <v>2565.80285</v>
      </c>
      <c r="I25" s="146">
        <v>2565.80285</v>
      </c>
      <c r="J25" s="146">
        <v>2565.80285</v>
      </c>
      <c r="K25" s="146">
        <v>2565.80285</v>
      </c>
      <c r="L25" s="146">
        <v>2565.80285</v>
      </c>
      <c r="M25" s="146">
        <v>2565.80285</v>
      </c>
      <c r="N25" s="146">
        <v>2565.80285</v>
      </c>
      <c r="O25" s="146">
        <v>2565.80285</v>
      </c>
      <c r="P25" s="146"/>
      <c r="Q25" s="137">
        <v>2470.69</v>
      </c>
      <c r="R25" s="137">
        <v>2565.8000000000002</v>
      </c>
      <c r="S25" s="137">
        <v>2565.8000000000002</v>
      </c>
      <c r="T25" s="137">
        <v>2565.8000000000002</v>
      </c>
      <c r="U25" s="137">
        <v>2565.80285</v>
      </c>
      <c r="V25" s="137">
        <v>2565.80285</v>
      </c>
      <c r="W25" s="137">
        <v>2565.80285</v>
      </c>
      <c r="X25" s="137">
        <v>2565.80285</v>
      </c>
      <c r="Y25" s="137">
        <v>2565.80285</v>
      </c>
      <c r="Z25" s="137">
        <v>2565.80285</v>
      </c>
      <c r="AA25" s="137">
        <v>2565.80285</v>
      </c>
      <c r="AB25" s="137">
        <v>2565.80285</v>
      </c>
      <c r="AC25" s="137">
        <v>2565.80285</v>
      </c>
      <c r="AD25" s="137">
        <v>2565.80285</v>
      </c>
      <c r="AE25" s="137">
        <v>2565.80285</v>
      </c>
      <c r="AF25" s="137">
        <v>2565.80285</v>
      </c>
      <c r="AG25" s="137">
        <v>2565.80285</v>
      </c>
      <c r="AH25" s="137">
        <v>2565.80285</v>
      </c>
      <c r="AI25" s="137">
        <v>2565.80285</v>
      </c>
      <c r="AJ25" s="137">
        <v>2565.80285</v>
      </c>
      <c r="AK25" s="137">
        <v>2565.80285</v>
      </c>
      <c r="AL25" s="137">
        <v>2565.80285</v>
      </c>
      <c r="AM25" s="137">
        <v>2565.80285</v>
      </c>
      <c r="AN25" s="137">
        <v>2565.80285</v>
      </c>
      <c r="AO25" s="137">
        <v>2565.80285</v>
      </c>
      <c r="AP25" s="137">
        <v>2565.80285</v>
      </c>
      <c r="AQ25" s="137">
        <v>2565.80285</v>
      </c>
      <c r="AR25" s="137">
        <v>2565.80285</v>
      </c>
      <c r="AS25" s="137">
        <v>2565.80285</v>
      </c>
      <c r="AT25" s="162">
        <v>2565.80285</v>
      </c>
      <c r="AU25" s="162">
        <v>2565.80285</v>
      </c>
      <c r="AV25" s="162">
        <v>2565.80285</v>
      </c>
      <c r="AW25" s="162">
        <v>2565.80285</v>
      </c>
      <c r="AX25" s="162">
        <v>2565.80285</v>
      </c>
      <c r="AY25" s="162">
        <v>2565.80285</v>
      </c>
      <c r="AZ25" s="162">
        <v>2565.80285</v>
      </c>
      <c r="BA25" s="162">
        <v>2565.80285</v>
      </c>
    </row>
    <row r="26" spans="1:53" ht="16.5" customHeight="1">
      <c r="B26" s="216"/>
      <c r="C26" s="216" t="s">
        <v>576</v>
      </c>
      <c r="D26" s="14"/>
      <c r="E26" s="217">
        <v>869.98</v>
      </c>
      <c r="F26" s="217">
        <v>1738.63</v>
      </c>
      <c r="G26" s="217">
        <v>868.65</v>
      </c>
      <c r="H26" s="217">
        <v>868.64929999999993</v>
      </c>
      <c r="I26" s="217">
        <v>868.64929999999993</v>
      </c>
      <c r="J26" s="217">
        <v>868.64929999999993</v>
      </c>
      <c r="K26" s="217">
        <v>868.64929999999993</v>
      </c>
      <c r="L26" s="217">
        <v>868.64929999999993</v>
      </c>
      <c r="M26" s="217">
        <v>868.64929999999993</v>
      </c>
      <c r="N26" s="217">
        <v>868.64929999999993</v>
      </c>
      <c r="O26" s="217">
        <v>868.64929999999993</v>
      </c>
      <c r="P26" s="146"/>
      <c r="Q26" s="218">
        <v>868.65</v>
      </c>
      <c r="R26" s="218">
        <v>868.65</v>
      </c>
      <c r="S26" s="218">
        <v>868.65</v>
      </c>
      <c r="T26" s="218">
        <v>868.65</v>
      </c>
      <c r="U26" s="218">
        <v>868.64929999999993</v>
      </c>
      <c r="V26" s="218">
        <v>868.64929999999993</v>
      </c>
      <c r="W26" s="218">
        <v>868.64929999999993</v>
      </c>
      <c r="X26" s="218">
        <v>868.64929999999993</v>
      </c>
      <c r="Y26" s="218">
        <v>868.64929999999993</v>
      </c>
      <c r="Z26" s="218">
        <v>868.64929999999993</v>
      </c>
      <c r="AA26" s="218">
        <v>868.64929999999993</v>
      </c>
      <c r="AB26" s="218">
        <v>868.64929999999993</v>
      </c>
      <c r="AC26" s="218">
        <v>868.64929999999993</v>
      </c>
      <c r="AD26" s="218">
        <v>868.64929999999993</v>
      </c>
      <c r="AE26" s="218">
        <v>868.64929999999993</v>
      </c>
      <c r="AF26" s="218">
        <v>868.64929999999993</v>
      </c>
      <c r="AG26" s="218">
        <v>868.64929999999993</v>
      </c>
      <c r="AH26" s="218">
        <v>868.64929999999993</v>
      </c>
      <c r="AI26" s="218">
        <v>868.64929999999993</v>
      </c>
      <c r="AJ26" s="218">
        <v>868.64929999999993</v>
      </c>
      <c r="AK26" s="218">
        <v>868.64929999999993</v>
      </c>
      <c r="AL26" s="218">
        <v>868.64929999999993</v>
      </c>
      <c r="AM26" s="218">
        <v>868.64929999999993</v>
      </c>
      <c r="AN26" s="218">
        <v>868.64929999999993</v>
      </c>
      <c r="AO26" s="218">
        <v>868.64929999999993</v>
      </c>
      <c r="AP26" s="218">
        <v>868.64929999999993</v>
      </c>
      <c r="AQ26" s="218">
        <v>868.64929999999993</v>
      </c>
      <c r="AR26" s="218">
        <v>868.64929999999993</v>
      </c>
      <c r="AS26" s="218">
        <v>868.64929999999993</v>
      </c>
      <c r="AT26" s="544">
        <v>868.64929999999993</v>
      </c>
      <c r="AU26" s="544">
        <v>868.64929999999993</v>
      </c>
      <c r="AV26" s="544">
        <v>868.64929999999993</v>
      </c>
      <c r="AW26" s="544">
        <v>868.64929999999993</v>
      </c>
      <c r="AX26" s="544">
        <v>868.64929999999993</v>
      </c>
      <c r="AY26" s="544">
        <v>868.64929999999993</v>
      </c>
      <c r="AZ26" s="544">
        <v>868.64929999999993</v>
      </c>
      <c r="BA26" s="544">
        <v>868.64929999999993</v>
      </c>
    </row>
    <row r="27" spans="1:53" s="5" customFormat="1" ht="16.5" customHeight="1">
      <c r="A27" s="97"/>
      <c r="B27" s="10" t="s">
        <v>574</v>
      </c>
      <c r="C27" s="14"/>
      <c r="D27" s="55"/>
      <c r="E27" s="142">
        <v>19363</v>
      </c>
      <c r="F27" s="142">
        <v>27174</v>
      </c>
      <c r="G27" s="142">
        <v>23367</v>
      </c>
      <c r="H27" s="142">
        <v>25730.74262968</v>
      </c>
      <c r="I27" s="142">
        <v>40820</v>
      </c>
      <c r="J27" s="142">
        <v>38354.31</v>
      </c>
      <c r="K27" s="142">
        <v>42458.36</v>
      </c>
      <c r="L27" s="142">
        <v>42359</v>
      </c>
      <c r="M27" s="142">
        <v>42967.14</v>
      </c>
      <c r="N27" s="142">
        <v>45539.85</v>
      </c>
      <c r="O27" s="142">
        <v>32494</v>
      </c>
      <c r="P27" s="147"/>
      <c r="Q27" s="142">
        <v>25044</v>
      </c>
      <c r="R27" s="142">
        <v>23275</v>
      </c>
      <c r="S27" s="142">
        <v>23367</v>
      </c>
      <c r="T27" s="142">
        <v>23368</v>
      </c>
      <c r="U27" s="142">
        <v>22789</v>
      </c>
      <c r="V27" s="142">
        <v>23618.74</v>
      </c>
      <c r="W27" s="142">
        <v>25730.74262968</v>
      </c>
      <c r="X27" s="142">
        <v>29283.088007139999</v>
      </c>
      <c r="Y27" s="142">
        <v>30929</v>
      </c>
      <c r="Z27" s="142">
        <v>23619</v>
      </c>
      <c r="AA27" s="142">
        <v>40820</v>
      </c>
      <c r="AB27" s="142">
        <v>40466</v>
      </c>
      <c r="AC27" s="142">
        <v>40654</v>
      </c>
      <c r="AD27" s="142">
        <v>40047</v>
      </c>
      <c r="AE27" s="142">
        <v>38354.31</v>
      </c>
      <c r="AF27" s="142">
        <v>37225.61</v>
      </c>
      <c r="AG27" s="142">
        <v>43082.45</v>
      </c>
      <c r="AH27" s="142">
        <v>41352.589999999997</v>
      </c>
      <c r="AI27" s="142">
        <v>42458.36</v>
      </c>
      <c r="AJ27" s="142">
        <v>38797.81</v>
      </c>
      <c r="AK27" s="142">
        <v>39292</v>
      </c>
      <c r="AL27" s="142">
        <v>42070</v>
      </c>
      <c r="AM27" s="142">
        <v>42359</v>
      </c>
      <c r="AN27" s="142">
        <v>44969</v>
      </c>
      <c r="AO27" s="142">
        <v>43980</v>
      </c>
      <c r="AP27" s="142">
        <v>42776.57</v>
      </c>
      <c r="AQ27" s="142">
        <v>42967.14</v>
      </c>
      <c r="AR27" s="142">
        <v>44437.760000000002</v>
      </c>
      <c r="AS27" s="142">
        <v>44365.919999999998</v>
      </c>
      <c r="AT27" s="133">
        <v>44642.83</v>
      </c>
      <c r="AU27" s="133">
        <v>45539.85</v>
      </c>
      <c r="AV27" s="133">
        <v>33028.19</v>
      </c>
      <c r="AW27" s="133">
        <v>33327</v>
      </c>
      <c r="AX27" s="133">
        <v>34102</v>
      </c>
      <c r="AY27" s="133">
        <v>32494</v>
      </c>
      <c r="AZ27" s="133">
        <v>33343</v>
      </c>
      <c r="BA27" s="133">
        <v>35107</v>
      </c>
    </row>
    <row r="28" spans="1:53" s="8" customFormat="1" ht="16.5" customHeight="1" thickBot="1">
      <c r="A28" s="97"/>
      <c r="B28" s="56" t="s">
        <v>575</v>
      </c>
      <c r="C28" s="204"/>
      <c r="D28" s="202"/>
      <c r="E28" s="205">
        <v>328</v>
      </c>
      <c r="F28" s="205">
        <v>439</v>
      </c>
      <c r="G28" s="205">
        <v>284</v>
      </c>
      <c r="H28" s="205">
        <v>450.77284643999997</v>
      </c>
      <c r="I28" s="205">
        <v>458.67754411000004</v>
      </c>
      <c r="J28" s="205">
        <v>455.92707154000004</v>
      </c>
      <c r="K28" s="205">
        <v>367.53008431000001</v>
      </c>
      <c r="L28" s="205">
        <v>599.18229798000004</v>
      </c>
      <c r="M28" s="205">
        <v>412.50201405000001</v>
      </c>
      <c r="N28" s="205">
        <v>547.69517479000001</v>
      </c>
      <c r="O28" s="205">
        <v>1092.44904436</v>
      </c>
      <c r="P28" s="203"/>
      <c r="Q28" s="205">
        <v>319</v>
      </c>
      <c r="R28" s="205">
        <v>298</v>
      </c>
      <c r="S28" s="205">
        <v>284</v>
      </c>
      <c r="T28" s="205">
        <v>259</v>
      </c>
      <c r="U28" s="205">
        <v>227.77</v>
      </c>
      <c r="V28" s="205">
        <v>253.27578947999999</v>
      </c>
      <c r="W28" s="205">
        <v>450.77284643999997</v>
      </c>
      <c r="X28" s="205">
        <v>355.61366371999998</v>
      </c>
      <c r="Y28" s="205">
        <v>332.38649657000002</v>
      </c>
      <c r="Z28" s="205">
        <v>235.70199735999998</v>
      </c>
      <c r="AA28" s="205">
        <v>458.67754411000004</v>
      </c>
      <c r="AB28" s="205">
        <v>292.16720789999999</v>
      </c>
      <c r="AC28" s="205">
        <v>255.98235594999997</v>
      </c>
      <c r="AD28" s="205">
        <v>240.12007159000001</v>
      </c>
      <c r="AE28" s="205">
        <v>455.92707154000004</v>
      </c>
      <c r="AF28" s="205">
        <v>205.63797287</v>
      </c>
      <c r="AG28" s="205">
        <v>288.14759330999999</v>
      </c>
      <c r="AH28" s="205">
        <v>205.21270780999998</v>
      </c>
      <c r="AI28" s="205">
        <v>367.53008431000001</v>
      </c>
      <c r="AJ28" s="205">
        <v>269.37347753</v>
      </c>
      <c r="AK28" s="205">
        <v>206.54881992</v>
      </c>
      <c r="AL28" s="205">
        <v>463.65308537999999</v>
      </c>
      <c r="AM28" s="205">
        <v>599.18229798000004</v>
      </c>
      <c r="AN28" s="205">
        <v>322.40717917000001</v>
      </c>
      <c r="AO28" s="205">
        <v>497.56058333999999</v>
      </c>
      <c r="AP28" s="205">
        <v>320.37607542000001</v>
      </c>
      <c r="AQ28" s="205">
        <v>412.50201405000001</v>
      </c>
      <c r="AR28" s="205">
        <v>439.64687674999999</v>
      </c>
      <c r="AS28" s="205">
        <v>345.13682554999997</v>
      </c>
      <c r="AT28" s="545">
        <v>244.56562382000001</v>
      </c>
      <c r="AU28" s="545">
        <v>547.69517479000001</v>
      </c>
      <c r="AV28" s="545">
        <v>296.44110983999997</v>
      </c>
      <c r="AW28" s="545">
        <v>461.72592673999998</v>
      </c>
      <c r="AX28" s="545">
        <v>373.03487155000005</v>
      </c>
      <c r="AY28" s="545">
        <v>1092.44904436</v>
      </c>
      <c r="AZ28" s="545">
        <v>631.94266918000005</v>
      </c>
      <c r="BA28" s="545">
        <v>845.07894971999997</v>
      </c>
    </row>
    <row r="29" spans="1:53" s="8" customFormat="1" ht="16.5" customHeight="1">
      <c r="A29" s="97"/>
      <c r="B29" s="10"/>
      <c r="C29" s="10"/>
      <c r="D29" s="11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</row>
    <row r="30" spans="1:53" ht="16.5" customHeight="1">
      <c r="B30" s="74"/>
      <c r="C30" s="74" t="s">
        <v>312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355"/>
      <c r="V30" s="355"/>
      <c r="W30" s="355"/>
      <c r="X30" s="355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  <c r="AI30" s="355"/>
      <c r="AJ30" s="355"/>
      <c r="AK30" s="355"/>
      <c r="AL30" s="355"/>
      <c r="AM30" s="355"/>
      <c r="AN30" s="355"/>
      <c r="AO30" s="355"/>
      <c r="AP30" s="355"/>
      <c r="AQ30" s="355"/>
      <c r="AR30" s="355"/>
      <c r="AS30" s="355"/>
      <c r="AT30" s="355"/>
      <c r="AU30" s="355"/>
      <c r="AV30" s="355"/>
      <c r="AW30" s="355"/>
      <c r="AX30" s="355"/>
      <c r="AY30" s="355"/>
      <c r="AZ30" s="355"/>
      <c r="BA30" s="355"/>
    </row>
    <row r="31" spans="1:53" ht="16.5" customHeight="1">
      <c r="A31" s="474"/>
      <c r="B31" s="74"/>
      <c r="C31" s="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  <c r="AI31" s="355"/>
      <c r="AJ31" s="355"/>
      <c r="AK31" s="355"/>
      <c r="AL31" s="355"/>
      <c r="AM31" s="355"/>
      <c r="AN31" s="355"/>
      <c r="AO31" s="355"/>
      <c r="AP31" s="355"/>
      <c r="AQ31" s="355"/>
      <c r="AR31" s="355"/>
      <c r="AS31" s="355"/>
      <c r="AT31" s="355"/>
      <c r="AU31" s="355"/>
      <c r="AV31" s="355"/>
      <c r="AW31" s="355"/>
      <c r="AX31" s="355"/>
      <c r="AY31" s="355"/>
      <c r="AZ31" s="355"/>
      <c r="BA31" s="355"/>
    </row>
    <row r="32" spans="1:53" s="475" customFormat="1" ht="16.5" customHeight="1">
      <c r="A32" s="97"/>
      <c r="D32" s="476"/>
      <c r="E32" s="476"/>
      <c r="F32" s="476"/>
      <c r="G32" s="476"/>
      <c r="H32" s="476"/>
      <c r="I32" s="476"/>
      <c r="J32" s="476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76"/>
      <c r="AD32" s="476"/>
      <c r="AE32" s="476"/>
      <c r="AF32" s="476"/>
      <c r="AG32" s="476"/>
      <c r="AH32" s="476"/>
      <c r="AI32" s="476"/>
      <c r="AJ32" s="476"/>
      <c r="AK32" s="476"/>
      <c r="AL32" s="476"/>
      <c r="AM32" s="476"/>
      <c r="AN32" s="476"/>
      <c r="AO32" s="476"/>
      <c r="AP32" s="476"/>
      <c r="AQ32" s="476"/>
      <c r="AR32" s="476"/>
      <c r="AS32" s="476"/>
      <c r="AT32" s="476"/>
      <c r="AU32" s="476"/>
      <c r="AV32" s="476"/>
      <c r="AW32" s="476"/>
      <c r="AX32" s="476"/>
      <c r="AY32" s="476"/>
      <c r="AZ32" s="476"/>
      <c r="BA32" s="476"/>
    </row>
    <row r="33" spans="5:53" ht="16.5" customHeight="1"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</row>
    <row r="34" spans="5:53" ht="16.5" customHeight="1"/>
    <row r="35" spans="5:53" ht="16.5" customHeight="1"/>
    <row r="36" spans="5:53" ht="16.5" customHeight="1"/>
    <row r="37" spans="5:53" ht="16.5" customHeight="1"/>
    <row r="38" spans="5:53" ht="16.5" customHeight="1"/>
    <row r="39" spans="5:53" ht="16.5" customHeight="1"/>
    <row r="40" spans="5:53" ht="16.5" customHeight="1"/>
    <row r="41" spans="5:53" ht="16.5" customHeight="1"/>
    <row r="42" spans="5:53" ht="16.5" customHeight="1"/>
    <row r="43" spans="5:53" ht="16.5" customHeight="1"/>
    <row r="44" spans="5:53" ht="16.5" customHeight="1"/>
    <row r="45" spans="5:53" ht="16.5" customHeight="1"/>
    <row r="46" spans="5:53" ht="16.5" customHeight="1"/>
    <row r="47" spans="5:53" ht="16.5" customHeight="1"/>
    <row r="48" spans="5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</sheetData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H22"/>
  <sheetViews>
    <sheetView showGridLines="0" view="pageBreakPreview" topLeftCell="B1" zoomScaleNormal="85" zoomScaleSheetLayoutView="100" workbookViewId="0">
      <selection activeCell="B1" sqref="B1"/>
    </sheetView>
  </sheetViews>
  <sheetFormatPr defaultColWidth="7.77734375" defaultRowHeight="20.25"/>
  <cols>
    <col min="1" max="1" width="5.5546875" style="2" hidden="1" customWidth="1"/>
    <col min="2" max="2" width="13.5546875" style="2" customWidth="1"/>
    <col min="3" max="4" width="22.44140625" style="2" bestFit="1" customWidth="1"/>
    <col min="5" max="5" width="21.5546875" style="2" bestFit="1" customWidth="1"/>
    <col min="6" max="6" width="10.5546875" style="2" bestFit="1" customWidth="1"/>
    <col min="7" max="7" width="10.33203125" style="2" customWidth="1"/>
    <col min="8" max="8" width="14.44140625" style="2" bestFit="1" customWidth="1"/>
    <col min="9" max="126" width="7.77734375" style="2"/>
    <col min="127" max="127" width="10.33203125" style="2" customWidth="1"/>
    <col min="128" max="16384" width="7.77734375" style="2"/>
  </cols>
  <sheetData>
    <row r="1" spans="1:8" ht="26.25" customHeight="1">
      <c r="B1" s="107" t="s">
        <v>481</v>
      </c>
      <c r="C1" s="107"/>
      <c r="D1" s="107"/>
      <c r="E1" s="107"/>
      <c r="F1" s="414"/>
      <c r="G1" s="107"/>
      <c r="H1" s="107"/>
    </row>
    <row r="2" spans="1:8" ht="24" customHeight="1">
      <c r="B2" s="257" t="s">
        <v>976</v>
      </c>
      <c r="C2" s="108" t="s">
        <v>220</v>
      </c>
      <c r="D2" s="108" t="s">
        <v>221</v>
      </c>
      <c r="E2" s="108" t="s">
        <v>230</v>
      </c>
      <c r="F2" s="415" t="s">
        <v>231</v>
      </c>
      <c r="G2" s="109" t="s">
        <v>691</v>
      </c>
      <c r="H2" s="601" t="s">
        <v>1116</v>
      </c>
    </row>
    <row r="3" spans="1:8">
      <c r="A3" s="110"/>
      <c r="B3" s="114" t="s">
        <v>975</v>
      </c>
      <c r="C3" s="115" t="s">
        <v>222</v>
      </c>
      <c r="D3" s="115" t="s">
        <v>222</v>
      </c>
      <c r="E3" s="115" t="s">
        <v>229</v>
      </c>
      <c r="F3" s="416" t="s">
        <v>235</v>
      </c>
      <c r="G3" s="468" t="s">
        <v>864</v>
      </c>
      <c r="H3" s="468" t="s">
        <v>218</v>
      </c>
    </row>
    <row r="4" spans="1:8">
      <c r="A4" s="110"/>
      <c r="B4" s="498" t="s">
        <v>977</v>
      </c>
      <c r="C4" s="111" t="s">
        <v>223</v>
      </c>
      <c r="D4" s="111" t="s">
        <v>223</v>
      </c>
      <c r="E4" s="111" t="s">
        <v>218</v>
      </c>
      <c r="F4" s="417" t="s">
        <v>236</v>
      </c>
      <c r="G4" s="469" t="s">
        <v>780</v>
      </c>
      <c r="H4" s="469" t="s">
        <v>865</v>
      </c>
    </row>
    <row r="5" spans="1:8">
      <c r="A5" s="110"/>
      <c r="B5" s="114" t="s">
        <v>219</v>
      </c>
      <c r="C5" s="115" t="s">
        <v>224</v>
      </c>
      <c r="D5" s="115" t="s">
        <v>224</v>
      </c>
      <c r="E5" s="115" t="s">
        <v>224</v>
      </c>
      <c r="F5" s="416" t="s">
        <v>237</v>
      </c>
      <c r="G5" s="470" t="s">
        <v>865</v>
      </c>
      <c r="H5" s="470"/>
    </row>
    <row r="6" spans="1:8">
      <c r="A6" s="110"/>
      <c r="B6" s="498" t="s">
        <v>682</v>
      </c>
      <c r="C6" s="111" t="s">
        <v>544</v>
      </c>
      <c r="D6" s="111" t="s">
        <v>545</v>
      </c>
      <c r="E6" s="111" t="s">
        <v>232</v>
      </c>
      <c r="F6" s="417" t="s">
        <v>232</v>
      </c>
      <c r="G6" s="469" t="s">
        <v>781</v>
      </c>
      <c r="H6" s="469"/>
    </row>
    <row r="7" spans="1:8">
      <c r="A7" s="110"/>
      <c r="B7" s="485"/>
      <c r="C7" s="115" t="s">
        <v>225</v>
      </c>
      <c r="D7" s="115" t="s">
        <v>225</v>
      </c>
      <c r="E7" s="115" t="s">
        <v>233</v>
      </c>
      <c r="F7" s="416" t="s">
        <v>238</v>
      </c>
      <c r="G7" s="470"/>
      <c r="H7" s="470"/>
    </row>
    <row r="8" spans="1:8">
      <c r="A8" s="110"/>
      <c r="B8" s="113"/>
      <c r="C8" s="111" t="s">
        <v>562</v>
      </c>
      <c r="D8" s="111" t="s">
        <v>562</v>
      </c>
      <c r="E8" s="417" t="s">
        <v>234</v>
      </c>
      <c r="F8" s="417"/>
      <c r="G8" s="112"/>
      <c r="H8" s="602"/>
    </row>
    <row r="9" spans="1:8">
      <c r="A9" s="110"/>
      <c r="B9" s="116"/>
      <c r="C9" s="115" t="s">
        <v>226</v>
      </c>
      <c r="D9" s="115" t="s">
        <v>226</v>
      </c>
      <c r="E9" s="418" t="s">
        <v>228</v>
      </c>
      <c r="F9" s="418"/>
      <c r="G9" s="117"/>
      <c r="H9" s="603"/>
    </row>
    <row r="10" spans="1:8" s="497" customFormat="1">
      <c r="A10" s="491"/>
      <c r="B10" s="492"/>
      <c r="C10" s="493" t="s">
        <v>227</v>
      </c>
      <c r="D10" s="493" t="s">
        <v>227</v>
      </c>
      <c r="E10" s="494"/>
      <c r="F10" s="495"/>
      <c r="G10" s="496"/>
      <c r="H10" s="604"/>
    </row>
    <row r="11" spans="1:8" s="485" customFormat="1" ht="21" thickBot="1">
      <c r="A11" s="484"/>
      <c r="B11" s="486"/>
      <c r="C11" s="487" t="s">
        <v>228</v>
      </c>
      <c r="D11" s="487" t="s">
        <v>228</v>
      </c>
      <c r="E11" s="488"/>
      <c r="F11" s="489"/>
      <c r="G11" s="490"/>
      <c r="H11" s="605"/>
    </row>
    <row r="12" spans="1:8" ht="21" thickTop="1">
      <c r="B12" s="85"/>
      <c r="C12" s="85"/>
      <c r="D12" s="85"/>
      <c r="E12" s="85"/>
      <c r="F12" s="85"/>
      <c r="G12" s="85"/>
    </row>
    <row r="13" spans="1:8">
      <c r="B13" s="85"/>
      <c r="C13" s="85"/>
      <c r="D13" s="85"/>
      <c r="E13" s="85"/>
      <c r="F13" s="85"/>
      <c r="G13" s="85"/>
    </row>
    <row r="14" spans="1:8">
      <c r="B14" s="85"/>
      <c r="C14" s="85"/>
      <c r="D14" s="85"/>
      <c r="E14" s="85"/>
      <c r="F14" s="85"/>
      <c r="G14" s="85"/>
    </row>
    <row r="15" spans="1:8">
      <c r="B15" s="85"/>
      <c r="C15" s="85"/>
      <c r="D15" s="85"/>
      <c r="E15" s="85"/>
      <c r="F15" s="85"/>
      <c r="G15" s="85"/>
    </row>
    <row r="16" spans="1:8" ht="18.75" customHeight="1">
      <c r="B16" s="85"/>
      <c r="C16" s="85"/>
      <c r="D16" s="85"/>
      <c r="E16" s="85"/>
      <c r="F16" s="85"/>
      <c r="G16" s="85"/>
    </row>
    <row r="17" spans="2:7">
      <c r="B17" s="85"/>
      <c r="C17" s="85"/>
      <c r="D17" s="85"/>
      <c r="E17" s="85"/>
      <c r="F17" s="85"/>
      <c r="G17" s="85"/>
    </row>
    <row r="18" spans="2:7">
      <c r="B18" s="85"/>
      <c r="C18" s="85"/>
      <c r="D18" s="85"/>
      <c r="E18" s="85"/>
      <c r="F18" s="85"/>
      <c r="G18" s="85"/>
    </row>
    <row r="19" spans="2:7">
      <c r="B19" s="85"/>
      <c r="C19" s="85"/>
      <c r="D19" s="85"/>
      <c r="E19" s="85"/>
      <c r="F19" s="85"/>
      <c r="G19" s="85"/>
    </row>
    <row r="20" spans="2:7">
      <c r="B20" s="85"/>
      <c r="C20" s="85"/>
      <c r="D20" s="85"/>
      <c r="E20" s="85"/>
      <c r="F20" s="85"/>
      <c r="G20" s="85"/>
    </row>
    <row r="21" spans="2:7">
      <c r="B21" s="85"/>
      <c r="C21" s="85"/>
      <c r="D21" s="85"/>
      <c r="E21" s="85"/>
      <c r="F21" s="85"/>
      <c r="G21" s="85"/>
    </row>
    <row r="22" spans="2:7">
      <c r="B22" s="85"/>
      <c r="C22" s="85"/>
      <c r="D22" s="85"/>
      <c r="E22" s="85"/>
      <c r="F22" s="85"/>
      <c r="G22" s="85"/>
    </row>
  </sheetData>
  <phoneticPr fontId="53" type="noConversion"/>
  <hyperlinks>
    <hyperlink ref="C3" location="JBB_일반사항!A1" display="일반사항"/>
    <hyperlink ref="C4" location="JBB_손익실적!A1" display="손익실적"/>
    <hyperlink ref="C5" location="'JBB_자산(말잔)'!A1" display="자산"/>
    <hyperlink ref="C6" location="'JBB_부채자본(말잔)'!A1" display="부채차본"/>
    <hyperlink ref="C7" location="JBB_재무비율!A1" display="재무비율"/>
    <hyperlink ref="C8" location="'JBB_순이자마진(이자)'!A1" display="순이자마진(이자)"/>
    <hyperlink ref="C9" location="'JBB_순이자마진(마진율)'!A1" display="순이자마진(마진율)"/>
    <hyperlink ref="C11" location="'JBB_연체율 및 대손비용률'!A1" display="연체율 및 대손비용률"/>
    <hyperlink ref="D3" location="KJB_일반사항!A1" display="일반사항"/>
    <hyperlink ref="D4" location="KJB_손익실적!A1" display="손익실적"/>
    <hyperlink ref="D5" location="'KJB_자산(말잔)'!A1" display="자산"/>
    <hyperlink ref="D6" location="'KJB_부채자본(말잔)'!A1" display="부채차본"/>
    <hyperlink ref="D7" location="KJB_재무비율!A1" display="재무비율"/>
    <hyperlink ref="D8" location="'KJB_순이자마진(이자)'!A1" display="순이자마진(이자)"/>
    <hyperlink ref="D9" location="'KJB_순이자마진(마진율)'!A1" display="순이자마진(마진율)"/>
    <hyperlink ref="D11" location="'KJB_연체율 및 대손비용률'!A1" display="연체율 및 대손비용률"/>
    <hyperlink ref="E3" location="JBWC_일반사항!A1" display="일반사항"/>
    <hyperlink ref="E4" location="JBWC_손익실적!A1" display="손익실적"/>
    <hyperlink ref="E5" location="'JBWC_자산(말잔)'!A1" display="자산"/>
    <hyperlink ref="E6" location="'JBWC_부채자본(말잔)'!A1" display="부채자본"/>
    <hyperlink ref="E7" location="JBWC_재무비율!A1" display="재무비율"/>
    <hyperlink ref="F3" location="JBAM_일반사항!A1" display="일반사항"/>
    <hyperlink ref="F4" location="JBAM_손익실적!A1" display="손익실적"/>
    <hyperlink ref="F5" location="'JBAM_자산(말잔)'!A1" display="자산"/>
    <hyperlink ref="F6" location="'JBAM_부채자본(말잔)'!A1" display="부채자본"/>
    <hyperlink ref="F7" location="JBAM_재무비율!A1" display="재무비율"/>
    <hyperlink ref="B6" location="Group_여신건전성!A1" display="여신건전성"/>
    <hyperlink ref="G3" location="PPCB_일반현황!A1" display="일반현황"/>
    <hyperlink ref="G4" location="PPCB_손익실적!A1" display="손익실적"/>
    <hyperlink ref="G5" location="PPCB_재무현황!A1" display="재무제표"/>
    <hyperlink ref="G6" location="PPCB_재무비율!A1" display="재무비율"/>
    <hyperlink ref="E8" location="JBWC_여신건전성!A1" display="여신건전성"/>
    <hyperlink ref="E9" location="'JBWC_연체율 및 대손비용률'!A1" display="연체율 및 대손비용률"/>
    <hyperlink ref="B5" location="Group_재무비율!A1" display="재무비율"/>
    <hyperlink ref="B4" location="Group_영업실적!A1" display="영업실적"/>
    <hyperlink ref="B3" location="Group_손익실적!A1" display="손익실적"/>
    <hyperlink ref="H3" location="'JB Invest_손익실적'!A1" display="손익실적"/>
    <hyperlink ref="H4" location="'JB Invest_재무현황'!A1" display="재무현황"/>
  </hyperlinks>
  <printOptions horizontalCentered="1"/>
  <pageMargins left="0" right="0" top="0" bottom="0" header="0" footer="0"/>
  <pageSetup paperSize="9" firstPageNumber="6" orientation="landscape" useFirstPageNumber="1" r:id="rId1"/>
  <headerFooter alignWithMargins="0">
    <oddFooter>&amp;C- 5 -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197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20" customWidth="1"/>
    <col min="3" max="3" width="21.77734375" style="20" customWidth="1"/>
    <col min="4" max="4" width="2.77734375" style="21" customWidth="1"/>
    <col min="5" max="12" width="9.77734375" style="21" hidden="1" customWidth="1"/>
    <col min="13" max="15" width="9.77734375" style="21" customWidth="1"/>
    <col min="16" max="16" width="2.77734375" style="20" customWidth="1"/>
    <col min="17" max="21" width="9.77734375" style="21" hidden="1" customWidth="1"/>
    <col min="22" max="47" width="9.77734375" style="20" hidden="1" customWidth="1"/>
    <col min="48" max="60" width="9.77734375" style="20" customWidth="1"/>
    <col min="61" max="16384" width="8.88671875" style="20"/>
  </cols>
  <sheetData>
    <row r="1" spans="1:53" s="22" customFormat="1" ht="26.25" customHeight="1">
      <c r="A1" s="23"/>
      <c r="B1" s="33" t="s">
        <v>1044</v>
      </c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3"/>
      <c r="Q1" s="23"/>
      <c r="R1" s="23"/>
      <c r="S1" s="23"/>
      <c r="T1" s="23"/>
      <c r="U1" s="2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</row>
    <row r="2" spans="1:53" s="501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24" customFormat="1" ht="16.5" customHeight="1">
      <c r="A3" s="98"/>
      <c r="B3" s="201" t="s">
        <v>485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960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26" customFormat="1" ht="16.5" customHeight="1">
      <c r="A4" s="99" t="s">
        <v>987</v>
      </c>
      <c r="B4" s="629" t="s">
        <v>313</v>
      </c>
      <c r="C4" s="25" t="s">
        <v>314</v>
      </c>
      <c r="D4" s="25"/>
      <c r="E4" s="175">
        <v>0.14299639250926421</v>
      </c>
      <c r="F4" s="175">
        <v>0.13097675919525223</v>
      </c>
      <c r="G4" s="175">
        <v>0.14742475830705307</v>
      </c>
      <c r="H4" s="175">
        <v>0.13493576849284275</v>
      </c>
      <c r="I4" s="175">
        <v>0.14588673635395402</v>
      </c>
      <c r="J4" s="175">
        <v>0.16064587660291912</v>
      </c>
      <c r="K4" s="175">
        <v>0.16968901630114505</v>
      </c>
      <c r="L4" s="175">
        <v>0.16023748855613998</v>
      </c>
      <c r="M4" s="175">
        <v>0.17604501527849897</v>
      </c>
      <c r="N4" s="175">
        <v>0.16485112943315811</v>
      </c>
      <c r="O4" s="175">
        <v>0.14637475795691007</v>
      </c>
      <c r="P4" s="175"/>
      <c r="Q4" s="175">
        <v>0.13220492922143998</v>
      </c>
      <c r="R4" s="175">
        <v>0.13131641127090429</v>
      </c>
      <c r="S4" s="175">
        <v>0.14742475830705307</v>
      </c>
      <c r="T4" s="175">
        <v>0.14288101310350892</v>
      </c>
      <c r="U4" s="175">
        <v>0.1417146050312999</v>
      </c>
      <c r="V4" s="175">
        <v>0.13657678022218114</v>
      </c>
      <c r="W4" s="175">
        <v>0.13493576849284275</v>
      </c>
      <c r="X4" s="175">
        <v>0.13472002630406901</v>
      </c>
      <c r="Y4" s="175">
        <v>0.13803795904377009</v>
      </c>
      <c r="Z4" s="175">
        <v>0.13739554833686254</v>
      </c>
      <c r="AA4" s="175">
        <v>0.14588673635395402</v>
      </c>
      <c r="AB4" s="175">
        <v>0.14938379254630782</v>
      </c>
      <c r="AC4" s="175">
        <v>0.15533072203300147</v>
      </c>
      <c r="AD4" s="175">
        <v>0.15903583091522044</v>
      </c>
      <c r="AE4" s="175">
        <v>0.16064587660291912</v>
      </c>
      <c r="AF4" s="175">
        <v>0.16204098009451465</v>
      </c>
      <c r="AG4" s="175">
        <v>0.16737818307149571</v>
      </c>
      <c r="AH4" s="175">
        <v>0.16311684234056678</v>
      </c>
      <c r="AI4" s="175">
        <v>0.16968901630114505</v>
      </c>
      <c r="AJ4" s="175">
        <v>0.16643323558771822</v>
      </c>
      <c r="AK4" s="175">
        <v>0.16966539496500976</v>
      </c>
      <c r="AL4" s="175">
        <v>0.16709291496402354</v>
      </c>
      <c r="AM4" s="175">
        <v>0.16023748855613998</v>
      </c>
      <c r="AN4" s="175">
        <v>0.15406010721302726</v>
      </c>
      <c r="AO4" s="175">
        <v>0.18149118952680179</v>
      </c>
      <c r="AP4" s="175">
        <v>0.17388857370190167</v>
      </c>
      <c r="AQ4" s="175">
        <v>0.17604501527849897</v>
      </c>
      <c r="AR4" s="175">
        <v>0.17899604302411654</v>
      </c>
      <c r="AS4" s="175">
        <v>0.17616494038709279</v>
      </c>
      <c r="AT4" s="175">
        <v>0.16865547484920448</v>
      </c>
      <c r="AU4" s="175">
        <v>0.16485112943315811</v>
      </c>
      <c r="AV4" s="175">
        <v>0.1590746340776962</v>
      </c>
      <c r="AW4" s="175">
        <v>0.14546908014286364</v>
      </c>
      <c r="AX4" s="175">
        <v>0.14827589505257097</v>
      </c>
      <c r="AY4" s="175">
        <v>0.14637475795691007</v>
      </c>
      <c r="AZ4" s="175">
        <v>0.15435861270518558</v>
      </c>
      <c r="BA4" s="175">
        <v>0.15686975205214865</v>
      </c>
    </row>
    <row r="5" spans="1:53" s="26" customFormat="1" ht="16.5" customHeight="1">
      <c r="A5" s="101" t="s">
        <v>35</v>
      </c>
      <c r="B5" s="625"/>
      <c r="C5" s="26" t="s">
        <v>315</v>
      </c>
      <c r="D5" s="27"/>
      <c r="E5" s="267">
        <v>17473.55</v>
      </c>
      <c r="F5" s="267">
        <v>16186.51</v>
      </c>
      <c r="G5" s="267">
        <v>16479.939999999999</v>
      </c>
      <c r="H5" s="267">
        <v>16267.33</v>
      </c>
      <c r="I5" s="267">
        <v>18254.73</v>
      </c>
      <c r="J5" s="267">
        <v>18244.7</v>
      </c>
      <c r="K5" s="267">
        <v>19102.310000000001</v>
      </c>
      <c r="L5" s="267">
        <v>18860.759999999998</v>
      </c>
      <c r="M5" s="267">
        <v>19490.72</v>
      </c>
      <c r="N5" s="267">
        <v>19315.252567650201</v>
      </c>
      <c r="O5" s="267">
        <v>19081.27</v>
      </c>
      <c r="P5" s="267"/>
      <c r="Q5" s="267">
        <v>15936.08</v>
      </c>
      <c r="R5" s="267">
        <v>15161.11</v>
      </c>
      <c r="S5" s="267">
        <v>16479.939999999999</v>
      </c>
      <c r="T5" s="267">
        <v>16247</v>
      </c>
      <c r="U5" s="267">
        <v>16534.919999999998</v>
      </c>
      <c r="V5" s="267">
        <v>16252.91</v>
      </c>
      <c r="W5" s="267">
        <v>16267.33</v>
      </c>
      <c r="X5" s="267">
        <v>16930.099999999999</v>
      </c>
      <c r="Y5" s="267">
        <v>17317</v>
      </c>
      <c r="Z5" s="267">
        <v>17239.939999999999</v>
      </c>
      <c r="AA5" s="267">
        <v>18254.73</v>
      </c>
      <c r="AB5" s="267">
        <v>18116.990000000002</v>
      </c>
      <c r="AC5" s="267">
        <v>18300.07</v>
      </c>
      <c r="AD5" s="267">
        <v>18460.689999999999</v>
      </c>
      <c r="AE5" s="267">
        <v>18244.7</v>
      </c>
      <c r="AF5" s="267">
        <v>18561.36</v>
      </c>
      <c r="AG5" s="267">
        <v>18866.760000000002</v>
      </c>
      <c r="AH5" s="267">
        <v>19118.240000000002</v>
      </c>
      <c r="AI5" s="267">
        <v>19102.310000000001</v>
      </c>
      <c r="AJ5" s="267">
        <v>19003.47</v>
      </c>
      <c r="AK5" s="267">
        <v>19179</v>
      </c>
      <c r="AL5" s="267">
        <v>19434.47</v>
      </c>
      <c r="AM5" s="267">
        <v>18860.759999999998</v>
      </c>
      <c r="AN5" s="267">
        <v>19054</v>
      </c>
      <c r="AO5" s="267">
        <v>19437.887889509999</v>
      </c>
      <c r="AP5" s="267">
        <v>19953.14</v>
      </c>
      <c r="AQ5" s="267">
        <v>19490.72</v>
      </c>
      <c r="AR5" s="267">
        <v>19587</v>
      </c>
      <c r="AS5" s="267">
        <v>19761.946905262001</v>
      </c>
      <c r="AT5" s="267">
        <v>20155.099999999999</v>
      </c>
      <c r="AU5" s="156">
        <v>19315.252567650201</v>
      </c>
      <c r="AV5" s="156">
        <v>19363.95</v>
      </c>
      <c r="AW5" s="156">
        <v>18788.509999999998</v>
      </c>
      <c r="AX5" s="156">
        <v>19518.059020360899</v>
      </c>
      <c r="AY5" s="156">
        <v>19081.27</v>
      </c>
      <c r="AZ5" s="156">
        <v>19791</v>
      </c>
      <c r="BA5" s="156">
        <v>20346.490000000002</v>
      </c>
    </row>
    <row r="6" spans="1:53" s="26" customFormat="1" ht="16.5" customHeight="1">
      <c r="A6" s="309" t="s">
        <v>525</v>
      </c>
      <c r="B6" s="625"/>
      <c r="C6" s="26" t="s">
        <v>316</v>
      </c>
      <c r="D6" s="27"/>
      <c r="E6" s="267">
        <v>122195.74</v>
      </c>
      <c r="F6" s="267">
        <v>123583.07</v>
      </c>
      <c r="G6" s="267">
        <v>111785.43</v>
      </c>
      <c r="H6" s="267">
        <v>120556.1</v>
      </c>
      <c r="I6" s="267">
        <v>125129.47</v>
      </c>
      <c r="J6" s="267">
        <v>113570.92</v>
      </c>
      <c r="K6" s="267">
        <v>112572.46</v>
      </c>
      <c r="L6" s="267">
        <v>117705.04</v>
      </c>
      <c r="M6" s="267">
        <v>110714.41</v>
      </c>
      <c r="N6" s="267">
        <v>117167.85098207</v>
      </c>
      <c r="O6" s="267">
        <v>130359.02</v>
      </c>
      <c r="P6" s="267"/>
      <c r="Q6" s="267">
        <v>120540.74</v>
      </c>
      <c r="R6" s="267">
        <v>115454.8</v>
      </c>
      <c r="S6" s="267">
        <v>111785.43</v>
      </c>
      <c r="T6" s="267">
        <v>113710</v>
      </c>
      <c r="U6" s="267">
        <v>116677.6</v>
      </c>
      <c r="V6" s="267">
        <v>119002</v>
      </c>
      <c r="W6" s="267">
        <v>120556.1</v>
      </c>
      <c r="X6" s="267">
        <v>125668.77</v>
      </c>
      <c r="Y6" s="267">
        <v>125451</v>
      </c>
      <c r="Z6" s="267">
        <v>125476.7</v>
      </c>
      <c r="AA6" s="267">
        <v>125129.47</v>
      </c>
      <c r="AB6" s="267">
        <v>121278.15</v>
      </c>
      <c r="AC6" s="267">
        <v>117813.59</v>
      </c>
      <c r="AD6" s="267">
        <v>116078.81</v>
      </c>
      <c r="AE6" s="267">
        <v>113570.92</v>
      </c>
      <c r="AF6" s="267">
        <v>114547.32</v>
      </c>
      <c r="AG6" s="267">
        <v>112719.35</v>
      </c>
      <c r="AH6" s="267">
        <v>117205.8</v>
      </c>
      <c r="AI6" s="267">
        <v>112572.46</v>
      </c>
      <c r="AJ6" s="267">
        <v>114180.74</v>
      </c>
      <c r="AK6" s="267">
        <v>113040.14</v>
      </c>
      <c r="AL6" s="267">
        <v>116309.36</v>
      </c>
      <c r="AM6" s="267">
        <v>117705.04</v>
      </c>
      <c r="AN6" s="267">
        <v>123679</v>
      </c>
      <c r="AO6" s="267">
        <v>107101</v>
      </c>
      <c r="AP6" s="267">
        <v>114746.7</v>
      </c>
      <c r="AQ6" s="267">
        <v>110714.41</v>
      </c>
      <c r="AR6" s="267">
        <v>109427</v>
      </c>
      <c r="AS6" s="267">
        <v>112178.65973694</v>
      </c>
      <c r="AT6" s="267">
        <v>119504.57</v>
      </c>
      <c r="AU6" s="156">
        <v>117167.85098207</v>
      </c>
      <c r="AV6" s="156">
        <v>121728.71</v>
      </c>
      <c r="AW6" s="156">
        <v>129158.1</v>
      </c>
      <c r="AX6" s="156">
        <v>131633.39201857999</v>
      </c>
      <c r="AY6" s="156">
        <v>130359.02</v>
      </c>
      <c r="AZ6" s="156">
        <v>128214.42</v>
      </c>
      <c r="BA6" s="156">
        <v>129703.08</v>
      </c>
    </row>
    <row r="7" spans="1:53" s="26" customFormat="1" ht="16.5" customHeight="1">
      <c r="A7" s="103" t="s">
        <v>463</v>
      </c>
      <c r="B7" s="625"/>
      <c r="C7" s="34" t="s">
        <v>317</v>
      </c>
      <c r="D7" s="25"/>
      <c r="E7" s="158">
        <v>9.6510074737466298E-2</v>
      </c>
      <c r="F7" s="158">
        <v>9.1726965513965614E-2</v>
      </c>
      <c r="G7" s="158">
        <v>9.7580605987739197E-2</v>
      </c>
      <c r="H7" s="158">
        <v>9.2227850768231548E-2</v>
      </c>
      <c r="I7" s="158">
        <v>0.10993589279967381</v>
      </c>
      <c r="J7" s="158">
        <v>0.12578378338398596</v>
      </c>
      <c r="K7" s="158">
        <v>0.13907939828267055</v>
      </c>
      <c r="L7" s="158">
        <v>0.13767345901246031</v>
      </c>
      <c r="M7" s="158">
        <v>0.15785117763803283</v>
      </c>
      <c r="N7" s="158">
        <v>0.15429542102523258</v>
      </c>
      <c r="O7" s="158">
        <v>0.14033022034071752</v>
      </c>
      <c r="P7" s="175"/>
      <c r="Q7" s="158">
        <v>9.6570006124070587E-2</v>
      </c>
      <c r="R7" s="158">
        <v>9.6384645766135313E-2</v>
      </c>
      <c r="S7" s="158">
        <v>9.7580605987739197E-2</v>
      </c>
      <c r="T7" s="158">
        <v>9.5989798610500401E-2</v>
      </c>
      <c r="U7" s="158">
        <v>9.5080889562349571E-2</v>
      </c>
      <c r="V7" s="158">
        <v>9.3421791230399481E-2</v>
      </c>
      <c r="W7" s="158">
        <v>9.2227850768231548E-2</v>
      </c>
      <c r="X7" s="158">
        <v>9.1411891753217608E-2</v>
      </c>
      <c r="Y7" s="158">
        <v>9.3869319495261103E-2</v>
      </c>
      <c r="Z7" s="158">
        <v>9.6336132525002657E-2</v>
      </c>
      <c r="AA7" s="158">
        <v>0.10993589279967381</v>
      </c>
      <c r="AB7" s="158">
        <v>0.11295942426562411</v>
      </c>
      <c r="AC7" s="158">
        <v>0.11952254404606463</v>
      </c>
      <c r="AD7" s="158">
        <v>0.12436645413577206</v>
      </c>
      <c r="AE7" s="158">
        <v>0.12578378338398596</v>
      </c>
      <c r="AF7" s="158">
        <v>0.12738246516810695</v>
      </c>
      <c r="AG7" s="158">
        <v>0.13394204278147451</v>
      </c>
      <c r="AH7" s="158">
        <v>0.13299913485510104</v>
      </c>
      <c r="AI7" s="158">
        <v>0.13907939828267055</v>
      </c>
      <c r="AJ7" s="158">
        <v>0.13617559318673184</v>
      </c>
      <c r="AK7" s="158">
        <v>0.14085129406244543</v>
      </c>
      <c r="AL7" s="158">
        <v>0.14116757241205696</v>
      </c>
      <c r="AM7" s="158">
        <v>0.13767345901246031</v>
      </c>
      <c r="AN7" s="158">
        <v>0.13264984354660048</v>
      </c>
      <c r="AO7" s="158">
        <v>0.15860378849142401</v>
      </c>
      <c r="AP7" s="158">
        <v>0.15313974170934763</v>
      </c>
      <c r="AQ7" s="158">
        <v>0.15785117763803283</v>
      </c>
      <c r="AR7" s="158">
        <v>0.16187047072477542</v>
      </c>
      <c r="AS7" s="158">
        <v>0.16121634629823109</v>
      </c>
      <c r="AT7" s="158">
        <v>0.15528736683459049</v>
      </c>
      <c r="AU7" s="158">
        <v>0.15429542102523258</v>
      </c>
      <c r="AV7" s="158">
        <v>0.1503401292924241</v>
      </c>
      <c r="AW7" s="158">
        <v>0.13719023429424868</v>
      </c>
      <c r="AX7" s="158">
        <v>0.14009501710537045</v>
      </c>
      <c r="AY7" s="158">
        <v>0.14033022034071752</v>
      </c>
      <c r="AZ7" s="158">
        <v>0.14926098016120184</v>
      </c>
      <c r="BA7" s="158">
        <v>0.15145430625086159</v>
      </c>
    </row>
    <row r="8" spans="1:53" s="26" customFormat="1" ht="16.5" customHeight="1">
      <c r="A8" s="103" t="s">
        <v>464</v>
      </c>
      <c r="B8" s="625"/>
      <c r="C8" s="208" t="s">
        <v>318</v>
      </c>
      <c r="D8" s="27"/>
      <c r="E8" s="271">
        <v>11793.12</v>
      </c>
      <c r="F8" s="271">
        <v>11335.9</v>
      </c>
      <c r="G8" s="271">
        <v>10908.09</v>
      </c>
      <c r="H8" s="271">
        <v>11118.63</v>
      </c>
      <c r="I8" s="271">
        <v>13756.22</v>
      </c>
      <c r="J8" s="271">
        <v>14285.38</v>
      </c>
      <c r="K8" s="271">
        <v>15656.51</v>
      </c>
      <c r="L8" s="271">
        <v>16204.86</v>
      </c>
      <c r="M8" s="271">
        <v>17476.399999999998</v>
      </c>
      <c r="N8" s="271">
        <v>18078.462897900201</v>
      </c>
      <c r="O8" s="271">
        <v>18293.310000000001</v>
      </c>
      <c r="P8" s="267"/>
      <c r="Q8" s="271">
        <v>11640.62</v>
      </c>
      <c r="R8" s="271">
        <v>11128.07</v>
      </c>
      <c r="S8" s="271">
        <v>10908.09</v>
      </c>
      <c r="T8" s="271">
        <v>10915</v>
      </c>
      <c r="U8" s="271">
        <v>11093.81</v>
      </c>
      <c r="V8" s="271">
        <v>11117.38</v>
      </c>
      <c r="W8" s="271">
        <v>11118.63</v>
      </c>
      <c r="X8" s="271">
        <v>11487.62</v>
      </c>
      <c r="Y8" s="271">
        <v>11776</v>
      </c>
      <c r="Z8" s="271">
        <v>12087.94</v>
      </c>
      <c r="AA8" s="271">
        <v>13756.22</v>
      </c>
      <c r="AB8" s="271">
        <v>13699.51</v>
      </c>
      <c r="AC8" s="271">
        <v>14081.38</v>
      </c>
      <c r="AD8" s="271">
        <v>14436.31</v>
      </c>
      <c r="AE8" s="271">
        <v>14285.38</v>
      </c>
      <c r="AF8" s="271">
        <v>14591.32</v>
      </c>
      <c r="AG8" s="271">
        <v>15097.86</v>
      </c>
      <c r="AH8" s="271">
        <v>15588.27</v>
      </c>
      <c r="AI8" s="271">
        <v>15656.51</v>
      </c>
      <c r="AJ8" s="271">
        <v>15548.630000000001</v>
      </c>
      <c r="AK8" s="271">
        <v>15921.85</v>
      </c>
      <c r="AL8" s="271">
        <v>16419.11</v>
      </c>
      <c r="AM8" s="271">
        <v>16204.86</v>
      </c>
      <c r="AN8" s="271">
        <v>16406</v>
      </c>
      <c r="AO8" s="271">
        <v>16986.624351220002</v>
      </c>
      <c r="AP8" s="271">
        <v>17572.28</v>
      </c>
      <c r="AQ8" s="271">
        <v>17476.399999999998</v>
      </c>
      <c r="AR8" s="271">
        <v>17713</v>
      </c>
      <c r="AS8" s="271">
        <v>18085.03365542195</v>
      </c>
      <c r="AT8" s="271">
        <v>18557.55</v>
      </c>
      <c r="AU8" s="159">
        <v>18078.462897900201</v>
      </c>
      <c r="AV8" s="159">
        <v>18300.71</v>
      </c>
      <c r="AW8" s="159">
        <v>17719.23</v>
      </c>
      <c r="AX8" s="159">
        <v>18441.1823064809</v>
      </c>
      <c r="AY8" s="159">
        <v>18293.310000000001</v>
      </c>
      <c r="AZ8" s="159">
        <v>19137.41</v>
      </c>
      <c r="BA8" s="159">
        <v>19644.09</v>
      </c>
    </row>
    <row r="9" spans="1:53" s="26" customFormat="1" ht="16.5" customHeight="1">
      <c r="A9" s="103" t="s">
        <v>465</v>
      </c>
      <c r="B9" s="625"/>
      <c r="C9" s="25" t="s">
        <v>773</v>
      </c>
      <c r="D9" s="25"/>
      <c r="E9" s="312"/>
      <c r="F9" s="175">
        <v>9.1726965513965614E-2</v>
      </c>
      <c r="G9" s="175">
        <v>9.7580605987739197E-2</v>
      </c>
      <c r="H9" s="175">
        <v>9.2227850768231548E-2</v>
      </c>
      <c r="I9" s="175">
        <v>0.10299388305568624</v>
      </c>
      <c r="J9" s="175">
        <v>0.11813525856795032</v>
      </c>
      <c r="K9" s="175">
        <v>0.13290159955641015</v>
      </c>
      <c r="L9" s="175">
        <v>0.13324212794966131</v>
      </c>
      <c r="M9" s="175">
        <v>0.15471039406704148</v>
      </c>
      <c r="N9" s="175">
        <v>0.15281154529871943</v>
      </c>
      <c r="O9" s="175">
        <v>0.14033022034071752</v>
      </c>
      <c r="P9" s="175"/>
      <c r="Q9" s="175">
        <v>9.6323284559228672E-2</v>
      </c>
      <c r="R9" s="175">
        <v>9.6384645766135313E-2</v>
      </c>
      <c r="S9" s="175">
        <v>9.7580605987739197E-2</v>
      </c>
      <c r="T9" s="175">
        <v>9.5989798610500401E-2</v>
      </c>
      <c r="U9" s="175">
        <v>9.5080889562349571E-2</v>
      </c>
      <c r="V9" s="175">
        <v>9.3421791230399481E-2</v>
      </c>
      <c r="W9" s="175">
        <v>9.2227850768231548E-2</v>
      </c>
      <c r="X9" s="175">
        <v>9.1411891753217608E-2</v>
      </c>
      <c r="Y9" s="175">
        <v>9.3821492056659572E-2</v>
      </c>
      <c r="Z9" s="175">
        <v>9.6074012147275151E-2</v>
      </c>
      <c r="AA9" s="175">
        <v>0.10299388305568624</v>
      </c>
      <c r="AB9" s="175">
        <v>0.10579696342663539</v>
      </c>
      <c r="AC9" s="175">
        <v>0.11214945576312546</v>
      </c>
      <c r="AD9" s="175">
        <v>0.11688317618004526</v>
      </c>
      <c r="AE9" s="175">
        <v>0.11813525856795032</v>
      </c>
      <c r="AF9" s="175">
        <v>0.12131117515451256</v>
      </c>
      <c r="AG9" s="175">
        <v>0.12777229464151452</v>
      </c>
      <c r="AH9" s="175">
        <v>0.12706555477629947</v>
      </c>
      <c r="AI9" s="175">
        <v>0.13290159955641015</v>
      </c>
      <c r="AJ9" s="175">
        <v>0.13160748476494372</v>
      </c>
      <c r="AK9" s="175">
        <v>0.13623709241690607</v>
      </c>
      <c r="AL9" s="175">
        <v>0.1366830666078809</v>
      </c>
      <c r="AM9" s="175">
        <v>0.13324212794966131</v>
      </c>
      <c r="AN9" s="175">
        <v>0.12983610798923018</v>
      </c>
      <c r="AO9" s="175">
        <v>0.15535708621973651</v>
      </c>
      <c r="AP9" s="175">
        <v>0.15010932776280275</v>
      </c>
      <c r="AQ9" s="175">
        <v>0.15471039406704148</v>
      </c>
      <c r="AR9" s="175">
        <v>0.16028036956144279</v>
      </c>
      <c r="AS9" s="175">
        <v>0.15966647459885699</v>
      </c>
      <c r="AT9" s="175">
        <v>0.15383252707406919</v>
      </c>
      <c r="AU9" s="175">
        <v>0.15281154529871943</v>
      </c>
      <c r="AV9" s="175">
        <v>0.1503401292924241</v>
      </c>
      <c r="AW9" s="175">
        <v>0.13719023429424868</v>
      </c>
      <c r="AX9" s="175">
        <v>0.14009501710537045</v>
      </c>
      <c r="AY9" s="175">
        <v>0.14033022034071752</v>
      </c>
      <c r="AZ9" s="175">
        <v>0.14926098016120184</v>
      </c>
      <c r="BA9" s="175">
        <v>0.15145430625086159</v>
      </c>
    </row>
    <row r="10" spans="1:53" s="26" customFormat="1" ht="16.5" customHeight="1">
      <c r="A10" s="103" t="s">
        <v>475</v>
      </c>
      <c r="B10" s="631"/>
      <c r="C10" s="26" t="s">
        <v>319</v>
      </c>
      <c r="D10" s="27"/>
      <c r="E10" s="270"/>
      <c r="F10" s="267">
        <v>11335.9</v>
      </c>
      <c r="G10" s="267">
        <v>10908.09</v>
      </c>
      <c r="H10" s="267">
        <v>11118.63</v>
      </c>
      <c r="I10" s="267">
        <v>12887.57</v>
      </c>
      <c r="J10" s="267">
        <v>13416.73</v>
      </c>
      <c r="K10" s="267">
        <v>14961.06</v>
      </c>
      <c r="L10" s="267">
        <v>15683.27</v>
      </c>
      <c r="M10" s="267">
        <v>17128.669999999998</v>
      </c>
      <c r="N10" s="267">
        <v>17904.600367900199</v>
      </c>
      <c r="O10" s="267">
        <v>18293.310000000001</v>
      </c>
      <c r="P10" s="267"/>
      <c r="Q10" s="267">
        <v>11610.88</v>
      </c>
      <c r="R10" s="267">
        <v>11128.07</v>
      </c>
      <c r="S10" s="267">
        <v>10908.09</v>
      </c>
      <c r="T10" s="267">
        <v>10915</v>
      </c>
      <c r="U10" s="267">
        <v>11093.81</v>
      </c>
      <c r="V10" s="267">
        <v>11117.38</v>
      </c>
      <c r="W10" s="267">
        <v>11118.63</v>
      </c>
      <c r="X10" s="267">
        <v>11487.62</v>
      </c>
      <c r="Y10" s="267">
        <v>11770</v>
      </c>
      <c r="Z10" s="267">
        <v>12055.05</v>
      </c>
      <c r="AA10" s="267">
        <v>12887.57</v>
      </c>
      <c r="AB10" s="267">
        <v>12830.86</v>
      </c>
      <c r="AC10" s="267">
        <v>13212.73</v>
      </c>
      <c r="AD10" s="267">
        <v>13567.66</v>
      </c>
      <c r="AE10" s="267">
        <v>13416.73</v>
      </c>
      <c r="AF10" s="267">
        <v>13895.87</v>
      </c>
      <c r="AG10" s="267">
        <v>14402.41</v>
      </c>
      <c r="AH10" s="267">
        <v>14892.82</v>
      </c>
      <c r="AI10" s="267">
        <v>14961.06</v>
      </c>
      <c r="AJ10" s="267">
        <v>15027.04</v>
      </c>
      <c r="AK10" s="267">
        <v>15400.26</v>
      </c>
      <c r="AL10" s="267">
        <v>15897.52</v>
      </c>
      <c r="AM10" s="267">
        <v>15683.27</v>
      </c>
      <c r="AN10" s="267">
        <v>16058</v>
      </c>
      <c r="AO10" s="267">
        <v>16638.899291220001</v>
      </c>
      <c r="AP10" s="267">
        <v>17224.55</v>
      </c>
      <c r="AQ10" s="267">
        <v>17128.669999999998</v>
      </c>
      <c r="AR10" s="267">
        <v>17539</v>
      </c>
      <c r="AS10" s="267">
        <v>17911.171125421952</v>
      </c>
      <c r="AT10" s="267">
        <v>18383.689999999999</v>
      </c>
      <c r="AU10" s="156">
        <v>17904.600367900199</v>
      </c>
      <c r="AV10" s="156">
        <v>18300.71</v>
      </c>
      <c r="AW10" s="156">
        <v>17719.23</v>
      </c>
      <c r="AX10" s="156">
        <v>18441.1823064809</v>
      </c>
      <c r="AY10" s="156">
        <v>18293.310000000001</v>
      </c>
      <c r="AZ10" s="156">
        <v>19137.41</v>
      </c>
      <c r="BA10" s="156">
        <v>19644.09</v>
      </c>
    </row>
    <row r="11" spans="1:53" s="26" customFormat="1" ht="16.5" customHeight="1">
      <c r="A11" s="308" t="s">
        <v>530</v>
      </c>
      <c r="B11" s="629" t="s">
        <v>963</v>
      </c>
      <c r="C11" s="60" t="s">
        <v>964</v>
      </c>
      <c r="D11" s="25"/>
      <c r="E11" s="155">
        <v>1.3299999999999999E-2</v>
      </c>
      <c r="F11" s="155">
        <v>1.4999999999999999E-2</v>
      </c>
      <c r="G11" s="155">
        <v>1.4281210311740029E-2</v>
      </c>
      <c r="H11" s="155">
        <v>8.8000000000000005E-3</v>
      </c>
      <c r="I11" s="155">
        <v>6.6431746417222924E-3</v>
      </c>
      <c r="J11" s="155">
        <v>5.9913025914665975E-3</v>
      </c>
      <c r="K11" s="155">
        <v>6.2946401773038146E-3</v>
      </c>
      <c r="L11" s="155">
        <v>4.9270627571548044E-3</v>
      </c>
      <c r="M11" s="155">
        <v>4.3088208454029305E-3</v>
      </c>
      <c r="N11" s="155">
        <v>3.2644011610671003E-3</v>
      </c>
      <c r="O11" s="155">
        <v>2.9485980461615028E-3</v>
      </c>
      <c r="P11" s="175"/>
      <c r="Q11" s="155">
        <v>1.4842624194160031E-2</v>
      </c>
      <c r="R11" s="155">
        <v>1.3054952972409958E-2</v>
      </c>
      <c r="S11" s="155">
        <v>1.4282617596762928E-2</v>
      </c>
      <c r="T11" s="155">
        <v>1.4086247374274065E-2</v>
      </c>
      <c r="U11" s="155">
        <v>1.32E-2</v>
      </c>
      <c r="V11" s="155">
        <v>1.06E-2</v>
      </c>
      <c r="W11" s="155">
        <v>8.8000000000000005E-3</v>
      </c>
      <c r="X11" s="155">
        <v>8.0291486637793872E-3</v>
      </c>
      <c r="Y11" s="155">
        <v>6.7535447291418851E-3</v>
      </c>
      <c r="Z11" s="155">
        <v>6.8843526492474482E-3</v>
      </c>
      <c r="AA11" s="155">
        <v>6.6431746417222924E-3</v>
      </c>
      <c r="AB11" s="155">
        <v>5.9434319663041893E-3</v>
      </c>
      <c r="AC11" s="155">
        <v>5.7157500869708389E-3</v>
      </c>
      <c r="AD11" s="155">
        <v>5.2824514089642805E-3</v>
      </c>
      <c r="AE11" s="155">
        <v>5.9913025914665975E-3</v>
      </c>
      <c r="AF11" s="155">
        <v>6.5634908468193169E-3</v>
      </c>
      <c r="AG11" s="155">
        <v>6.4614736101892833E-3</v>
      </c>
      <c r="AH11" s="155">
        <v>5.1071276383339087E-3</v>
      </c>
      <c r="AI11" s="155">
        <v>6.2946401773038146E-3</v>
      </c>
      <c r="AJ11" s="155">
        <v>5.5324029310024458E-3</v>
      </c>
      <c r="AK11" s="155">
        <v>5.3169305470615689E-3</v>
      </c>
      <c r="AL11" s="155">
        <v>5.9107143853976384E-3</v>
      </c>
      <c r="AM11" s="155">
        <v>4.9270627571548044E-3</v>
      </c>
      <c r="AN11" s="155">
        <v>4.6513085763309689E-3</v>
      </c>
      <c r="AO11" s="155">
        <v>4.656010086324153E-3</v>
      </c>
      <c r="AP11" s="155">
        <v>4.1451707157764599E-3</v>
      </c>
      <c r="AQ11" s="155">
        <v>4.3088208454029305E-3</v>
      </c>
      <c r="AR11" s="155">
        <v>4.3843207609796002E-3</v>
      </c>
      <c r="AS11" s="155">
        <v>3.7565842914029E-3</v>
      </c>
      <c r="AT11" s="155">
        <v>3.4139703230657067E-3</v>
      </c>
      <c r="AU11" s="155">
        <v>3.2644011610671003E-3</v>
      </c>
      <c r="AV11" s="155">
        <v>2.7140590402223545E-3</v>
      </c>
      <c r="AW11" s="155">
        <v>2.9458649455350082E-3</v>
      </c>
      <c r="AX11" s="155">
        <v>2.7542406248577591E-3</v>
      </c>
      <c r="AY11" s="155">
        <v>2.9485980461615028E-3</v>
      </c>
      <c r="AZ11" s="155">
        <v>3.7959328148171605E-3</v>
      </c>
      <c r="BA11" s="155">
        <v>4.5356975683794078E-3</v>
      </c>
    </row>
    <row r="12" spans="1:53" s="26" customFormat="1" ht="16.5" customHeight="1">
      <c r="A12" s="103" t="s">
        <v>559</v>
      </c>
      <c r="B12" s="625"/>
      <c r="C12" s="26" t="s">
        <v>320</v>
      </c>
      <c r="D12" s="27"/>
      <c r="E12" s="267">
        <v>1707</v>
      </c>
      <c r="F12" s="267">
        <v>2029</v>
      </c>
      <c r="G12" s="267">
        <v>1778.82</v>
      </c>
      <c r="H12" s="267">
        <v>1321</v>
      </c>
      <c r="I12" s="267">
        <v>1195.1072860499999</v>
      </c>
      <c r="J12" s="267">
        <v>1133.4100000000001</v>
      </c>
      <c r="K12" s="267">
        <v>1126.9669054399999</v>
      </c>
      <c r="L12" s="267">
        <v>906.13690098000006</v>
      </c>
      <c r="M12" s="267">
        <v>878.58373172000006</v>
      </c>
      <c r="N12" s="267">
        <v>715.12390745000005</v>
      </c>
      <c r="O12" s="267">
        <v>649.26589512999999</v>
      </c>
      <c r="P12" s="267"/>
      <c r="Q12" s="267">
        <v>1957</v>
      </c>
      <c r="R12" s="267">
        <v>1667</v>
      </c>
      <c r="S12" s="267">
        <v>1779</v>
      </c>
      <c r="T12" s="267">
        <v>1824</v>
      </c>
      <c r="U12" s="267">
        <v>1790.6828279999997</v>
      </c>
      <c r="V12" s="267">
        <v>1502</v>
      </c>
      <c r="W12" s="267">
        <v>1321</v>
      </c>
      <c r="X12" s="267">
        <v>1282.1199999999999</v>
      </c>
      <c r="Y12" s="267">
        <v>1120.05</v>
      </c>
      <c r="Z12" s="267">
        <v>1198.8400000000001</v>
      </c>
      <c r="AA12" s="267">
        <v>1195.1072860499999</v>
      </c>
      <c r="AB12" s="267">
        <v>1107.9308292200001</v>
      </c>
      <c r="AC12" s="267">
        <v>1076.17</v>
      </c>
      <c r="AD12" s="267">
        <v>997.85</v>
      </c>
      <c r="AE12" s="267">
        <v>1133.4100000000001</v>
      </c>
      <c r="AF12" s="267">
        <v>1236.9100000000001</v>
      </c>
      <c r="AG12" s="267">
        <v>1201.1400000000001</v>
      </c>
      <c r="AH12" s="267">
        <v>950.77</v>
      </c>
      <c r="AI12" s="267">
        <v>1126.9669054399999</v>
      </c>
      <c r="AJ12" s="267">
        <v>985.09499716999994</v>
      </c>
      <c r="AK12" s="267">
        <v>955.05675606000011</v>
      </c>
      <c r="AL12" s="267">
        <v>1057.2470547999999</v>
      </c>
      <c r="AM12" s="267">
        <v>906.13690098000006</v>
      </c>
      <c r="AN12" s="267">
        <v>879.53790708999998</v>
      </c>
      <c r="AO12" s="267">
        <v>928.71966172999998</v>
      </c>
      <c r="AP12" s="267">
        <v>855.60217146999992</v>
      </c>
      <c r="AQ12" s="267">
        <v>878.58373172000006</v>
      </c>
      <c r="AR12" s="267">
        <v>908.60902901000009</v>
      </c>
      <c r="AS12" s="267">
        <v>788.42687876000002</v>
      </c>
      <c r="AT12" s="267">
        <v>751.46061642999996</v>
      </c>
      <c r="AU12" s="267">
        <v>715.12390745000005</v>
      </c>
      <c r="AV12" s="267">
        <v>607.60378374000004</v>
      </c>
      <c r="AW12" s="267">
        <v>654.89174448000006</v>
      </c>
      <c r="AX12" s="267">
        <v>620.04518781000002</v>
      </c>
      <c r="AY12" s="267">
        <v>649.26589512999999</v>
      </c>
      <c r="AZ12" s="267">
        <v>841.6152409</v>
      </c>
      <c r="BA12" s="267">
        <v>1012.43331349</v>
      </c>
    </row>
    <row r="13" spans="1:53" s="26" customFormat="1" ht="16.5" customHeight="1">
      <c r="A13" s="103" t="s">
        <v>467</v>
      </c>
      <c r="B13" s="625"/>
      <c r="C13" s="208" t="s">
        <v>321</v>
      </c>
      <c r="D13" s="27"/>
      <c r="E13" s="271">
        <v>128314</v>
      </c>
      <c r="F13" s="271">
        <v>135325</v>
      </c>
      <c r="G13" s="271">
        <v>124556.67</v>
      </c>
      <c r="H13" s="271">
        <v>149844</v>
      </c>
      <c r="I13" s="271">
        <v>179900.02528974001</v>
      </c>
      <c r="J13" s="271">
        <v>189175.89</v>
      </c>
      <c r="K13" s="271">
        <v>179035.95339784998</v>
      </c>
      <c r="L13" s="271">
        <v>183910.16019923001</v>
      </c>
      <c r="M13" s="271">
        <v>203903.5186755</v>
      </c>
      <c r="N13" s="271">
        <v>219067.40996754001</v>
      </c>
      <c r="O13" s="271">
        <v>220194.77899851999</v>
      </c>
      <c r="P13" s="267"/>
      <c r="Q13" s="271">
        <v>131850</v>
      </c>
      <c r="R13" s="271">
        <v>127691</v>
      </c>
      <c r="S13" s="271">
        <v>124557</v>
      </c>
      <c r="T13" s="271">
        <v>129488</v>
      </c>
      <c r="U13" s="271">
        <v>135657.78999999998</v>
      </c>
      <c r="V13" s="271">
        <v>141280.51999999999</v>
      </c>
      <c r="W13" s="271">
        <v>149844</v>
      </c>
      <c r="X13" s="271">
        <v>159683.25</v>
      </c>
      <c r="Y13" s="271">
        <v>165846.24</v>
      </c>
      <c r="Z13" s="271">
        <v>174139.83</v>
      </c>
      <c r="AA13" s="271">
        <v>179900.02528974001</v>
      </c>
      <c r="AB13" s="271">
        <v>186412.63759748999</v>
      </c>
      <c r="AC13" s="271">
        <v>188281.5</v>
      </c>
      <c r="AD13" s="271">
        <v>188899.04</v>
      </c>
      <c r="AE13" s="271">
        <v>189175.89</v>
      </c>
      <c r="AF13" s="271">
        <v>188453.07</v>
      </c>
      <c r="AG13" s="271">
        <v>185892.58</v>
      </c>
      <c r="AH13" s="271">
        <v>186165.31</v>
      </c>
      <c r="AI13" s="271">
        <v>179035.95339784998</v>
      </c>
      <c r="AJ13" s="271">
        <v>178059.15611274997</v>
      </c>
      <c r="AK13" s="271">
        <v>179625.58427396</v>
      </c>
      <c r="AL13" s="271">
        <v>178869.58933625999</v>
      </c>
      <c r="AM13" s="271">
        <v>183910.16019923001</v>
      </c>
      <c r="AN13" s="271">
        <v>189094.72305615002</v>
      </c>
      <c r="AO13" s="271">
        <v>199466.84919302003</v>
      </c>
      <c r="AP13" s="271">
        <v>206409.39303502999</v>
      </c>
      <c r="AQ13" s="271">
        <v>203903.5186755</v>
      </c>
      <c r="AR13" s="271">
        <v>207240.54615178</v>
      </c>
      <c r="AS13" s="271">
        <v>209878.66040018</v>
      </c>
      <c r="AT13" s="271">
        <v>220113.40032833</v>
      </c>
      <c r="AU13" s="271">
        <v>219067.40996754001</v>
      </c>
      <c r="AV13" s="271">
        <v>223872.72153453997</v>
      </c>
      <c r="AW13" s="271">
        <v>222308.81475833</v>
      </c>
      <c r="AX13" s="271">
        <v>225123.82622416</v>
      </c>
      <c r="AY13" s="271">
        <v>220194.77899851999</v>
      </c>
      <c r="AZ13" s="271">
        <v>221714.99917353998</v>
      </c>
      <c r="BA13" s="271">
        <v>223214.46662321</v>
      </c>
    </row>
    <row r="14" spans="1:53" s="26" customFormat="1" ht="16.5" customHeight="1">
      <c r="A14" s="103" t="s">
        <v>468</v>
      </c>
      <c r="B14" s="625"/>
      <c r="C14" s="25" t="s">
        <v>322</v>
      </c>
      <c r="D14" s="25"/>
      <c r="E14" s="175">
        <v>8.2000000000000007E-3</v>
      </c>
      <c r="F14" s="175">
        <v>8.2000000000000007E-3</v>
      </c>
      <c r="G14" s="175">
        <v>6.0645968994138639E-3</v>
      </c>
      <c r="H14" s="175">
        <v>8.0999999999999996E-3</v>
      </c>
      <c r="I14" s="175">
        <v>5.8848467533561596E-3</v>
      </c>
      <c r="J14" s="175">
        <v>5.6068003136021402E-3</v>
      </c>
      <c r="K14" s="175">
        <v>5.1217213366592483E-3</v>
      </c>
      <c r="L14" s="175">
        <v>4.18580185900081E-3</v>
      </c>
      <c r="M14" s="175">
        <v>3.8577382273528465E-3</v>
      </c>
      <c r="N14" s="175">
        <v>3.1115457903980732E-3</v>
      </c>
      <c r="O14" s="175">
        <v>3.3103077072014738E-3</v>
      </c>
      <c r="P14" s="175"/>
      <c r="Q14" s="175">
        <v>9.8023399629723514E-3</v>
      </c>
      <c r="R14" s="175">
        <v>7.1028363728711328E-3</v>
      </c>
      <c r="S14" s="175">
        <v>6.0645968994138639E-3</v>
      </c>
      <c r="T14" s="175">
        <v>7.9783289226133328E-3</v>
      </c>
      <c r="U14" s="175">
        <v>9.3308297288591073E-3</v>
      </c>
      <c r="V14" s="175">
        <v>9.1000000000000004E-3</v>
      </c>
      <c r="W14" s="175">
        <v>8.0999999999999996E-3</v>
      </c>
      <c r="X14" s="175">
        <v>7.9667670499579991E-3</v>
      </c>
      <c r="Y14" s="175">
        <v>6.3828576472659037E-3</v>
      </c>
      <c r="Z14" s="175">
        <v>6.8030531274352931E-3</v>
      </c>
      <c r="AA14" s="175">
        <v>5.8848467533561596E-3</v>
      </c>
      <c r="AB14" s="175">
        <v>5.8838528706418322E-3</v>
      </c>
      <c r="AC14" s="175">
        <v>5.5732337127978931E-3</v>
      </c>
      <c r="AD14" s="175">
        <v>5.7409459021980618E-3</v>
      </c>
      <c r="AE14" s="175">
        <v>5.6068003136021402E-3</v>
      </c>
      <c r="AF14" s="175">
        <v>6.3249145756910244E-3</v>
      </c>
      <c r="AG14" s="175">
        <v>5.4951072325150644E-3</v>
      </c>
      <c r="AH14" s="175">
        <v>5.9260643545192022E-3</v>
      </c>
      <c r="AI14" s="175">
        <v>5.1217213366592483E-3</v>
      </c>
      <c r="AJ14" s="175">
        <v>5.5795871979286002E-3</v>
      </c>
      <c r="AK14" s="175">
        <v>4.6347534186596574E-3</v>
      </c>
      <c r="AL14" s="175">
        <v>5.2762177949491496E-3</v>
      </c>
      <c r="AM14" s="175">
        <v>4.18580185900081E-3</v>
      </c>
      <c r="AN14" s="175">
        <v>4.3039484298881972E-3</v>
      </c>
      <c r="AO14" s="175">
        <v>3.7685937998575016E-3</v>
      </c>
      <c r="AP14" s="175">
        <v>3.7283427650740926E-3</v>
      </c>
      <c r="AQ14" s="175">
        <v>3.8577382273528465E-3</v>
      </c>
      <c r="AR14" s="175">
        <v>3.9417456411590165E-3</v>
      </c>
      <c r="AS14" s="175">
        <v>3.810380789677026E-3</v>
      </c>
      <c r="AT14" s="175">
        <v>3.646460871170766E-3</v>
      </c>
      <c r="AU14" s="175">
        <v>3.1115457903980732E-3</v>
      </c>
      <c r="AV14" s="175">
        <v>2.8611804524009713E-3</v>
      </c>
      <c r="AW14" s="175">
        <v>2.879131346220884E-3</v>
      </c>
      <c r="AX14" s="175">
        <v>2.917151229552458E-3</v>
      </c>
      <c r="AY14" s="175">
        <v>3.3103077072014738E-3</v>
      </c>
      <c r="AZ14" s="175">
        <v>4.587050224134432E-3</v>
      </c>
      <c r="BA14" s="175">
        <v>7.1284259728585826E-3</v>
      </c>
    </row>
    <row r="15" spans="1:53" s="26" customFormat="1" ht="16.5" customHeight="1">
      <c r="A15" s="103" t="s">
        <v>469</v>
      </c>
      <c r="B15" s="625"/>
      <c r="C15" s="26" t="s">
        <v>323</v>
      </c>
      <c r="D15" s="27"/>
      <c r="E15" s="267">
        <v>1038</v>
      </c>
      <c r="F15" s="267">
        <v>1099</v>
      </c>
      <c r="G15" s="267">
        <v>746</v>
      </c>
      <c r="H15" s="267">
        <v>1198</v>
      </c>
      <c r="I15" s="267">
        <v>1049.2574341500001</v>
      </c>
      <c r="J15" s="267">
        <v>1051.8399999999999</v>
      </c>
      <c r="K15" s="267">
        <v>910.09735021999995</v>
      </c>
      <c r="L15" s="267">
        <v>763.53762598000003</v>
      </c>
      <c r="M15" s="267">
        <v>780.89867002999995</v>
      </c>
      <c r="N15" s="267">
        <v>676.54557086</v>
      </c>
      <c r="O15" s="267">
        <v>723.66909889999999</v>
      </c>
      <c r="P15" s="267"/>
      <c r="Q15" s="267">
        <v>1276</v>
      </c>
      <c r="R15" s="267">
        <v>895</v>
      </c>
      <c r="S15" s="267">
        <v>746</v>
      </c>
      <c r="T15" s="267">
        <v>1022</v>
      </c>
      <c r="U15" s="267">
        <v>1251.8343682099999</v>
      </c>
      <c r="V15" s="267">
        <v>1271</v>
      </c>
      <c r="W15" s="267">
        <v>1198</v>
      </c>
      <c r="X15" s="267">
        <v>1259.66282675</v>
      </c>
      <c r="Y15" s="267">
        <v>1048.7706469300001</v>
      </c>
      <c r="Z15" s="267">
        <v>1173.7284281100001</v>
      </c>
      <c r="AA15" s="267">
        <v>1049.2574341500001</v>
      </c>
      <c r="AB15" s="267">
        <v>1085.5243162199999</v>
      </c>
      <c r="AC15" s="267">
        <v>1038.75</v>
      </c>
      <c r="AD15" s="267">
        <v>1075.3599999999999</v>
      </c>
      <c r="AE15" s="267">
        <v>1051.8399999999999</v>
      </c>
      <c r="AF15" s="267">
        <v>1183.77</v>
      </c>
      <c r="AG15" s="267">
        <v>1014.06</v>
      </c>
      <c r="AH15" s="267">
        <v>1095.29</v>
      </c>
      <c r="AI15" s="267">
        <v>910.09735021999995</v>
      </c>
      <c r="AJ15" s="267">
        <v>985.75279040999999</v>
      </c>
      <c r="AK15" s="267">
        <v>825.75515942000004</v>
      </c>
      <c r="AL15" s="267">
        <v>936.02873117000001</v>
      </c>
      <c r="AM15" s="267">
        <v>763.53762598000003</v>
      </c>
      <c r="AN15" s="267">
        <v>807.53187094999998</v>
      </c>
      <c r="AO15" s="267">
        <v>746.05475606000005</v>
      </c>
      <c r="AP15" s="267">
        <v>759.68805810000003</v>
      </c>
      <c r="AQ15" s="267">
        <v>780.89867002999995</v>
      </c>
      <c r="AR15" s="267">
        <v>811.12254607</v>
      </c>
      <c r="AS15" s="267">
        <v>793.62500197999998</v>
      </c>
      <c r="AT15" s="267">
        <v>796.99908593999999</v>
      </c>
      <c r="AU15" s="267">
        <v>676.54557086</v>
      </c>
      <c r="AV15" s="267">
        <v>635.93253252</v>
      </c>
      <c r="AW15" s="267">
        <v>635.65151764999996</v>
      </c>
      <c r="AX15" s="267">
        <v>652.23371213999997</v>
      </c>
      <c r="AY15" s="267">
        <v>723.66909889999999</v>
      </c>
      <c r="AZ15" s="267">
        <v>1010.0230547</v>
      </c>
      <c r="BA15" s="267">
        <v>1580.6604229500001</v>
      </c>
    </row>
    <row r="16" spans="1:53" s="26" customFormat="1" ht="16.5" customHeight="1">
      <c r="A16" s="101" t="s">
        <v>461</v>
      </c>
      <c r="B16" s="625"/>
      <c r="C16" s="26" t="s">
        <v>324</v>
      </c>
      <c r="D16" s="27"/>
      <c r="E16" s="267">
        <v>126226</v>
      </c>
      <c r="F16" s="267">
        <v>133612</v>
      </c>
      <c r="G16" s="267">
        <v>123009</v>
      </c>
      <c r="H16" s="267">
        <v>148469</v>
      </c>
      <c r="I16" s="267">
        <v>178298.17463838001</v>
      </c>
      <c r="J16" s="267">
        <v>187600.76</v>
      </c>
      <c r="K16" s="267">
        <v>177693.64836503001</v>
      </c>
      <c r="L16" s="267">
        <v>182411.31608706</v>
      </c>
      <c r="M16" s="267">
        <v>202423.96554881</v>
      </c>
      <c r="N16" s="267">
        <v>217430.69729128</v>
      </c>
      <c r="O16" s="267">
        <v>218610.82500750001</v>
      </c>
      <c r="P16" s="267"/>
      <c r="Q16" s="267">
        <v>130173</v>
      </c>
      <c r="R16" s="267">
        <v>126006</v>
      </c>
      <c r="S16" s="267">
        <v>123009</v>
      </c>
      <c r="T16" s="267">
        <v>128097</v>
      </c>
      <c r="U16" s="267">
        <v>134161.09870038999</v>
      </c>
      <c r="V16" s="267">
        <v>139862</v>
      </c>
      <c r="W16" s="267">
        <v>148469</v>
      </c>
      <c r="X16" s="267">
        <v>158114.68050351</v>
      </c>
      <c r="Y16" s="267">
        <v>164310.51809204</v>
      </c>
      <c r="Z16" s="267">
        <v>172529.65780563999</v>
      </c>
      <c r="AA16" s="267">
        <v>178298.17463838001</v>
      </c>
      <c r="AB16" s="267">
        <v>184492.09048655001</v>
      </c>
      <c r="AC16" s="267">
        <v>186381.92</v>
      </c>
      <c r="AD16" s="267">
        <v>187314.08</v>
      </c>
      <c r="AE16" s="267">
        <v>187600.76</v>
      </c>
      <c r="AF16" s="267">
        <v>187159.84</v>
      </c>
      <c r="AG16" s="267">
        <v>184538.71</v>
      </c>
      <c r="AH16" s="267">
        <v>184825.87</v>
      </c>
      <c r="AI16" s="267">
        <v>177693.64836503001</v>
      </c>
      <c r="AJ16" s="267">
        <v>176671.27610729999</v>
      </c>
      <c r="AK16" s="267">
        <v>178165.93135149</v>
      </c>
      <c r="AL16" s="267">
        <v>177405.24890122001</v>
      </c>
      <c r="AM16" s="267">
        <v>182411.31608706</v>
      </c>
      <c r="AN16" s="267">
        <v>187625.82407870001</v>
      </c>
      <c r="AO16" s="267">
        <v>197966.34916934001</v>
      </c>
      <c r="AP16" s="267">
        <v>203760.25112726001</v>
      </c>
      <c r="AQ16" s="267">
        <v>202423.96554881</v>
      </c>
      <c r="AR16" s="267">
        <v>205777.49553406</v>
      </c>
      <c r="AS16" s="267">
        <v>208279.70898081001</v>
      </c>
      <c r="AT16" s="267">
        <v>218567.84265564001</v>
      </c>
      <c r="AU16" s="267">
        <v>217430.69729128</v>
      </c>
      <c r="AV16" s="267">
        <v>222262.29456668999</v>
      </c>
      <c r="AW16" s="267">
        <v>220778.92294992</v>
      </c>
      <c r="AX16" s="267">
        <v>223585.84139638999</v>
      </c>
      <c r="AY16" s="267">
        <v>218610.82500750001</v>
      </c>
      <c r="AZ16" s="267">
        <v>220190.10155717001</v>
      </c>
      <c r="BA16" s="267">
        <v>221740.45560245001</v>
      </c>
    </row>
    <row r="17" spans="1:53" s="26" customFormat="1" ht="16.5" customHeight="1">
      <c r="A17" s="99" t="s">
        <v>462</v>
      </c>
      <c r="B17" s="625"/>
      <c r="C17" s="35" t="s">
        <v>906</v>
      </c>
      <c r="D17" s="25"/>
      <c r="E17" s="177">
        <v>0.96426479203280613</v>
      </c>
      <c r="F17" s="378">
        <v>0.9433218334154756</v>
      </c>
      <c r="G17" s="378">
        <v>0.71444631815626758</v>
      </c>
      <c r="H17" s="378">
        <v>0.80157307800151412</v>
      </c>
      <c r="I17" s="378">
        <v>0.86166190390619635</v>
      </c>
      <c r="J17" s="378">
        <v>0.69290018616387716</v>
      </c>
      <c r="K17" s="378">
        <v>0.92897311618148359</v>
      </c>
      <c r="L17" s="378">
        <v>1.0304776848841846</v>
      </c>
      <c r="M17" s="378">
        <v>1.1673186108081148</v>
      </c>
      <c r="N17" s="378">
        <v>1.4216834624300181</v>
      </c>
      <c r="O17" s="378">
        <v>2.1336366126587123</v>
      </c>
      <c r="P17" s="379"/>
      <c r="Q17" s="378">
        <v>0.87174246295350022</v>
      </c>
      <c r="R17" s="378">
        <v>0.92741451709658074</v>
      </c>
      <c r="S17" s="378">
        <v>0.71444631815626758</v>
      </c>
      <c r="T17" s="378">
        <v>0.81281978015350875</v>
      </c>
      <c r="U17" s="378">
        <v>0.84898385499567663</v>
      </c>
      <c r="V17" s="378">
        <v>0.90952093515312915</v>
      </c>
      <c r="W17" s="378">
        <v>0.80180289066616195</v>
      </c>
      <c r="X17" s="378">
        <v>0.83904412074532819</v>
      </c>
      <c r="Y17" s="378">
        <v>0.98914319150930774</v>
      </c>
      <c r="Z17" s="378">
        <v>0.92201417092355942</v>
      </c>
      <c r="AA17" s="378">
        <v>0.86166190390619635</v>
      </c>
      <c r="AB17" s="378">
        <v>0.88161970038117221</v>
      </c>
      <c r="AC17" s="378">
        <v>0.80824590910358018</v>
      </c>
      <c r="AD17" s="378">
        <v>0.79777521671593921</v>
      </c>
      <c r="AE17" s="378">
        <v>0.69290018616387716</v>
      </c>
      <c r="AF17" s="378">
        <v>0.9061936600075996</v>
      </c>
      <c r="AG17" s="378">
        <v>0.91189203589922896</v>
      </c>
      <c r="AH17" s="378">
        <v>1.0988567161353429</v>
      </c>
      <c r="AI17" s="378">
        <v>0.92897311618148359</v>
      </c>
      <c r="AJ17" s="378">
        <v>1.0735060501555915</v>
      </c>
      <c r="AK17" s="378">
        <v>1.014906103558421</v>
      </c>
      <c r="AL17" s="378">
        <v>0.92972310311703332</v>
      </c>
      <c r="AM17" s="378">
        <v>1.0304776848841846</v>
      </c>
      <c r="AN17" s="378">
        <v>1.0612865854620683</v>
      </c>
      <c r="AO17" s="378">
        <v>1.0497984957956512</v>
      </c>
      <c r="AP17" s="378">
        <v>1.146518691595438</v>
      </c>
      <c r="AQ17" s="378">
        <v>1.1673186108081148</v>
      </c>
      <c r="AR17" s="378">
        <v>1.096352491032792</v>
      </c>
      <c r="AS17" s="378">
        <v>1.2922542705322213</v>
      </c>
      <c r="AT17" s="378">
        <v>1.3999647450426265</v>
      </c>
      <c r="AU17" s="378">
        <v>1.4216834624300181</v>
      </c>
      <c r="AV17" s="378">
        <v>1.7467660270926801</v>
      </c>
      <c r="AW17" s="378">
        <v>1.8086558582602092</v>
      </c>
      <c r="AX17" s="378">
        <v>1.9494147130779589</v>
      </c>
      <c r="AY17" s="378">
        <v>2.1336366126587123</v>
      </c>
      <c r="AZ17" s="378">
        <v>1.9120002171172659</v>
      </c>
      <c r="BA17" s="378">
        <v>1.8025589678880372</v>
      </c>
    </row>
    <row r="18" spans="1:53" s="26" customFormat="1" ht="16.5" customHeight="1">
      <c r="A18" s="101" t="s">
        <v>1077</v>
      </c>
      <c r="B18" s="625"/>
      <c r="C18" s="25" t="s">
        <v>907</v>
      </c>
      <c r="D18" s="25"/>
      <c r="E18" s="175">
        <v>1.4141769185705917</v>
      </c>
      <c r="F18" s="379">
        <v>1.3809758501724987</v>
      </c>
      <c r="G18" s="379">
        <v>1.3872962338392356</v>
      </c>
      <c r="H18" s="379">
        <v>1.8156279385389855</v>
      </c>
      <c r="I18" s="379">
        <v>2.2686692414331806</v>
      </c>
      <c r="J18" s="379">
        <v>2.1503604167953343</v>
      </c>
      <c r="K18" s="379">
        <v>2.0133343019531114</v>
      </c>
      <c r="L18" s="379">
        <v>2.5212923180358997</v>
      </c>
      <c r="M18" s="379">
        <v>2.7568732815677031</v>
      </c>
      <c r="N18" s="379">
        <v>3.4194161558477969</v>
      </c>
      <c r="O18" s="379">
        <v>3.9866665410570086</v>
      </c>
      <c r="P18" s="379"/>
      <c r="Q18" s="379">
        <v>1.4808380173735309</v>
      </c>
      <c r="R18" s="379">
        <v>1.5410917816436713</v>
      </c>
      <c r="S18" s="379">
        <v>1.3872962338392356</v>
      </c>
      <c r="T18" s="379">
        <v>1.4291687755866227</v>
      </c>
      <c r="U18" s="379">
        <v>1.477493328053515</v>
      </c>
      <c r="V18" s="379">
        <v>1.7164139383754993</v>
      </c>
      <c r="W18" s="379">
        <v>1.8156624012490539</v>
      </c>
      <c r="X18" s="379">
        <v>1.9405780130409014</v>
      </c>
      <c r="Y18" s="379">
        <v>2.2465915610374543</v>
      </c>
      <c r="Z18" s="379">
        <v>2.172001330394381</v>
      </c>
      <c r="AA18" s="379">
        <v>2.2686692414331806</v>
      </c>
      <c r="AB18" s="379">
        <v>2.4173910852135823</v>
      </c>
      <c r="AC18" s="379">
        <v>2.3930419915069177</v>
      </c>
      <c r="AD18" s="379">
        <v>2.4176379215312922</v>
      </c>
      <c r="AE18" s="379">
        <v>2.1503604167953343</v>
      </c>
      <c r="AF18" s="379">
        <v>2.0297192196683671</v>
      </c>
      <c r="AG18" s="379">
        <v>2.0396456699468835</v>
      </c>
      <c r="AH18" s="379">
        <v>2.48031595443693</v>
      </c>
      <c r="AI18" s="379">
        <v>2.0133343019531114</v>
      </c>
      <c r="AJ18" s="379">
        <v>2.2699324985026208</v>
      </c>
      <c r="AK18" s="379">
        <v>2.385304175059384</v>
      </c>
      <c r="AL18" s="379">
        <v>2.1974487957790814</v>
      </c>
      <c r="AM18" s="379">
        <v>2.5212923180358997</v>
      </c>
      <c r="AN18" s="379">
        <v>2.6349000603679373</v>
      </c>
      <c r="AO18" s="379">
        <v>2.5921535529864084</v>
      </c>
      <c r="AP18" s="379">
        <v>2.8720987382898291</v>
      </c>
      <c r="AQ18" s="379">
        <v>2.7568732815677031</v>
      </c>
      <c r="AR18" s="379">
        <v>2.6724731478819805</v>
      </c>
      <c r="AS18" s="379">
        <v>3.0936719347365518</v>
      </c>
      <c r="AT18" s="379">
        <v>3.3098239432729977</v>
      </c>
      <c r="AU18" s="379">
        <v>3.4194161558477969</v>
      </c>
      <c r="AV18" s="379">
        <v>4.1858537538792833</v>
      </c>
      <c r="AW18" s="379">
        <v>3.9681744521428586</v>
      </c>
      <c r="AX18" s="379">
        <v>4.1999685724540923</v>
      </c>
      <c r="AY18" s="379">
        <v>3.9866665410570086</v>
      </c>
      <c r="AZ18" s="379">
        <v>3.3383149100112735</v>
      </c>
      <c r="BA18" s="379">
        <v>2.8863900589123235</v>
      </c>
    </row>
    <row r="19" spans="1:53" s="26" customFormat="1" ht="16.5" customHeight="1">
      <c r="A19" s="99" t="s">
        <v>1116</v>
      </c>
      <c r="B19" s="625"/>
      <c r="C19" s="26" t="s">
        <v>909</v>
      </c>
      <c r="D19" s="27"/>
      <c r="E19" s="267">
        <v>1646</v>
      </c>
      <c r="F19" s="267">
        <v>1914</v>
      </c>
      <c r="G19" s="267">
        <v>1271</v>
      </c>
      <c r="H19" s="267">
        <v>1058.8780360400001</v>
      </c>
      <c r="I19" s="267">
        <v>1029.77841947001</v>
      </c>
      <c r="J19" s="267">
        <v>785.34</v>
      </c>
      <c r="K19" s="267">
        <v>1046.9219579800001</v>
      </c>
      <c r="L19" s="267">
        <v>933.75385591000008</v>
      </c>
      <c r="M19" s="267">
        <v>1025.58714119</v>
      </c>
      <c r="N19" s="267">
        <v>1016.6798328099999</v>
      </c>
      <c r="O19" s="267">
        <v>1385.2974852</v>
      </c>
      <c r="P19" s="267"/>
      <c r="Q19" s="267">
        <v>1706</v>
      </c>
      <c r="R19" s="267">
        <v>1546</v>
      </c>
      <c r="S19" s="267">
        <v>1271</v>
      </c>
      <c r="T19" s="267">
        <v>1482.5832789999999</v>
      </c>
      <c r="U19" s="267">
        <v>1520.26081039</v>
      </c>
      <c r="V19" s="267">
        <v>1366.1004445999999</v>
      </c>
      <c r="W19" s="267">
        <v>1059.18161857</v>
      </c>
      <c r="X19" s="267">
        <v>1075.7552480900001</v>
      </c>
      <c r="Y19" s="267">
        <v>1107.8898316500001</v>
      </c>
      <c r="Z19" s="267">
        <v>1105.3474686700001</v>
      </c>
      <c r="AA19" s="267">
        <v>1029.77841947001</v>
      </c>
      <c r="AB19" s="267">
        <v>976.77364570000009</v>
      </c>
      <c r="AC19" s="267">
        <v>869.81</v>
      </c>
      <c r="AD19" s="267">
        <v>796.06</v>
      </c>
      <c r="AE19" s="267">
        <v>785.34</v>
      </c>
      <c r="AF19" s="267">
        <v>1120.8800000000001</v>
      </c>
      <c r="AG19" s="267">
        <v>1095.31</v>
      </c>
      <c r="AH19" s="267">
        <v>1044.76</v>
      </c>
      <c r="AI19" s="267">
        <v>1046.9219579800001</v>
      </c>
      <c r="AJ19" s="267">
        <v>1057.5054394400001</v>
      </c>
      <c r="AK19" s="267">
        <v>969.29293097000004</v>
      </c>
      <c r="AL19" s="267">
        <v>982.94701255000007</v>
      </c>
      <c r="AM19" s="267">
        <v>933.75385591000008</v>
      </c>
      <c r="AN19" s="267">
        <v>933.44178220000003</v>
      </c>
      <c r="AO19" s="267">
        <v>974.96850389999997</v>
      </c>
      <c r="AP19" s="267">
        <v>980.96388215999991</v>
      </c>
      <c r="AQ19" s="267">
        <v>1025.58714119</v>
      </c>
      <c r="AR19" s="267">
        <v>996.15577232999988</v>
      </c>
      <c r="AS19" s="267">
        <v>1018.8480010799999</v>
      </c>
      <c r="AT19" s="267">
        <v>1052.0183702899999</v>
      </c>
      <c r="AU19" s="267">
        <v>1016.6798328099999</v>
      </c>
      <c r="AV19" s="267">
        <v>1061.3416473699999</v>
      </c>
      <c r="AW19" s="267">
        <v>1184.4737901800002</v>
      </c>
      <c r="AX19" s="267">
        <v>1208.7252118900003</v>
      </c>
      <c r="AY19" s="267">
        <v>1385.2974852</v>
      </c>
      <c r="AZ19" s="267">
        <v>1609.16852333</v>
      </c>
      <c r="BA19" s="267">
        <v>1824.97074862</v>
      </c>
    </row>
    <row r="20" spans="1:53" s="26" customFormat="1" ht="16.5" customHeight="1">
      <c r="A20" s="97"/>
      <c r="B20" s="625"/>
      <c r="C20" s="26" t="s">
        <v>908</v>
      </c>
      <c r="D20" s="27"/>
      <c r="E20" s="267">
        <v>768</v>
      </c>
      <c r="F20" s="267">
        <v>888</v>
      </c>
      <c r="G20" s="267">
        <v>1197</v>
      </c>
      <c r="H20" s="267">
        <v>1339.5664707699998</v>
      </c>
      <c r="I20" s="267">
        <v>1681.52472060431</v>
      </c>
      <c r="J20" s="267">
        <v>1651.9</v>
      </c>
      <c r="K20" s="267">
        <v>1222.0391699083002</v>
      </c>
      <c r="L20" s="267">
        <v>1350.8821516197304</v>
      </c>
      <c r="M20" s="267">
        <v>1396.5568744089151</v>
      </c>
      <c r="N20" s="267">
        <v>1428.6264097575349</v>
      </c>
      <c r="O20" s="267">
        <v>1203.1091351641999</v>
      </c>
      <c r="P20" s="267"/>
      <c r="Q20" s="267">
        <v>1192</v>
      </c>
      <c r="R20" s="267">
        <v>1023</v>
      </c>
      <c r="S20" s="267">
        <v>1197</v>
      </c>
      <c r="T20" s="267">
        <v>1124.22056767</v>
      </c>
      <c r="U20" s="267">
        <v>1125.46112064</v>
      </c>
      <c r="V20" s="267">
        <v>1211.9532908399999</v>
      </c>
      <c r="W20" s="267">
        <v>1339.3084134799999</v>
      </c>
      <c r="X20" s="267">
        <v>1412.2986339899999</v>
      </c>
      <c r="Y20" s="267">
        <v>1408.40504629</v>
      </c>
      <c r="Z20" s="267">
        <v>1498.5346062599999</v>
      </c>
      <c r="AA20" s="267">
        <v>1681.52472060431</v>
      </c>
      <c r="AB20" s="267">
        <v>1701.5284638897201</v>
      </c>
      <c r="AC20" s="267">
        <v>1705.51</v>
      </c>
      <c r="AD20" s="267">
        <v>1616.38</v>
      </c>
      <c r="AE20" s="267">
        <v>1651.9</v>
      </c>
      <c r="AF20" s="267">
        <v>1389.7</v>
      </c>
      <c r="AG20" s="267">
        <v>1354.59</v>
      </c>
      <c r="AH20" s="267">
        <v>1313.45</v>
      </c>
      <c r="AI20" s="267">
        <v>1222.0391699083002</v>
      </c>
      <c r="AJ20" s="267">
        <v>1178.5937087485299</v>
      </c>
      <c r="AK20" s="267">
        <v>1308.8079366785898</v>
      </c>
      <c r="AL20" s="267">
        <v>1340.2992548612401</v>
      </c>
      <c r="AM20" s="267">
        <v>1350.8821516197304</v>
      </c>
      <c r="AN20" s="267">
        <v>1384.0527022873302</v>
      </c>
      <c r="AO20" s="267">
        <v>1432.4154669817549</v>
      </c>
      <c r="AP20" s="267">
        <v>1476.4100349970247</v>
      </c>
      <c r="AQ20" s="267">
        <v>1396.5568744089151</v>
      </c>
      <c r="AR20" s="267">
        <v>1432.0774596223448</v>
      </c>
      <c r="AS20" s="267">
        <v>1420.28610633175</v>
      </c>
      <c r="AT20" s="267">
        <v>1435.1839703967</v>
      </c>
      <c r="AU20" s="267">
        <v>1428.6264097575349</v>
      </c>
      <c r="AV20" s="267">
        <v>1481.9989316693352</v>
      </c>
      <c r="AW20" s="267">
        <v>1414.2508991848049</v>
      </c>
      <c r="AX20" s="267">
        <v>1395.4450904133951</v>
      </c>
      <c r="AY20" s="267">
        <v>1203.1091351641999</v>
      </c>
      <c r="AZ20" s="267">
        <v>1200.4081838591999</v>
      </c>
      <c r="BA20" s="267">
        <v>1097.3067027492</v>
      </c>
    </row>
    <row r="21" spans="1:53" s="26" customFormat="1" ht="16.5" customHeight="1">
      <c r="A21" s="97"/>
      <c r="B21" s="631"/>
      <c r="C21" s="209" t="s">
        <v>910</v>
      </c>
      <c r="D21" s="27"/>
      <c r="E21" s="272">
        <v>1707</v>
      </c>
      <c r="F21" s="272">
        <v>2029</v>
      </c>
      <c r="G21" s="272">
        <v>1779</v>
      </c>
      <c r="H21" s="272">
        <v>1321</v>
      </c>
      <c r="I21" s="272">
        <v>1195.1072860499999</v>
      </c>
      <c r="J21" s="272">
        <v>1133.4100000000001</v>
      </c>
      <c r="K21" s="272">
        <v>1126.9669054399999</v>
      </c>
      <c r="L21" s="272">
        <v>906.13690098000006</v>
      </c>
      <c r="M21" s="272">
        <v>878.58373172000006</v>
      </c>
      <c r="N21" s="272">
        <v>715.12390745000005</v>
      </c>
      <c r="O21" s="272">
        <v>649.26589512999999</v>
      </c>
      <c r="P21" s="267"/>
      <c r="Q21" s="272">
        <v>1957</v>
      </c>
      <c r="R21" s="272">
        <v>1667</v>
      </c>
      <c r="S21" s="272">
        <v>1779</v>
      </c>
      <c r="T21" s="272">
        <v>1824</v>
      </c>
      <c r="U21" s="272">
        <v>1790.6828279999997</v>
      </c>
      <c r="V21" s="272">
        <v>1502</v>
      </c>
      <c r="W21" s="272">
        <v>1321</v>
      </c>
      <c r="X21" s="272">
        <v>1282.1199999999999</v>
      </c>
      <c r="Y21" s="272">
        <v>1120.05</v>
      </c>
      <c r="Z21" s="272">
        <v>1198.8400000000001</v>
      </c>
      <c r="AA21" s="272">
        <v>1195.1072860499999</v>
      </c>
      <c r="AB21" s="272">
        <v>1107.9308292200001</v>
      </c>
      <c r="AC21" s="272">
        <v>1076.17</v>
      </c>
      <c r="AD21" s="272">
        <v>997.85</v>
      </c>
      <c r="AE21" s="272">
        <v>1133.4100000000001</v>
      </c>
      <c r="AF21" s="272">
        <v>1236.9100000000001</v>
      </c>
      <c r="AG21" s="272">
        <v>1201.1400000000001</v>
      </c>
      <c r="AH21" s="272">
        <v>950.77</v>
      </c>
      <c r="AI21" s="272">
        <v>1126.9669054399999</v>
      </c>
      <c r="AJ21" s="272">
        <v>985.09499716999994</v>
      </c>
      <c r="AK21" s="272">
        <v>955.05675606000011</v>
      </c>
      <c r="AL21" s="272">
        <v>1057.2470547999999</v>
      </c>
      <c r="AM21" s="272">
        <v>906.13690098000006</v>
      </c>
      <c r="AN21" s="272">
        <v>879.53790708999998</v>
      </c>
      <c r="AO21" s="272">
        <v>928.71966172999998</v>
      </c>
      <c r="AP21" s="272">
        <v>855.60217146999992</v>
      </c>
      <c r="AQ21" s="272">
        <v>878.58373172000006</v>
      </c>
      <c r="AR21" s="272">
        <v>908.60902901000009</v>
      </c>
      <c r="AS21" s="272">
        <v>788.42687876000002</v>
      </c>
      <c r="AT21" s="272">
        <v>751.46061642999996</v>
      </c>
      <c r="AU21" s="272">
        <v>715.12390745000005</v>
      </c>
      <c r="AV21" s="272">
        <v>607.60378374000004</v>
      </c>
      <c r="AW21" s="272">
        <v>654.89174448000006</v>
      </c>
      <c r="AX21" s="272">
        <v>620.04518781000002</v>
      </c>
      <c r="AY21" s="272">
        <v>649.26589512999999</v>
      </c>
      <c r="AZ21" s="272">
        <v>841.6152409</v>
      </c>
      <c r="BA21" s="272">
        <v>1012.43331349</v>
      </c>
    </row>
    <row r="22" spans="1:53" s="26" customFormat="1" ht="16.5" customHeight="1">
      <c r="A22" s="97"/>
      <c r="B22" s="629" t="s">
        <v>325</v>
      </c>
      <c r="C22" s="25" t="s">
        <v>549</v>
      </c>
      <c r="D22" s="25"/>
      <c r="E22" s="167">
        <v>7.4203165417159895E-3</v>
      </c>
      <c r="F22" s="167">
        <v>3.2874527091843885E-3</v>
      </c>
      <c r="G22" s="167">
        <v>2.8999874140690704E-3</v>
      </c>
      <c r="H22" s="167">
        <v>3.2114849428949419E-3</v>
      </c>
      <c r="I22" s="167">
        <v>4.8092130867407922E-3</v>
      </c>
      <c r="J22" s="167">
        <v>5.8604915358485849E-3</v>
      </c>
      <c r="K22" s="167">
        <v>6.5515240311315483E-3</v>
      </c>
      <c r="L22" s="167">
        <v>7.5424498377076694E-3</v>
      </c>
      <c r="M22" s="167">
        <v>6.2486878157236225E-3</v>
      </c>
      <c r="N22" s="167">
        <v>7.1684355091402871E-3</v>
      </c>
      <c r="O22" s="167">
        <v>8.8317510731399495E-3</v>
      </c>
      <c r="P22" s="175"/>
      <c r="Q22" s="175">
        <v>5.0211113328766958E-3</v>
      </c>
      <c r="R22" s="175">
        <v>3.7538717878071587E-3</v>
      </c>
      <c r="S22" s="175">
        <v>2.9005986513327611E-3</v>
      </c>
      <c r="T22" s="175">
        <v>3.3067015215272242E-4</v>
      </c>
      <c r="U22" s="158">
        <v>2.7931628874678588E-3</v>
      </c>
      <c r="V22" s="158">
        <v>2.729328784987804E-3</v>
      </c>
      <c r="W22" s="158">
        <v>3.2114849428949419E-3</v>
      </c>
      <c r="X22" s="158">
        <v>5.7832388600733108E-3</v>
      </c>
      <c r="Y22" s="158">
        <v>6.0753495457543478E-3</v>
      </c>
      <c r="Z22" s="158">
        <v>6.2085490222666476E-3</v>
      </c>
      <c r="AA22" s="158">
        <v>4.8092130867407922E-3</v>
      </c>
      <c r="AB22" s="158">
        <v>7.6773655974771036E-3</v>
      </c>
      <c r="AC22" s="158">
        <v>7.449935308726321E-3</v>
      </c>
      <c r="AD22" s="158">
        <v>7.5005924596743823E-3</v>
      </c>
      <c r="AE22" s="158">
        <v>5.8604915358485849E-3</v>
      </c>
      <c r="AF22" s="158">
        <v>7.8210272744211919E-3</v>
      </c>
      <c r="AG22" s="158">
        <v>7.7693194145249259E-3</v>
      </c>
      <c r="AH22" s="158">
        <v>8.0576012089899878E-3</v>
      </c>
      <c r="AI22" s="158">
        <v>6.5515240311315483E-3</v>
      </c>
      <c r="AJ22" s="158">
        <v>8.1047258842142887E-3</v>
      </c>
      <c r="AK22" s="158">
        <v>8.1482325197556275E-3</v>
      </c>
      <c r="AL22" s="158">
        <v>8.1818733982540418E-3</v>
      </c>
      <c r="AM22" s="158">
        <v>7.5424498377076694E-3</v>
      </c>
      <c r="AN22" s="158">
        <v>7.7647152023886572E-3</v>
      </c>
      <c r="AO22" s="158">
        <v>6.9668692885834459E-3</v>
      </c>
      <c r="AP22" s="158">
        <v>7.2818420143852605E-3</v>
      </c>
      <c r="AQ22" s="158">
        <v>6.2486878157236225E-3</v>
      </c>
      <c r="AR22" s="158">
        <v>7.9263700205852994E-3</v>
      </c>
      <c r="AS22" s="158">
        <v>7.8116712856790707E-3</v>
      </c>
      <c r="AT22" s="158">
        <v>8.04738316018439E-3</v>
      </c>
      <c r="AU22" s="158">
        <v>7.1684355091402871E-3</v>
      </c>
      <c r="AV22" s="158">
        <v>8.8015919279641544E-3</v>
      </c>
      <c r="AW22" s="158">
        <v>8.6183894302011253E-3</v>
      </c>
      <c r="AX22" s="158">
        <v>9.3072132935632379E-3</v>
      </c>
      <c r="AY22" s="158">
        <v>8.8317510731399495E-3</v>
      </c>
      <c r="AZ22" s="158">
        <v>1.0428240127921384E-2</v>
      </c>
      <c r="BA22" s="158">
        <v>9.938773243476539E-3</v>
      </c>
    </row>
    <row r="23" spans="1:53" s="26" customFormat="1" ht="16.5" customHeight="1">
      <c r="A23" s="97"/>
      <c r="B23" s="625"/>
      <c r="C23" s="26" t="s">
        <v>15</v>
      </c>
      <c r="D23" s="27"/>
      <c r="E23" s="267">
        <v>1354</v>
      </c>
      <c r="F23" s="267">
        <v>610</v>
      </c>
      <c r="G23" s="267">
        <v>521.89</v>
      </c>
      <c r="H23" s="267">
        <v>578.74938371000189</v>
      </c>
      <c r="I23" s="267">
        <v>1015.1400000000003</v>
      </c>
      <c r="J23" s="267">
        <v>1350.3400000000001</v>
      </c>
      <c r="K23" s="267">
        <v>1532.6900000000003</v>
      </c>
      <c r="L23" s="267">
        <v>1732.9399999999996</v>
      </c>
      <c r="M23" s="267">
        <v>1602.4299999999994</v>
      </c>
      <c r="N23" s="267">
        <v>1965.1800000000003</v>
      </c>
      <c r="O23" s="267">
        <v>2547.13</v>
      </c>
      <c r="P23" s="267"/>
      <c r="Q23" s="267">
        <v>460</v>
      </c>
      <c r="R23" s="267">
        <v>510.98</v>
      </c>
      <c r="S23" s="267">
        <v>522</v>
      </c>
      <c r="T23" s="267">
        <v>13.94</v>
      </c>
      <c r="U23" s="267">
        <v>241.29</v>
      </c>
      <c r="V23" s="267">
        <v>361.66</v>
      </c>
      <c r="W23" s="267">
        <v>578.74938371000189</v>
      </c>
      <c r="X23" s="267">
        <v>285.55</v>
      </c>
      <c r="Y23" s="267">
        <v>613.67999999999995</v>
      </c>
      <c r="Z23" s="267">
        <v>963.80000000000018</v>
      </c>
      <c r="AA23" s="267">
        <v>1015.1400000000003</v>
      </c>
      <c r="AB23" s="267">
        <v>428.13999999999987</v>
      </c>
      <c r="AC23" s="267">
        <v>840.45</v>
      </c>
      <c r="AD23" s="267">
        <v>1284.9799999999993</v>
      </c>
      <c r="AE23" s="267">
        <v>1350.3400000000001</v>
      </c>
      <c r="AF23" s="267">
        <v>450.65000000000015</v>
      </c>
      <c r="AG23" s="267">
        <v>906.96000000000026</v>
      </c>
      <c r="AH23" s="267">
        <v>1413.8399999999988</v>
      </c>
      <c r="AI23" s="267">
        <v>1532.6900000000003</v>
      </c>
      <c r="AJ23" s="267">
        <v>452.63000000000022</v>
      </c>
      <c r="AK23" s="267">
        <v>918.95999999999992</v>
      </c>
      <c r="AL23" s="267">
        <v>1397.3999999999999</v>
      </c>
      <c r="AM23" s="267">
        <v>1732.9399999999996</v>
      </c>
      <c r="AN23" s="267">
        <v>467.11000000000007</v>
      </c>
      <c r="AO23" s="267">
        <v>858.59999999999991</v>
      </c>
      <c r="AP23" s="267">
        <v>1377.4000000000005</v>
      </c>
      <c r="AQ23" s="267">
        <v>1602.4299999999994</v>
      </c>
      <c r="AR23" s="267">
        <v>521.44000000000005</v>
      </c>
      <c r="AS23" s="267">
        <v>1037.1300000000001</v>
      </c>
      <c r="AT23" s="267">
        <v>1633.1300000000006</v>
      </c>
      <c r="AU23" s="267">
        <v>1965.1800000000003</v>
      </c>
      <c r="AV23" s="267">
        <v>621.75</v>
      </c>
      <c r="AW23" s="267">
        <v>1228.9031144</v>
      </c>
      <c r="AX23" s="267">
        <v>2008.31</v>
      </c>
      <c r="AY23" s="267">
        <v>2547.13</v>
      </c>
      <c r="AZ23" s="267">
        <v>728.46</v>
      </c>
      <c r="BA23" s="267">
        <v>1404.26</v>
      </c>
    </row>
    <row r="24" spans="1:53" s="26" customFormat="1" ht="16.5" customHeight="1">
      <c r="A24" s="97"/>
      <c r="B24" s="625"/>
      <c r="C24" s="26" t="s">
        <v>16</v>
      </c>
      <c r="D24" s="27"/>
      <c r="E24" s="267">
        <v>182472</v>
      </c>
      <c r="F24" s="267">
        <v>185554</v>
      </c>
      <c r="G24" s="267">
        <v>179962.85</v>
      </c>
      <c r="H24" s="267">
        <v>180212.39208685109</v>
      </c>
      <c r="I24" s="267">
        <v>211082.35</v>
      </c>
      <c r="J24" s="267">
        <v>230414.12</v>
      </c>
      <c r="K24" s="267">
        <v>233944.04</v>
      </c>
      <c r="L24" s="267">
        <v>229758.24</v>
      </c>
      <c r="M24" s="267">
        <v>256442.64</v>
      </c>
      <c r="N24" s="267">
        <v>274143.5</v>
      </c>
      <c r="O24" s="267">
        <v>288406</v>
      </c>
      <c r="P24" s="267"/>
      <c r="Q24" s="267">
        <v>184744.82</v>
      </c>
      <c r="R24" s="267">
        <v>181993</v>
      </c>
      <c r="S24" s="267">
        <v>179962.85</v>
      </c>
      <c r="T24" s="267">
        <v>170969.3</v>
      </c>
      <c r="U24" s="267">
        <v>174203.69</v>
      </c>
      <c r="V24" s="267">
        <v>177163.74</v>
      </c>
      <c r="W24" s="267">
        <v>180212.39208685109</v>
      </c>
      <c r="X24" s="267">
        <v>198586.96</v>
      </c>
      <c r="Y24" s="267">
        <v>203132.96</v>
      </c>
      <c r="Z24" s="267">
        <v>207361.12</v>
      </c>
      <c r="AA24" s="267">
        <v>211082.35</v>
      </c>
      <c r="AB24" s="267">
        <v>226164.24</v>
      </c>
      <c r="AC24" s="267">
        <v>227495.95</v>
      </c>
      <c r="AD24" s="267">
        <v>229050.38</v>
      </c>
      <c r="AE24" s="267">
        <v>230414.12</v>
      </c>
      <c r="AF24" s="267">
        <v>233682.36</v>
      </c>
      <c r="AG24" s="267">
        <v>235407.04</v>
      </c>
      <c r="AH24" s="267">
        <v>234598.22</v>
      </c>
      <c r="AI24" s="267">
        <v>233944.04</v>
      </c>
      <c r="AJ24" s="267">
        <v>226493.3</v>
      </c>
      <c r="AK24" s="267">
        <v>227429.86</v>
      </c>
      <c r="AL24" s="267">
        <v>228348.52</v>
      </c>
      <c r="AM24" s="267">
        <v>229758.24</v>
      </c>
      <c r="AN24" s="267">
        <v>241954.29</v>
      </c>
      <c r="AO24" s="267">
        <v>247835.16</v>
      </c>
      <c r="AP24" s="267">
        <v>252667.48</v>
      </c>
      <c r="AQ24" s="267">
        <v>256442.64</v>
      </c>
      <c r="AR24" s="267">
        <v>266796.64</v>
      </c>
      <c r="AS24" s="267">
        <v>267734</v>
      </c>
      <c r="AT24" s="156">
        <v>271329.05</v>
      </c>
      <c r="AU24" s="156">
        <v>274143.5</v>
      </c>
      <c r="AV24" s="156">
        <v>286487</v>
      </c>
      <c r="AW24" s="156">
        <v>287545</v>
      </c>
      <c r="AX24" s="156">
        <v>288497</v>
      </c>
      <c r="AY24" s="156">
        <v>288406</v>
      </c>
      <c r="AZ24" s="156">
        <v>283299</v>
      </c>
      <c r="BA24" s="156">
        <v>284924</v>
      </c>
    </row>
    <row r="25" spans="1:53" s="26" customFormat="1" ht="16.5" customHeight="1">
      <c r="A25" s="97"/>
      <c r="B25" s="625"/>
      <c r="C25" s="34" t="s">
        <v>550</v>
      </c>
      <c r="D25" s="25"/>
      <c r="E25" s="158">
        <v>0.10156777436051309</v>
      </c>
      <c r="F25" s="158">
        <v>4.3668122270742356E-2</v>
      </c>
      <c r="G25" s="158">
        <v>3.6864344523996541E-2</v>
      </c>
      <c r="H25" s="158">
        <v>4.1976109219232796E-2</v>
      </c>
      <c r="I25" s="158">
        <v>6.9746877797649293E-2</v>
      </c>
      <c r="J25" s="158">
        <v>8.6883451711719961E-2</v>
      </c>
      <c r="K25" s="158">
        <v>9.2504866088268592E-2</v>
      </c>
      <c r="L25" s="158">
        <v>9.8303984824470517E-2</v>
      </c>
      <c r="M25" s="158">
        <v>8.5510910654938099E-2</v>
      </c>
      <c r="N25" s="158">
        <v>9.8546262354764144E-2</v>
      </c>
      <c r="O25" s="158">
        <v>0.12407472356179064</v>
      </c>
      <c r="P25" s="175"/>
      <c r="Q25" s="158">
        <v>6.3244467235388235E-2</v>
      </c>
      <c r="R25" s="158">
        <v>4.7370571923338531E-2</v>
      </c>
      <c r="S25" s="158">
        <v>3.6872114509812787E-2</v>
      </c>
      <c r="T25" s="158">
        <v>4.0174074760999344E-3</v>
      </c>
      <c r="U25" s="158">
        <v>3.5488914658724162E-2</v>
      </c>
      <c r="V25" s="158">
        <v>3.521988993016998E-2</v>
      </c>
      <c r="W25" s="158">
        <v>4.1976109219232796E-2</v>
      </c>
      <c r="X25" s="158">
        <v>7.7317300736352498E-2</v>
      </c>
      <c r="Y25" s="158">
        <v>8.3999549153897249E-2</v>
      </c>
      <c r="Z25" s="158">
        <v>8.7377700416259751E-2</v>
      </c>
      <c r="AA25" s="158">
        <v>6.9746877797649293E-2</v>
      </c>
      <c r="AB25" s="158">
        <v>0.11637346003779743</v>
      </c>
      <c r="AC25" s="158">
        <v>0.11107303443263433</v>
      </c>
      <c r="AD25" s="158">
        <v>0.1112141965364335</v>
      </c>
      <c r="AE25" s="158">
        <v>8.6883451711719961E-2</v>
      </c>
      <c r="AF25" s="158">
        <v>0.11521711599221257</v>
      </c>
      <c r="AG25" s="158">
        <v>0.11305196855156491</v>
      </c>
      <c r="AH25" s="158">
        <v>0.11499595455268778</v>
      </c>
      <c r="AI25" s="158">
        <v>9.2504866088268592E-2</v>
      </c>
      <c r="AJ25" s="158">
        <v>0.10822871254043023</v>
      </c>
      <c r="AK25" s="158">
        <v>0.10775276111864567</v>
      </c>
      <c r="AL25" s="158">
        <v>0.10713745669464388</v>
      </c>
      <c r="AM25" s="158">
        <v>9.8303984824470517E-2</v>
      </c>
      <c r="AN25" s="158">
        <v>0.10336602924301326</v>
      </c>
      <c r="AO25" s="158">
        <v>9.4251371073244175E-2</v>
      </c>
      <c r="AP25" s="158">
        <v>9.9124827613428126E-2</v>
      </c>
      <c r="AQ25" s="158">
        <v>8.5510910654938099E-2</v>
      </c>
      <c r="AR25" s="158">
        <v>0.10988955535474396</v>
      </c>
      <c r="AS25" s="158">
        <v>0.1073639630390144</v>
      </c>
      <c r="AT25" s="158">
        <v>0.11066689513979672</v>
      </c>
      <c r="AU25" s="158">
        <v>9.8546262354764144E-2</v>
      </c>
      <c r="AV25" s="158">
        <v>0.12367166936419964</v>
      </c>
      <c r="AW25" s="158">
        <v>0.12158047337031755</v>
      </c>
      <c r="AX25" s="158">
        <v>0.13204342825439455</v>
      </c>
      <c r="AY25" s="158">
        <v>0.12407472356179064</v>
      </c>
      <c r="AZ25" s="158">
        <v>0.13965727521981658</v>
      </c>
      <c r="BA25" s="158">
        <v>0.13166240597100193</v>
      </c>
    </row>
    <row r="26" spans="1:53" s="26" customFormat="1" ht="16.5" customHeight="1">
      <c r="A26" s="97"/>
      <c r="B26" s="625"/>
      <c r="C26" s="208" t="s">
        <v>17</v>
      </c>
      <c r="D26" s="27"/>
      <c r="E26" s="271">
        <v>13331</v>
      </c>
      <c r="F26" s="271">
        <v>13969</v>
      </c>
      <c r="G26" s="271">
        <v>14157.04</v>
      </c>
      <c r="H26" s="271">
        <v>13787.59</v>
      </c>
      <c r="I26" s="271">
        <v>14554.63</v>
      </c>
      <c r="J26" s="271">
        <v>15541.97</v>
      </c>
      <c r="K26" s="271">
        <v>16568.75</v>
      </c>
      <c r="L26" s="271">
        <v>17628.38</v>
      </c>
      <c r="M26" s="271">
        <v>18739.48</v>
      </c>
      <c r="N26" s="271">
        <v>19941.7</v>
      </c>
      <c r="O26" s="271">
        <v>20529</v>
      </c>
      <c r="P26" s="267"/>
      <c r="Q26" s="271">
        <v>14667.28</v>
      </c>
      <c r="R26" s="271">
        <v>14422</v>
      </c>
      <c r="S26" s="271">
        <v>14157.04</v>
      </c>
      <c r="T26" s="271">
        <v>14072.37</v>
      </c>
      <c r="U26" s="271">
        <v>13710.74</v>
      </c>
      <c r="V26" s="271">
        <v>13729.12</v>
      </c>
      <c r="W26" s="271">
        <v>13787.59</v>
      </c>
      <c r="X26" s="271">
        <v>14854.06</v>
      </c>
      <c r="Y26" s="271">
        <v>14691.79</v>
      </c>
      <c r="Z26" s="271">
        <v>14733.87</v>
      </c>
      <c r="AA26" s="271">
        <v>14554.63</v>
      </c>
      <c r="AB26" s="271">
        <v>14920.46</v>
      </c>
      <c r="AC26" s="271">
        <v>15258.7</v>
      </c>
      <c r="AD26" s="271">
        <v>15447.79</v>
      </c>
      <c r="AE26" s="271">
        <v>15541.97</v>
      </c>
      <c r="AF26" s="271">
        <v>15862.54</v>
      </c>
      <c r="AG26" s="271">
        <v>16177.98</v>
      </c>
      <c r="AH26" s="271">
        <v>16437.96</v>
      </c>
      <c r="AI26" s="271">
        <v>16568.75</v>
      </c>
      <c r="AJ26" s="271">
        <v>16960.990000000002</v>
      </c>
      <c r="AK26" s="271">
        <v>17198.18</v>
      </c>
      <c r="AL26" s="271">
        <v>17438.52</v>
      </c>
      <c r="AM26" s="271">
        <v>17628.38</v>
      </c>
      <c r="AN26" s="271">
        <v>18157.71</v>
      </c>
      <c r="AO26" s="271">
        <v>18319.47</v>
      </c>
      <c r="AP26" s="271">
        <v>18561.29</v>
      </c>
      <c r="AQ26" s="271">
        <v>18739.48</v>
      </c>
      <c r="AR26" s="271">
        <v>19244.13</v>
      </c>
      <c r="AS26" s="271">
        <v>19480</v>
      </c>
      <c r="AT26" s="159">
        <v>19730.28</v>
      </c>
      <c r="AU26" s="159">
        <v>19941.7</v>
      </c>
      <c r="AV26" s="159">
        <v>20389</v>
      </c>
      <c r="AW26" s="159">
        <v>20383</v>
      </c>
      <c r="AX26" s="159">
        <v>20335</v>
      </c>
      <c r="AY26" s="159">
        <v>20529</v>
      </c>
      <c r="AZ26" s="159">
        <v>21154</v>
      </c>
      <c r="BA26" s="159">
        <v>21508</v>
      </c>
    </row>
    <row r="27" spans="1:53" s="26" customFormat="1" ht="16.5" customHeight="1">
      <c r="A27" s="97"/>
      <c r="B27" s="625"/>
      <c r="C27" s="34" t="s">
        <v>552</v>
      </c>
      <c r="D27" s="25"/>
      <c r="E27" s="158">
        <v>0.47738947351055516</v>
      </c>
      <c r="F27" s="382">
        <v>0.5744582714070734</v>
      </c>
      <c r="G27" s="382">
        <v>0.66680627947381477</v>
      </c>
      <c r="H27" s="382">
        <v>0.71882873092305888</v>
      </c>
      <c r="I27" s="382">
        <v>0.62940860614050786</v>
      </c>
      <c r="J27" s="382">
        <v>0.56756232741231072</v>
      </c>
      <c r="K27" s="382">
        <v>0.53567282777060998</v>
      </c>
      <c r="L27" s="382">
        <v>0.52180117838429163</v>
      </c>
      <c r="M27" s="382">
        <v>0.55080440824485577</v>
      </c>
      <c r="N27" s="382">
        <v>0.5194544948126939</v>
      </c>
      <c r="O27" s="382">
        <v>0.42885427797079867</v>
      </c>
      <c r="P27" s="382"/>
      <c r="Q27" s="382">
        <v>0.53882786842392927</v>
      </c>
      <c r="R27" s="382">
        <v>0.57079817220770834</v>
      </c>
      <c r="S27" s="382">
        <v>0.66680541802509419</v>
      </c>
      <c r="T27" s="382">
        <v>0.63448829205464408</v>
      </c>
      <c r="U27" s="382">
        <v>0.62036112178255853</v>
      </c>
      <c r="V27" s="382">
        <v>0.7143782383419689</v>
      </c>
      <c r="W27" s="382">
        <v>0.71882873092305888</v>
      </c>
      <c r="X27" s="382">
        <v>0.56357904218585797</v>
      </c>
      <c r="Y27" s="382">
        <v>0.53734532222007314</v>
      </c>
      <c r="Z27" s="382">
        <v>0.54066078761916292</v>
      </c>
      <c r="AA27" s="382">
        <v>0.62940860614050786</v>
      </c>
      <c r="AB27" s="382">
        <v>0.49390611998498973</v>
      </c>
      <c r="AC27" s="382">
        <v>0.48356136653210924</v>
      </c>
      <c r="AD27" s="382">
        <v>0.48891819965120775</v>
      </c>
      <c r="AE27" s="382">
        <v>0.56756232741231072</v>
      </c>
      <c r="AF27" s="382">
        <v>0.44334520035528852</v>
      </c>
      <c r="AG27" s="382">
        <v>0.46728581713462919</v>
      </c>
      <c r="AH27" s="382">
        <v>0.47137172844269504</v>
      </c>
      <c r="AI27" s="382">
        <v>0.53567282777060998</v>
      </c>
      <c r="AJ27" s="382">
        <v>0.49709111649793231</v>
      </c>
      <c r="AK27" s="382">
        <v>0.49507455493820168</v>
      </c>
      <c r="AL27" s="382">
        <v>0.49631909957331799</v>
      </c>
      <c r="AM27" s="382">
        <v>0.52180117838429163</v>
      </c>
      <c r="AN27" s="382">
        <v>0.51200956012955812</v>
      </c>
      <c r="AO27" s="382">
        <v>0.50778550044643644</v>
      </c>
      <c r="AP27" s="382">
        <v>0.49831397440211656</v>
      </c>
      <c r="AQ27" s="382">
        <v>0.55080440824485577</v>
      </c>
      <c r="AR27" s="382">
        <v>0.49716321323696283</v>
      </c>
      <c r="AS27" s="382">
        <v>0.48697012811890622</v>
      </c>
      <c r="AT27" s="382">
        <v>0.46952984991497881</v>
      </c>
      <c r="AU27" s="382">
        <v>0.5194544948126939</v>
      </c>
      <c r="AV27" s="382">
        <v>0.44020440462981542</v>
      </c>
      <c r="AW27" s="382">
        <v>0.42213917338379647</v>
      </c>
      <c r="AX27" s="382">
        <v>0.40863511666957697</v>
      </c>
      <c r="AY27" s="382">
        <v>0.42885427797079867</v>
      </c>
      <c r="AZ27" s="382">
        <v>0.39241631799163185</v>
      </c>
      <c r="BA27" s="382">
        <v>0.39029799588693093</v>
      </c>
    </row>
    <row r="28" spans="1:53" s="26" customFormat="1" ht="16.5" customHeight="1">
      <c r="A28" s="97"/>
      <c r="B28" s="625"/>
      <c r="C28" s="26" t="s">
        <v>607</v>
      </c>
      <c r="D28" s="27"/>
      <c r="E28" s="267">
        <v>2315</v>
      </c>
      <c r="F28" s="267">
        <v>2466</v>
      </c>
      <c r="G28" s="267">
        <v>2579.1</v>
      </c>
      <c r="H28" s="267">
        <v>2814.5451427800003</v>
      </c>
      <c r="I28" s="267">
        <v>2883.56</v>
      </c>
      <c r="J28" s="267">
        <v>2898.03</v>
      </c>
      <c r="K28" s="267">
        <v>2981.03</v>
      </c>
      <c r="L28" s="267">
        <v>2928.75</v>
      </c>
      <c r="M28" s="267">
        <v>3141.21</v>
      </c>
      <c r="N28" s="267">
        <v>3229.5005396999995</v>
      </c>
      <c r="O28" s="267">
        <v>3160.4277866899997</v>
      </c>
      <c r="P28" s="267"/>
      <c r="Q28" s="267">
        <v>1133.71</v>
      </c>
      <c r="R28" s="267">
        <v>1785.04</v>
      </c>
      <c r="S28" s="267">
        <v>2579.09</v>
      </c>
      <c r="T28" s="267">
        <v>601</v>
      </c>
      <c r="U28" s="267">
        <v>1211.0999999999999</v>
      </c>
      <c r="V28" s="267">
        <v>2106.73</v>
      </c>
      <c r="W28" s="267">
        <v>2814.5451427800003</v>
      </c>
      <c r="X28" s="267">
        <v>600.64</v>
      </c>
      <c r="Y28" s="267">
        <v>1194.6100000000001</v>
      </c>
      <c r="Z28" s="267">
        <v>1831.31</v>
      </c>
      <c r="AA28" s="267">
        <v>2883.56</v>
      </c>
      <c r="AB28" s="267">
        <v>605.44000000000005</v>
      </c>
      <c r="AC28" s="267">
        <v>1218.27</v>
      </c>
      <c r="AD28" s="267">
        <v>1886.75</v>
      </c>
      <c r="AE28" s="267">
        <v>2898.03</v>
      </c>
      <c r="AF28" s="267">
        <v>613.94000000000005</v>
      </c>
      <c r="AG28" s="267">
        <v>1298.1199999999999</v>
      </c>
      <c r="AH28" s="267">
        <v>1991.39</v>
      </c>
      <c r="AI28" s="267">
        <v>2981.03</v>
      </c>
      <c r="AJ28" s="267">
        <v>697.21999999999991</v>
      </c>
      <c r="AK28" s="267">
        <v>1397.1399999999999</v>
      </c>
      <c r="AL28" s="267">
        <v>2100.75</v>
      </c>
      <c r="AM28" s="267">
        <v>2928.75</v>
      </c>
      <c r="AN28" s="267">
        <v>737.22</v>
      </c>
      <c r="AO28" s="267">
        <v>1450.21</v>
      </c>
      <c r="AP28" s="267">
        <v>2147.21</v>
      </c>
      <c r="AQ28" s="267">
        <v>3141.21</v>
      </c>
      <c r="AR28" s="267">
        <v>722.93</v>
      </c>
      <c r="AS28" s="267">
        <v>1440.9299999999998</v>
      </c>
      <c r="AT28" s="267">
        <v>2159.3020455799997</v>
      </c>
      <c r="AU28" s="267">
        <v>3229.5005396999995</v>
      </c>
      <c r="AV28" s="267">
        <v>754.95098954000002</v>
      </c>
      <c r="AW28" s="267">
        <v>1478.3177866899998</v>
      </c>
      <c r="AX28" s="267">
        <v>2202.9877866899997</v>
      </c>
      <c r="AY28" s="267">
        <v>3160.4277866899997</v>
      </c>
      <c r="AZ28" s="267">
        <v>825.33</v>
      </c>
      <c r="BA28" s="267">
        <v>1645.43</v>
      </c>
    </row>
    <row r="29" spans="1:53" s="26" customFormat="1" ht="16.5" customHeight="1">
      <c r="A29" s="97"/>
      <c r="B29" s="625"/>
      <c r="C29" s="208" t="s">
        <v>581</v>
      </c>
      <c r="D29" s="27"/>
      <c r="E29" s="271">
        <v>4930.33</v>
      </c>
      <c r="F29" s="271">
        <v>4293</v>
      </c>
      <c r="G29" s="271">
        <v>3868.1099999999997</v>
      </c>
      <c r="H29" s="271">
        <v>3915.46</v>
      </c>
      <c r="I29" s="271">
        <v>4581.38</v>
      </c>
      <c r="J29" s="271">
        <v>5106.1000000000004</v>
      </c>
      <c r="K29" s="271">
        <v>5565.02</v>
      </c>
      <c r="L29" s="271">
        <v>5612.7699999999995</v>
      </c>
      <c r="M29" s="271">
        <v>5702.95</v>
      </c>
      <c r="N29" s="271">
        <v>6217.1</v>
      </c>
      <c r="O29" s="271">
        <v>7369.4677866900001</v>
      </c>
      <c r="P29" s="267"/>
      <c r="Q29" s="271">
        <v>2104.0300000000002</v>
      </c>
      <c r="R29" s="271">
        <v>3127.27</v>
      </c>
      <c r="S29" s="271">
        <v>3867.83</v>
      </c>
      <c r="T29" s="271">
        <v>947.22</v>
      </c>
      <c r="U29" s="271">
        <v>1952.25</v>
      </c>
      <c r="V29" s="271">
        <v>2949.04</v>
      </c>
      <c r="W29" s="271">
        <v>3915.46</v>
      </c>
      <c r="X29" s="271">
        <v>1065.76</v>
      </c>
      <c r="Y29" s="271">
        <v>2223.17</v>
      </c>
      <c r="Z29" s="271">
        <v>3387.17</v>
      </c>
      <c r="AA29" s="271">
        <v>4581.38</v>
      </c>
      <c r="AB29" s="271">
        <v>1225.82</v>
      </c>
      <c r="AC29" s="271">
        <v>2519.37</v>
      </c>
      <c r="AD29" s="271">
        <v>3859.0299999999993</v>
      </c>
      <c r="AE29" s="271">
        <v>5106.1000000000004</v>
      </c>
      <c r="AF29" s="271">
        <v>1384.7900000000002</v>
      </c>
      <c r="AG29" s="271">
        <v>2778</v>
      </c>
      <c r="AH29" s="271">
        <v>4224.6699999999992</v>
      </c>
      <c r="AI29" s="271">
        <v>5565.02</v>
      </c>
      <c r="AJ29" s="271">
        <v>1402.6000000000001</v>
      </c>
      <c r="AK29" s="271">
        <v>2822.0799999999995</v>
      </c>
      <c r="AL29" s="271">
        <v>4232.66</v>
      </c>
      <c r="AM29" s="271">
        <v>5612.7699999999995</v>
      </c>
      <c r="AN29" s="271">
        <v>1435.65</v>
      </c>
      <c r="AO29" s="271">
        <v>2855.95</v>
      </c>
      <c r="AP29" s="271">
        <v>4308.95</v>
      </c>
      <c r="AQ29" s="271">
        <v>5702.95</v>
      </c>
      <c r="AR29" s="271">
        <v>1454.11</v>
      </c>
      <c r="AS29" s="271">
        <v>2958.97</v>
      </c>
      <c r="AT29" s="271">
        <v>4598.8600000000006</v>
      </c>
      <c r="AU29" s="271">
        <v>6217.1</v>
      </c>
      <c r="AV29" s="271">
        <v>1715.0009895400001</v>
      </c>
      <c r="AW29" s="271">
        <v>3501.9677866899997</v>
      </c>
      <c r="AX29" s="271">
        <v>5391.08778669</v>
      </c>
      <c r="AY29" s="271">
        <v>7369.4677866900001</v>
      </c>
      <c r="AZ29" s="271">
        <v>2103.1999999999998</v>
      </c>
      <c r="BA29" s="271">
        <v>4215.83</v>
      </c>
    </row>
    <row r="30" spans="1:53" s="26" customFormat="1" ht="16.5" customHeight="1">
      <c r="A30" s="97"/>
      <c r="B30" s="625"/>
      <c r="C30" s="34" t="s">
        <v>553</v>
      </c>
      <c r="D30" s="274"/>
      <c r="E30" s="167">
        <v>2.6877630108651719E-2</v>
      </c>
      <c r="F30" s="167">
        <v>2.4369210552560409E-2</v>
      </c>
      <c r="G30" s="167">
        <v>2.2850984215019649E-2</v>
      </c>
      <c r="H30" s="167">
        <v>2.1710824721165981E-2</v>
      </c>
      <c r="I30" s="167">
        <v>2.1604376064149746E-2</v>
      </c>
      <c r="J30" s="167">
        <v>2.2715231527403471E-2</v>
      </c>
      <c r="K30" s="167">
        <v>2.4876716225799893E-2</v>
      </c>
      <c r="L30" s="167">
        <v>2.4388535208190228E-2</v>
      </c>
      <c r="M30" s="167">
        <v>2.2192041816053748E-2</v>
      </c>
      <c r="N30" s="167">
        <v>2.3071730227796263E-2</v>
      </c>
      <c r="O30" s="167">
        <v>2.6371855041782379E-2</v>
      </c>
      <c r="P30" s="275"/>
      <c r="Q30" s="158">
        <v>2.2872176907229418E-2</v>
      </c>
      <c r="R30" s="158">
        <v>2.2923705660705163E-2</v>
      </c>
      <c r="S30" s="158">
        <v>2.1841330134229127E-2</v>
      </c>
      <c r="T30" s="158">
        <v>2.1600000000000001E-2</v>
      </c>
      <c r="U30" s="158">
        <v>2.1795945515359714E-2</v>
      </c>
      <c r="V30" s="158">
        <v>2.1899493831649904E-2</v>
      </c>
      <c r="W30" s="158">
        <v>2.155009836509568E-2</v>
      </c>
      <c r="X30" s="158">
        <v>2.132467760687605E-2</v>
      </c>
      <c r="Y30" s="158">
        <v>2.1915238047570059E-2</v>
      </c>
      <c r="Z30" s="158">
        <v>2.1808222648842721E-2</v>
      </c>
      <c r="AA30" s="158">
        <v>2.1368189333036854E-2</v>
      </c>
      <c r="AB30" s="158">
        <v>2.2158440934534156E-2</v>
      </c>
      <c r="AC30" s="158">
        <v>2.2616341612718634E-2</v>
      </c>
      <c r="AD30" s="158">
        <v>2.2791812969220622E-2</v>
      </c>
      <c r="AE30" s="158">
        <v>2.3257889606935419E-2</v>
      </c>
      <c r="AF30" s="158">
        <v>2.4026673156449244E-2</v>
      </c>
      <c r="AG30" s="158">
        <v>2.460701927695632E-2</v>
      </c>
      <c r="AH30" s="158">
        <v>2.5338758720849976E-2</v>
      </c>
      <c r="AI30" s="158">
        <v>2.5528901807458215E-2</v>
      </c>
      <c r="AJ30" s="158">
        <v>2.4651799155957992E-2</v>
      </c>
      <c r="AK30" s="158">
        <v>2.4826945027440542E-2</v>
      </c>
      <c r="AL30" s="158">
        <v>2.4439560982006447E-2</v>
      </c>
      <c r="AM30" s="158">
        <v>2.3658005216581058E-2</v>
      </c>
      <c r="AN30" s="158">
        <v>2.2956657209520979E-2</v>
      </c>
      <c r="AO30" s="158">
        <v>2.2557034675799899E-2</v>
      </c>
      <c r="AP30" s="158">
        <v>2.1790199634132965E-2</v>
      </c>
      <c r="AQ30" s="158">
        <v>2.155374667016375E-2</v>
      </c>
      <c r="AR30" s="158">
        <v>2.209055201406851E-2</v>
      </c>
      <c r="AS30" s="158">
        <v>2.3004765522964498E-2</v>
      </c>
      <c r="AT30" s="158">
        <v>2.3317398145930968E-2</v>
      </c>
      <c r="AU30" s="158">
        <v>2.3793510265927121E-2</v>
      </c>
      <c r="AV30" s="158">
        <v>2.4364915198096432E-2</v>
      </c>
      <c r="AW30" s="158">
        <v>2.5165163000785053E-2</v>
      </c>
      <c r="AX30" s="158">
        <v>2.6887631546806342E-2</v>
      </c>
      <c r="AY30" s="158">
        <v>2.9001796682653146E-2</v>
      </c>
      <c r="AZ30" s="158">
        <v>2.9620041516583248E-2</v>
      </c>
      <c r="BA30" s="158">
        <v>2.8168354539901956E-2</v>
      </c>
    </row>
    <row r="31" spans="1:53" s="26" customFormat="1" ht="16.5" customHeight="1">
      <c r="A31" s="97"/>
      <c r="B31" s="625"/>
      <c r="C31" s="26" t="s">
        <v>685</v>
      </c>
      <c r="D31" s="27"/>
      <c r="E31" s="267">
        <v>4522</v>
      </c>
      <c r="F31" s="267">
        <v>4154</v>
      </c>
      <c r="G31" s="267">
        <v>3774</v>
      </c>
      <c r="H31" s="267">
        <v>3580.6948098500002</v>
      </c>
      <c r="I31" s="267">
        <v>4222.3100000000004</v>
      </c>
      <c r="J31" s="267">
        <v>4892.9871676900002</v>
      </c>
      <c r="K31" s="267">
        <v>5428.5999999999995</v>
      </c>
      <c r="L31" s="267">
        <v>5214.9399999999996</v>
      </c>
      <c r="M31" s="267">
        <v>5177.91</v>
      </c>
      <c r="N31" s="267">
        <v>5769.04</v>
      </c>
      <c r="O31" s="267">
        <v>6967</v>
      </c>
      <c r="P31" s="267"/>
      <c r="Q31" s="267">
        <v>966</v>
      </c>
      <c r="R31" s="267">
        <v>937</v>
      </c>
      <c r="S31" s="267">
        <v>873</v>
      </c>
      <c r="T31" s="267">
        <v>832</v>
      </c>
      <c r="U31" s="267">
        <v>876.26</v>
      </c>
      <c r="V31" s="267">
        <v>925.08</v>
      </c>
      <c r="W31" s="267">
        <v>947.5</v>
      </c>
      <c r="X31" s="267">
        <v>981.83</v>
      </c>
      <c r="Y31" s="267">
        <v>1050.97</v>
      </c>
      <c r="Z31" s="267">
        <v>1087.3</v>
      </c>
      <c r="AA31" s="267">
        <v>1102.22</v>
      </c>
      <c r="AB31" s="267">
        <v>1152.41716769</v>
      </c>
      <c r="AC31" s="267">
        <v>1204.8899999999999</v>
      </c>
      <c r="AD31" s="267">
        <v>1248.5899999999999</v>
      </c>
      <c r="AE31" s="267">
        <v>1287.0899999999999</v>
      </c>
      <c r="AF31" s="267">
        <v>1298.56</v>
      </c>
      <c r="AG31" s="267">
        <v>1354.6</v>
      </c>
      <c r="AH31" s="267">
        <v>1383.35</v>
      </c>
      <c r="AI31" s="267">
        <v>1392.09</v>
      </c>
      <c r="AJ31" s="267">
        <v>1289.71</v>
      </c>
      <c r="AK31" s="267">
        <v>1319.6</v>
      </c>
      <c r="AL31" s="267">
        <v>1315.97</v>
      </c>
      <c r="AM31" s="267">
        <v>1289.6600000000001</v>
      </c>
      <c r="AN31" s="267">
        <v>1262.8900000000001</v>
      </c>
      <c r="AO31" s="267">
        <v>1294.53</v>
      </c>
      <c r="AP31" s="267">
        <v>1306.1999999999998</v>
      </c>
      <c r="AQ31" s="267">
        <v>1314.29</v>
      </c>
      <c r="AR31" s="267">
        <v>1321.04</v>
      </c>
      <c r="AS31" s="267">
        <v>1404</v>
      </c>
      <c r="AT31" s="156">
        <v>1494</v>
      </c>
      <c r="AU31" s="156">
        <v>1550</v>
      </c>
      <c r="AV31" s="156">
        <v>1580</v>
      </c>
      <c r="AW31" s="156">
        <v>1653</v>
      </c>
      <c r="AX31" s="156">
        <v>1807</v>
      </c>
      <c r="AY31" s="156">
        <v>1927</v>
      </c>
      <c r="AZ31" s="156">
        <v>1912.06</v>
      </c>
      <c r="BA31" s="156">
        <v>1845.6</v>
      </c>
    </row>
    <row r="32" spans="1:53" s="26" customFormat="1" ht="16.5" customHeight="1">
      <c r="A32" s="273"/>
      <c r="B32" s="625"/>
      <c r="C32" s="208" t="s">
        <v>18</v>
      </c>
      <c r="D32" s="27"/>
      <c r="E32" s="271">
        <v>168244</v>
      </c>
      <c r="F32" s="271">
        <v>170461</v>
      </c>
      <c r="G32" s="271">
        <v>165157</v>
      </c>
      <c r="H32" s="271">
        <v>164926.7061863</v>
      </c>
      <c r="I32" s="271">
        <v>195437.72</v>
      </c>
      <c r="J32" s="271">
        <v>215405.56</v>
      </c>
      <c r="K32" s="271">
        <v>218220.12</v>
      </c>
      <c r="L32" s="271">
        <v>213827.52</v>
      </c>
      <c r="M32" s="271">
        <v>233322.83</v>
      </c>
      <c r="N32" s="159">
        <v>250048</v>
      </c>
      <c r="O32" s="159">
        <v>264183.15999999997</v>
      </c>
      <c r="P32" s="267"/>
      <c r="Q32" s="271">
        <v>169403</v>
      </c>
      <c r="R32" s="271">
        <v>162166</v>
      </c>
      <c r="S32" s="271">
        <v>158577</v>
      </c>
      <c r="T32" s="271">
        <v>156400</v>
      </c>
      <c r="U32" s="271">
        <v>161253.35</v>
      </c>
      <c r="V32" s="271">
        <v>167590.82999999999</v>
      </c>
      <c r="W32" s="271">
        <v>174435.55</v>
      </c>
      <c r="X32" s="271">
        <v>185179.76</v>
      </c>
      <c r="Y32" s="271">
        <v>192878.5</v>
      </c>
      <c r="Z32" s="271">
        <v>198345.51</v>
      </c>
      <c r="AA32" s="271">
        <v>205207.78</v>
      </c>
      <c r="AB32" s="271">
        <v>210921.51115464</v>
      </c>
      <c r="AC32" s="271">
        <v>213686.22</v>
      </c>
      <c r="AD32" s="271">
        <v>217343.18</v>
      </c>
      <c r="AE32" s="271">
        <v>219555.16</v>
      </c>
      <c r="AF32" s="271">
        <v>219188.99</v>
      </c>
      <c r="AG32" s="271">
        <v>220802.27</v>
      </c>
      <c r="AH32" s="271">
        <v>216596.67</v>
      </c>
      <c r="AI32" s="271">
        <v>216341.69</v>
      </c>
      <c r="AJ32" s="271">
        <v>212174.8</v>
      </c>
      <c r="AK32" s="271">
        <v>213191.8</v>
      </c>
      <c r="AL32" s="271">
        <v>213627.73</v>
      </c>
      <c r="AM32" s="271">
        <v>216272.92</v>
      </c>
      <c r="AN32" s="271">
        <v>221256.77</v>
      </c>
      <c r="AO32" s="271">
        <v>230818.07</v>
      </c>
      <c r="AP32" s="271">
        <v>238474.38</v>
      </c>
      <c r="AQ32" s="271">
        <v>242583.74</v>
      </c>
      <c r="AR32" s="271">
        <v>242526.81</v>
      </c>
      <c r="AS32" s="271">
        <v>244794</v>
      </c>
      <c r="AT32" s="159">
        <v>254200</v>
      </c>
      <c r="AU32" s="159">
        <v>258451</v>
      </c>
      <c r="AV32" s="159">
        <v>262992</v>
      </c>
      <c r="AW32" s="159">
        <v>263466</v>
      </c>
      <c r="AX32" s="159">
        <v>266631</v>
      </c>
      <c r="AY32" s="159">
        <v>263609.98</v>
      </c>
      <c r="AZ32" s="159">
        <v>261797.93</v>
      </c>
      <c r="BA32" s="159">
        <v>262801.34000000003</v>
      </c>
    </row>
    <row r="33" spans="1:53" s="25" customFormat="1" ht="16.5" customHeight="1">
      <c r="A33" s="97"/>
      <c r="B33" s="625"/>
      <c r="C33" s="25" t="s">
        <v>513</v>
      </c>
      <c r="D33" s="274"/>
      <c r="E33" s="167">
        <v>6.1331502231655169E-3</v>
      </c>
      <c r="F33" s="167">
        <v>8.0909978404283649E-3</v>
      </c>
      <c r="G33" s="167">
        <v>4.2356856516148553E-3</v>
      </c>
      <c r="H33" s="167">
        <v>2.4446090813992323E-3</v>
      </c>
      <c r="I33" s="167">
        <v>2.1771663675326245E-3</v>
      </c>
      <c r="J33" s="167">
        <v>2.29101876335793E-3</v>
      </c>
      <c r="K33" s="167">
        <v>3.0099856849789804E-3</v>
      </c>
      <c r="L33" s="167">
        <v>2.2057883502538986E-3</v>
      </c>
      <c r="M33" s="167">
        <v>2.4739474609341517E-3</v>
      </c>
      <c r="N33" s="167">
        <v>1.7902084753331608E-3</v>
      </c>
      <c r="O33" s="167">
        <v>3.7438055709608752E-3</v>
      </c>
      <c r="P33" s="275"/>
      <c r="Q33" s="158">
        <v>6.4058353897191713E-3</v>
      </c>
      <c r="R33" s="158">
        <v>6.6745681685226226E-3</v>
      </c>
      <c r="S33" s="158">
        <v>4.2356856516148553E-3</v>
      </c>
      <c r="T33" s="158">
        <v>1.0474819304790418E-2</v>
      </c>
      <c r="U33" s="158">
        <v>6.6426306738583702E-3</v>
      </c>
      <c r="V33" s="158">
        <v>3.7339123498461358E-3</v>
      </c>
      <c r="W33" s="158">
        <v>2.4446090813992323E-3</v>
      </c>
      <c r="X33" s="158">
        <v>2.2692107423889748E-3</v>
      </c>
      <c r="Y33" s="158">
        <v>2.7560086361098452E-3</v>
      </c>
      <c r="Z33" s="158">
        <v>2.2811916389312626E-3</v>
      </c>
      <c r="AA33" s="158">
        <v>2.1771663675326245E-3</v>
      </c>
      <c r="AB33" s="158">
        <v>1.1968052854909345E-3</v>
      </c>
      <c r="AC33" s="158">
        <v>2.071925972919018E-3</v>
      </c>
      <c r="AD33" s="158">
        <v>2.010374770344128E-3</v>
      </c>
      <c r="AE33" s="158">
        <v>2.29101876335793E-3</v>
      </c>
      <c r="AF33" s="158">
        <v>3.7967593227574898E-3</v>
      </c>
      <c r="AG33" s="158">
        <v>3.0460031209923731E-3</v>
      </c>
      <c r="AH33" s="158">
        <v>2.606762295061414E-3</v>
      </c>
      <c r="AI33" s="158">
        <v>3.0099856849789804E-3</v>
      </c>
      <c r="AJ33" s="158">
        <v>2.6473480935453185E-3</v>
      </c>
      <c r="AK33" s="158">
        <v>2.3698932508227208E-3</v>
      </c>
      <c r="AL33" s="158">
        <v>2.1186389802760395E-3</v>
      </c>
      <c r="AM33" s="158">
        <v>2.2057883502538986E-3</v>
      </c>
      <c r="AN33" s="158">
        <v>1.7051260001439204E-3</v>
      </c>
      <c r="AO33" s="158">
        <v>2.7575259443209741E-3</v>
      </c>
      <c r="AP33" s="158">
        <v>2.4116215899103667E-3</v>
      </c>
      <c r="AQ33" s="158">
        <v>2.4739474609341517E-3</v>
      </c>
      <c r="AR33" s="158">
        <v>8.4634355649858587E-4</v>
      </c>
      <c r="AS33" s="158">
        <v>1.518428967432167E-3</v>
      </c>
      <c r="AT33" s="158">
        <v>1.7590282660411686E-3</v>
      </c>
      <c r="AU33" s="158">
        <v>1.7902084753331608E-3</v>
      </c>
      <c r="AV33" s="158">
        <v>2.5078497959053069E-3</v>
      </c>
      <c r="AW33" s="158">
        <v>3.6151756385300552E-3</v>
      </c>
      <c r="AX33" s="158">
        <v>3.1768459657069603E-3</v>
      </c>
      <c r="AY33" s="158">
        <v>3.7438055709608752E-3</v>
      </c>
      <c r="AZ33" s="158">
        <v>5.8025742478854062E-3</v>
      </c>
      <c r="BA33" s="158">
        <v>6.6480610831984007E-3</v>
      </c>
    </row>
    <row r="34" spans="1:53" s="26" customFormat="1" ht="16.5" customHeight="1">
      <c r="A34" s="97"/>
      <c r="B34" s="625"/>
      <c r="C34" s="26" t="s">
        <v>608</v>
      </c>
      <c r="D34" s="27"/>
      <c r="E34" s="269">
        <v>786</v>
      </c>
      <c r="F34" s="269">
        <v>1094</v>
      </c>
      <c r="G34" s="269">
        <v>560</v>
      </c>
      <c r="H34" s="269">
        <v>332.87</v>
      </c>
      <c r="I34" s="269">
        <v>359.12</v>
      </c>
      <c r="J34" s="269">
        <v>430.19</v>
      </c>
      <c r="K34" s="269">
        <v>561.73</v>
      </c>
      <c r="L34" s="269">
        <v>397.7</v>
      </c>
      <c r="M34" s="269">
        <v>489.16</v>
      </c>
      <c r="N34" s="269">
        <v>380.84</v>
      </c>
      <c r="O34" s="269">
        <v>837.07000000000016</v>
      </c>
      <c r="P34" s="267"/>
      <c r="Q34" s="267">
        <v>433</v>
      </c>
      <c r="R34" s="267">
        <v>673</v>
      </c>
      <c r="S34" s="267">
        <v>560</v>
      </c>
      <c r="T34" s="267">
        <v>327.25</v>
      </c>
      <c r="U34" s="267">
        <v>428.47</v>
      </c>
      <c r="V34" s="267">
        <v>371.47</v>
      </c>
      <c r="W34" s="267">
        <v>332.87</v>
      </c>
      <c r="X34" s="267">
        <v>87.15</v>
      </c>
      <c r="Y34" s="267">
        <v>217.89</v>
      </c>
      <c r="Z34" s="267">
        <v>278.24</v>
      </c>
      <c r="AA34" s="267">
        <v>359.12</v>
      </c>
      <c r="AB34" s="267">
        <v>54.2</v>
      </c>
      <c r="AC34" s="267">
        <v>190.83999999999997</v>
      </c>
      <c r="AD34" s="267">
        <v>281.12</v>
      </c>
      <c r="AE34" s="267">
        <v>430.19</v>
      </c>
      <c r="AF34" s="267">
        <v>177.4</v>
      </c>
      <c r="AG34" s="267">
        <v>285.08999999999997</v>
      </c>
      <c r="AH34" s="267">
        <v>365.99</v>
      </c>
      <c r="AI34" s="267">
        <v>561.73</v>
      </c>
      <c r="AJ34" s="267">
        <v>116.28</v>
      </c>
      <c r="AK34" s="267">
        <v>210.61</v>
      </c>
      <c r="AL34" s="267">
        <v>284.7</v>
      </c>
      <c r="AM34" s="267">
        <v>397.7</v>
      </c>
      <c r="AN34" s="267">
        <v>79.14</v>
      </c>
      <c r="AO34" s="267">
        <v>262.16000000000003</v>
      </c>
      <c r="AP34" s="267">
        <v>352.16</v>
      </c>
      <c r="AQ34" s="267">
        <v>489.16</v>
      </c>
      <c r="AR34" s="267">
        <v>42.88</v>
      </c>
      <c r="AS34" s="267">
        <v>155.88</v>
      </c>
      <c r="AT34" s="267">
        <v>276.52999999999997</v>
      </c>
      <c r="AU34" s="267">
        <v>380.84</v>
      </c>
      <c r="AV34" s="267">
        <v>137.42000000000002</v>
      </c>
      <c r="AW34" s="267">
        <v>398.94000000000005</v>
      </c>
      <c r="AX34" s="267">
        <v>531.92000000000007</v>
      </c>
      <c r="AY34" s="267">
        <v>837.07000000000016</v>
      </c>
      <c r="AZ34" s="267">
        <v>316.77</v>
      </c>
      <c r="BA34" s="267">
        <v>730.63</v>
      </c>
    </row>
    <row r="35" spans="1:53" s="26" customFormat="1" ht="16.5" customHeight="1">
      <c r="A35" s="273"/>
      <c r="B35" s="631"/>
      <c r="C35" s="214" t="s">
        <v>19</v>
      </c>
      <c r="D35" s="27"/>
      <c r="E35" s="267">
        <v>128156</v>
      </c>
      <c r="F35" s="267">
        <v>135212</v>
      </c>
      <c r="G35" s="267">
        <v>132210</v>
      </c>
      <c r="H35" s="267">
        <v>136164.92000000001</v>
      </c>
      <c r="I35" s="267">
        <v>164948.35</v>
      </c>
      <c r="J35" s="267">
        <v>187772.36</v>
      </c>
      <c r="K35" s="267">
        <v>186622.15</v>
      </c>
      <c r="L35" s="267">
        <v>180298.35</v>
      </c>
      <c r="M35" s="267">
        <v>197724.49</v>
      </c>
      <c r="N35" s="267">
        <v>212735</v>
      </c>
      <c r="O35" s="267">
        <v>223588</v>
      </c>
      <c r="P35" s="267"/>
      <c r="Q35" s="267">
        <v>136309.59</v>
      </c>
      <c r="R35" s="267">
        <v>134810</v>
      </c>
      <c r="S35" s="267">
        <v>132210</v>
      </c>
      <c r="T35" s="267">
        <v>126702</v>
      </c>
      <c r="U35" s="267">
        <v>130075.23</v>
      </c>
      <c r="V35" s="267">
        <v>133011.70000000001</v>
      </c>
      <c r="W35" s="267">
        <v>136164.92000000001</v>
      </c>
      <c r="X35" s="267">
        <v>154465.76999999999</v>
      </c>
      <c r="Y35" s="267">
        <v>158988.76</v>
      </c>
      <c r="Z35" s="267">
        <v>162925.22</v>
      </c>
      <c r="AA35" s="267">
        <v>164948.35</v>
      </c>
      <c r="AB35" s="267">
        <v>183664.89</v>
      </c>
      <c r="AC35" s="267">
        <v>185741.72</v>
      </c>
      <c r="AD35" s="267">
        <v>186958.38</v>
      </c>
      <c r="AE35" s="267">
        <v>187772.36</v>
      </c>
      <c r="AF35" s="267">
        <v>189492.01</v>
      </c>
      <c r="AG35" s="267">
        <v>188740.86</v>
      </c>
      <c r="AH35" s="267">
        <v>187714.58</v>
      </c>
      <c r="AI35" s="267">
        <v>186622.15</v>
      </c>
      <c r="AJ35" s="267">
        <v>178132.97811111112</v>
      </c>
      <c r="AK35" s="267">
        <v>179210.93</v>
      </c>
      <c r="AL35" s="267">
        <v>179663.86</v>
      </c>
      <c r="AM35" s="267">
        <v>180298.35</v>
      </c>
      <c r="AN35" s="267">
        <v>186672.03516483516</v>
      </c>
      <c r="AO35" s="267">
        <v>191186.19</v>
      </c>
      <c r="AP35" s="267">
        <v>195056.93</v>
      </c>
      <c r="AQ35" s="267">
        <v>197724.49</v>
      </c>
      <c r="AR35" s="267">
        <v>205474.74</v>
      </c>
      <c r="AS35" s="267">
        <v>207019</v>
      </c>
      <c r="AT35" s="156">
        <v>210184</v>
      </c>
      <c r="AU35" s="156">
        <v>212735</v>
      </c>
      <c r="AV35" s="156">
        <v>222228</v>
      </c>
      <c r="AW35" s="156">
        <v>222532</v>
      </c>
      <c r="AX35" s="156">
        <v>223862</v>
      </c>
      <c r="AY35" s="156">
        <v>223588</v>
      </c>
      <c r="AZ35" s="156">
        <v>221398</v>
      </c>
      <c r="BA35" s="156">
        <v>221624</v>
      </c>
    </row>
    <row r="36" spans="1:53" s="25" customFormat="1" ht="16.5" customHeight="1">
      <c r="A36" s="97"/>
      <c r="B36" s="629" t="s">
        <v>326</v>
      </c>
      <c r="C36" s="60" t="s">
        <v>965</v>
      </c>
      <c r="E36" s="155">
        <v>1.3990118722808051</v>
      </c>
      <c r="F36" s="155">
        <v>1.4298568187152805</v>
      </c>
      <c r="G36" s="155">
        <v>1.4069708765859286</v>
      </c>
      <c r="H36" s="155">
        <v>1.247478201401949</v>
      </c>
      <c r="I36" s="155">
        <v>1.3797015941453452</v>
      </c>
      <c r="J36" s="155">
        <v>1.0451392930424979</v>
      </c>
      <c r="K36" s="155">
        <v>1.1544081244588753</v>
      </c>
      <c r="L36" s="155">
        <v>1.0598381332330118</v>
      </c>
      <c r="M36" s="155">
        <v>0.92609875832124677</v>
      </c>
      <c r="N36" s="155">
        <v>0.96981800901298298</v>
      </c>
      <c r="O36" s="155">
        <v>1.0883568735954523</v>
      </c>
      <c r="P36" s="175"/>
      <c r="Q36" s="155">
        <v>1.5643225359698392</v>
      </c>
      <c r="R36" s="155">
        <v>1.4460190885427426</v>
      </c>
      <c r="S36" s="155">
        <v>1.4069708765859286</v>
      </c>
      <c r="T36" s="155">
        <v>1.9872869481032331</v>
      </c>
      <c r="U36" s="155">
        <v>1.2784971217216599</v>
      </c>
      <c r="V36" s="155">
        <v>1.0812432819777857</v>
      </c>
      <c r="W36" s="155">
        <v>1.247478201401949</v>
      </c>
      <c r="X36" s="155">
        <v>1.1943089430894309</v>
      </c>
      <c r="Y36" s="155">
        <v>1.2811082307193777</v>
      </c>
      <c r="Z36" s="155">
        <v>1.0389349057045252</v>
      </c>
      <c r="AA36" s="155">
        <v>1.3797015941453452</v>
      </c>
      <c r="AB36" s="155">
        <v>1.1990026310829975</v>
      </c>
      <c r="AC36" s="155">
        <v>1.1818735623624419</v>
      </c>
      <c r="AD36" s="155">
        <v>1.0124355324168226</v>
      </c>
      <c r="AE36" s="155">
        <v>1.0451392930424979</v>
      </c>
      <c r="AF36" s="155">
        <v>1.1355824615921921</v>
      </c>
      <c r="AG36" s="155">
        <v>1.1272413197044413</v>
      </c>
      <c r="AH36" s="155">
        <v>1.1306094932170909</v>
      </c>
      <c r="AI36" s="155">
        <v>1.1544081244588753</v>
      </c>
      <c r="AJ36" s="155">
        <v>1.3192114981047973</v>
      </c>
      <c r="AK36" s="155">
        <v>1.1297641834108074</v>
      </c>
      <c r="AL36" s="155">
        <v>1.1304778976233398</v>
      </c>
      <c r="AM36" s="155">
        <v>1.0598381332330118</v>
      </c>
      <c r="AN36" s="155">
        <v>1.2377580561033799</v>
      </c>
      <c r="AO36" s="155">
        <v>0.95641833121838693</v>
      </c>
      <c r="AP36" s="155">
        <v>0.95242234178865537</v>
      </c>
      <c r="AQ36" s="155">
        <v>0.92609875832124677</v>
      </c>
      <c r="AR36" s="155">
        <v>0.9094034418299447</v>
      </c>
      <c r="AS36" s="155">
        <v>0.95510701051730917</v>
      </c>
      <c r="AT36" s="155">
        <v>0.96935596822100412</v>
      </c>
      <c r="AU36" s="576">
        <v>0.96981800901298298</v>
      </c>
      <c r="AV36" s="576">
        <v>1.0483762136458017</v>
      </c>
      <c r="AW36" s="576">
        <v>0.99146629600355507</v>
      </c>
      <c r="AX36" s="576">
        <v>0.99880053140068559</v>
      </c>
      <c r="AY36" s="576">
        <v>1.0883568735954523</v>
      </c>
      <c r="AZ36" s="576">
        <v>1.0296780506529133</v>
      </c>
      <c r="BA36" s="576">
        <v>1.0640819368703496</v>
      </c>
    </row>
    <row r="37" spans="1:53" s="26" customFormat="1" ht="16.5" customHeight="1">
      <c r="A37" s="97"/>
      <c r="B37" s="625"/>
      <c r="C37" s="26" t="s">
        <v>966</v>
      </c>
      <c r="D37" s="27"/>
      <c r="E37" s="267">
        <v>37944</v>
      </c>
      <c r="F37" s="267">
        <v>36550</v>
      </c>
      <c r="G37" s="267">
        <v>39035</v>
      </c>
      <c r="H37" s="267">
        <v>29186</v>
      </c>
      <c r="I37" s="267">
        <v>24320</v>
      </c>
      <c r="J37" s="267">
        <v>25141.62</v>
      </c>
      <c r="K37" s="267">
        <v>29893.56</v>
      </c>
      <c r="L37" s="267">
        <v>30200.13</v>
      </c>
      <c r="M37" s="267">
        <v>39006.9</v>
      </c>
      <c r="N37" s="267">
        <v>40387.46</v>
      </c>
      <c r="O37" s="267">
        <v>44366.77</v>
      </c>
      <c r="P37" s="267"/>
      <c r="Q37" s="267">
        <v>40663</v>
      </c>
      <c r="R37" s="267">
        <v>34998</v>
      </c>
      <c r="S37" s="267">
        <v>39035</v>
      </c>
      <c r="T37" s="267">
        <v>234009</v>
      </c>
      <c r="U37" s="267">
        <v>236086</v>
      </c>
      <c r="V37" s="267">
        <v>24142</v>
      </c>
      <c r="W37" s="267">
        <v>29186</v>
      </c>
      <c r="X37" s="267">
        <v>24973</v>
      </c>
      <c r="Y37" s="267">
        <v>23721</v>
      </c>
      <c r="Z37" s="267">
        <v>22201</v>
      </c>
      <c r="AA37" s="267">
        <v>24320</v>
      </c>
      <c r="AB37" s="267">
        <v>22776.23</v>
      </c>
      <c r="AC37" s="267">
        <v>22854.22</v>
      </c>
      <c r="AD37" s="267">
        <v>24891.74</v>
      </c>
      <c r="AE37" s="267">
        <v>25141.62</v>
      </c>
      <c r="AF37" s="267">
        <v>26727.33</v>
      </c>
      <c r="AG37" s="267">
        <v>29280.33</v>
      </c>
      <c r="AH37" s="267">
        <v>29298.23</v>
      </c>
      <c r="AI37" s="267">
        <v>29893.56</v>
      </c>
      <c r="AJ37" s="267">
        <v>29193.57</v>
      </c>
      <c r="AK37" s="267">
        <v>29954.85</v>
      </c>
      <c r="AL37" s="267">
        <v>30788.54109371583</v>
      </c>
      <c r="AM37" s="267">
        <v>30200.13</v>
      </c>
      <c r="AN37" s="267">
        <v>32083.58</v>
      </c>
      <c r="AO37" s="267">
        <v>33328.519999999997</v>
      </c>
      <c r="AP37" s="267">
        <v>37365.9</v>
      </c>
      <c r="AQ37" s="267">
        <v>39006.9</v>
      </c>
      <c r="AR37" s="267">
        <v>38943.519999999997</v>
      </c>
      <c r="AS37" s="267">
        <v>37997.919999999998</v>
      </c>
      <c r="AT37" s="267">
        <v>40142</v>
      </c>
      <c r="AU37" s="267">
        <v>40387.46</v>
      </c>
      <c r="AV37" s="267">
        <v>42276.62</v>
      </c>
      <c r="AW37" s="267">
        <v>46763.42</v>
      </c>
      <c r="AX37" s="267">
        <v>48146.86</v>
      </c>
      <c r="AY37" s="267">
        <v>44366.77</v>
      </c>
      <c r="AZ37" s="267">
        <v>41418.120000000003</v>
      </c>
      <c r="BA37" s="267">
        <v>42829.83</v>
      </c>
    </row>
    <row r="38" spans="1:53" s="26" customFormat="1" ht="16.5" customHeight="1">
      <c r="A38" s="97"/>
      <c r="B38" s="625"/>
      <c r="C38" s="26" t="s">
        <v>967</v>
      </c>
      <c r="D38" s="27"/>
      <c r="E38" s="267">
        <v>27122</v>
      </c>
      <c r="F38" s="267">
        <v>25562</v>
      </c>
      <c r="G38" s="267">
        <v>27744</v>
      </c>
      <c r="H38" s="267">
        <v>23396</v>
      </c>
      <c r="I38" s="267">
        <v>17627</v>
      </c>
      <c r="J38" s="267">
        <v>24055.759999999998</v>
      </c>
      <c r="K38" s="267">
        <v>25895.14</v>
      </c>
      <c r="L38" s="267">
        <v>28495.040000000001</v>
      </c>
      <c r="M38" s="267">
        <v>42119.59</v>
      </c>
      <c r="N38" s="267">
        <v>41644.370000000003</v>
      </c>
      <c r="O38" s="267">
        <v>40764.910000000003</v>
      </c>
      <c r="P38" s="267"/>
      <c r="Q38" s="267">
        <v>25994</v>
      </c>
      <c r="R38" s="267">
        <v>24203</v>
      </c>
      <c r="S38" s="267">
        <v>27744</v>
      </c>
      <c r="T38" s="267">
        <v>117753</v>
      </c>
      <c r="U38" s="267">
        <v>184659</v>
      </c>
      <c r="V38" s="267">
        <v>22328</v>
      </c>
      <c r="W38" s="267">
        <v>23396</v>
      </c>
      <c r="X38" s="267">
        <v>20910</v>
      </c>
      <c r="Y38" s="267">
        <v>18516</v>
      </c>
      <c r="Z38" s="267">
        <v>21369</v>
      </c>
      <c r="AA38" s="267">
        <v>17627</v>
      </c>
      <c r="AB38" s="267">
        <v>18995.98</v>
      </c>
      <c r="AC38" s="267">
        <v>19337.28</v>
      </c>
      <c r="AD38" s="267">
        <v>24586</v>
      </c>
      <c r="AE38" s="267">
        <v>24055.759999999998</v>
      </c>
      <c r="AF38" s="267">
        <v>23536.23</v>
      </c>
      <c r="AG38" s="267">
        <v>25975.21</v>
      </c>
      <c r="AH38" s="267">
        <v>25913.66</v>
      </c>
      <c r="AI38" s="267">
        <v>25895.14</v>
      </c>
      <c r="AJ38" s="267">
        <v>22129.56</v>
      </c>
      <c r="AK38" s="267">
        <v>26514.25</v>
      </c>
      <c r="AL38" s="267">
        <v>27234.978373698523</v>
      </c>
      <c r="AM38" s="267">
        <v>28495.040000000001</v>
      </c>
      <c r="AN38" s="267">
        <v>25920.720000000001</v>
      </c>
      <c r="AO38" s="267">
        <v>34847.22</v>
      </c>
      <c r="AP38" s="267">
        <v>39232.49</v>
      </c>
      <c r="AQ38" s="267">
        <v>42119.59</v>
      </c>
      <c r="AR38" s="267">
        <v>42823.15</v>
      </c>
      <c r="AS38" s="267">
        <v>39783.94</v>
      </c>
      <c r="AT38" s="267">
        <v>41411</v>
      </c>
      <c r="AU38" s="267">
        <v>41644.370000000003</v>
      </c>
      <c r="AV38" s="267">
        <v>40325.81</v>
      </c>
      <c r="AW38" s="267">
        <v>47165.919999999998</v>
      </c>
      <c r="AX38" s="267">
        <v>48204.68</v>
      </c>
      <c r="AY38" s="267">
        <v>40764.910000000003</v>
      </c>
      <c r="AZ38" s="267">
        <v>40224.339999999997</v>
      </c>
      <c r="BA38" s="267">
        <v>40250.5</v>
      </c>
    </row>
    <row r="39" spans="1:53" s="26" customFormat="1" ht="16.5" customHeight="1">
      <c r="A39" s="97"/>
      <c r="B39" s="625"/>
      <c r="C39" s="35" t="s">
        <v>974</v>
      </c>
      <c r="D39" s="25"/>
      <c r="E39" s="188">
        <f>E40/E41</f>
        <v>0.96489996773152631</v>
      </c>
      <c r="F39" s="188">
        <f t="shared" ref="F39:H39" si="0">F40/F41</f>
        <v>0.97493255079510566</v>
      </c>
      <c r="G39" s="188">
        <f t="shared" si="0"/>
        <v>0.97026892113814611</v>
      </c>
      <c r="H39" s="188">
        <f t="shared" si="0"/>
        <v>0.98108830834058558</v>
      </c>
      <c r="I39" s="188">
        <v>0.97152601169397201</v>
      </c>
      <c r="J39" s="188">
        <v>0.96915471195874747</v>
      </c>
      <c r="K39" s="188">
        <v>0.95693488123110859</v>
      </c>
      <c r="L39" s="188">
        <v>0.94209067438412497</v>
      </c>
      <c r="M39" s="188">
        <v>0.93410030678052758</v>
      </c>
      <c r="N39" s="188">
        <v>0.97816143358764429</v>
      </c>
      <c r="O39" s="188">
        <v>0.94471122925867168</v>
      </c>
      <c r="P39" s="175"/>
      <c r="Q39" s="177"/>
      <c r="R39" s="177"/>
      <c r="S39" s="177"/>
      <c r="T39" s="177"/>
      <c r="U39" s="188">
        <f t="shared" ref="U39:AA39" si="1">U40/U41</f>
        <v>0.98794363748764102</v>
      </c>
      <c r="V39" s="188">
        <f t="shared" si="1"/>
        <v>0.986933442263915</v>
      </c>
      <c r="W39" s="188">
        <f t="shared" si="1"/>
        <v>0.98108830834058558</v>
      </c>
      <c r="X39" s="188">
        <f t="shared" si="1"/>
        <v>0.96982716646064193</v>
      </c>
      <c r="Y39" s="188">
        <f t="shared" si="1"/>
        <v>0.96332411801771378</v>
      </c>
      <c r="Z39" s="188">
        <f t="shared" si="1"/>
        <v>0.97461782002946973</v>
      </c>
      <c r="AA39" s="188">
        <f t="shared" si="1"/>
        <v>0.97152593902486828</v>
      </c>
      <c r="AB39" s="188">
        <v>0.9777413823408152</v>
      </c>
      <c r="AC39" s="188">
        <v>0.9790116945334818</v>
      </c>
      <c r="AD39" s="188">
        <v>0.96844762849433796</v>
      </c>
      <c r="AE39" s="188">
        <v>0.96915471195874747</v>
      </c>
      <c r="AF39" s="188">
        <v>0.96063195383334754</v>
      </c>
      <c r="AG39" s="188">
        <v>0.94606074714382893</v>
      </c>
      <c r="AH39" s="188">
        <v>0.96165881275469234</v>
      </c>
      <c r="AI39" s="188">
        <v>0.95693715225020137</v>
      </c>
      <c r="AJ39" s="188">
        <v>0.94114981858180058</v>
      </c>
      <c r="AK39" s="188">
        <v>0.95440624677382502</v>
      </c>
      <c r="AL39" s="188">
        <v>0.95388609256884493</v>
      </c>
      <c r="AM39" s="188">
        <v>0.94209067438412497</v>
      </c>
      <c r="AN39" s="188">
        <v>0.92489422649711606</v>
      </c>
      <c r="AO39" s="188">
        <v>0.9431841075543016</v>
      </c>
      <c r="AP39" s="188">
        <v>0.93009873721907455</v>
      </c>
      <c r="AQ39" s="188">
        <v>0.93410030678052758</v>
      </c>
      <c r="AR39" s="188">
        <v>0.94518974019587565</v>
      </c>
      <c r="AS39" s="188">
        <v>0.96774372614779691</v>
      </c>
      <c r="AT39" s="188">
        <v>0.97964209416034254</v>
      </c>
      <c r="AU39" s="188">
        <v>0.97816143358764429</v>
      </c>
      <c r="AV39" s="188">
        <v>0.96602340426456468</v>
      </c>
      <c r="AW39" s="188">
        <v>0.94927866686555717</v>
      </c>
      <c r="AX39" s="188">
        <v>0.94690424615487556</v>
      </c>
      <c r="AY39" s="188">
        <v>0.94471122925867168</v>
      </c>
      <c r="AZ39" s="188">
        <v>0.93824591282133718</v>
      </c>
      <c r="BA39" s="188">
        <v>0.95562189928436581</v>
      </c>
    </row>
    <row r="40" spans="1:53" s="26" customFormat="1" ht="16.5" customHeight="1">
      <c r="A40" s="97"/>
      <c r="B40" s="625"/>
      <c r="C40" s="26" t="s">
        <v>972</v>
      </c>
      <c r="D40" s="27"/>
      <c r="E40" s="267">
        <v>119609</v>
      </c>
      <c r="F40" s="267">
        <v>128693.77021535</v>
      </c>
      <c r="G40" s="267">
        <v>119384.93625858</v>
      </c>
      <c r="H40" s="267">
        <v>143175.06830000001</v>
      </c>
      <c r="I40" s="267">
        <v>175283.85</v>
      </c>
      <c r="J40" s="267">
        <v>185539.63</v>
      </c>
      <c r="K40" s="267">
        <v>176974.58</v>
      </c>
      <c r="L40" s="267">
        <v>180198.78</v>
      </c>
      <c r="M40" s="267">
        <v>204032.27</v>
      </c>
      <c r="N40" s="267">
        <v>220907</v>
      </c>
      <c r="O40" s="267">
        <v>220335</v>
      </c>
      <c r="P40" s="267"/>
      <c r="Q40" s="267"/>
      <c r="R40" s="267"/>
      <c r="S40" s="267"/>
      <c r="T40" s="267"/>
      <c r="U40" s="267">
        <v>128118.15544988999</v>
      </c>
      <c r="V40" s="267">
        <v>135329.84625224001</v>
      </c>
      <c r="W40" s="267">
        <v>143175.06830000001</v>
      </c>
      <c r="X40" s="267">
        <v>151118.01999999999</v>
      </c>
      <c r="Y40" s="267">
        <v>160627.82</v>
      </c>
      <c r="Z40" s="267">
        <v>168023.71</v>
      </c>
      <c r="AA40" s="267">
        <v>175283.84880000004</v>
      </c>
      <c r="AB40" s="267">
        <v>181066.02</v>
      </c>
      <c r="AC40" s="267">
        <v>183188.39</v>
      </c>
      <c r="AD40" s="267">
        <v>184237.38</v>
      </c>
      <c r="AE40" s="267">
        <v>185539.63</v>
      </c>
      <c r="AF40" s="267">
        <v>185177.16</v>
      </c>
      <c r="AG40" s="267">
        <v>182882.53</v>
      </c>
      <c r="AH40" s="267">
        <v>181505.85</v>
      </c>
      <c r="AI40" s="267">
        <v>176975</v>
      </c>
      <c r="AJ40" s="267">
        <v>173384.53</v>
      </c>
      <c r="AK40" s="267">
        <v>176205.02</v>
      </c>
      <c r="AL40" s="267">
        <v>175376.47</v>
      </c>
      <c r="AM40" s="267">
        <v>180198.78</v>
      </c>
      <c r="AN40" s="267">
        <v>186061.36</v>
      </c>
      <c r="AO40" s="267">
        <v>197488.31103000001</v>
      </c>
      <c r="AP40" s="267">
        <v>202674.51500000001</v>
      </c>
      <c r="AQ40" s="267">
        <v>204032.27</v>
      </c>
      <c r="AR40" s="267">
        <v>205661</v>
      </c>
      <c r="AS40" s="267">
        <v>209202</v>
      </c>
      <c r="AT40" s="156">
        <v>219191</v>
      </c>
      <c r="AU40" s="156">
        <v>220907</v>
      </c>
      <c r="AV40" s="156">
        <v>222310</v>
      </c>
      <c r="AW40" s="156">
        <v>222734</v>
      </c>
      <c r="AX40" s="156">
        <v>226437</v>
      </c>
      <c r="AY40" s="156">
        <v>220335</v>
      </c>
      <c r="AZ40" s="156">
        <v>215957</v>
      </c>
      <c r="BA40" s="156">
        <v>217662</v>
      </c>
    </row>
    <row r="41" spans="1:53" s="26" customFormat="1" ht="16.5" customHeight="1" thickBot="1">
      <c r="A41" s="97"/>
      <c r="B41" s="632"/>
      <c r="C41" s="219" t="s">
        <v>973</v>
      </c>
      <c r="D41" s="61"/>
      <c r="E41" s="268">
        <v>123960</v>
      </c>
      <c r="F41" s="268">
        <v>132002.74225164999</v>
      </c>
      <c r="G41" s="268">
        <v>123043.14160505</v>
      </c>
      <c r="H41" s="268">
        <v>145934.94498182999</v>
      </c>
      <c r="I41" s="268">
        <v>180421.16</v>
      </c>
      <c r="J41" s="268">
        <v>191444.8</v>
      </c>
      <c r="K41" s="268">
        <v>184939</v>
      </c>
      <c r="L41" s="268">
        <v>191275.41</v>
      </c>
      <c r="M41" s="268">
        <v>218426.51</v>
      </c>
      <c r="N41" s="268">
        <v>225839</v>
      </c>
      <c r="O41" s="268">
        <v>233230</v>
      </c>
      <c r="P41" s="268"/>
      <c r="Q41" s="268"/>
      <c r="R41" s="268"/>
      <c r="S41" s="268"/>
      <c r="T41" s="268"/>
      <c r="U41" s="268">
        <v>129681.64436556</v>
      </c>
      <c r="V41" s="268">
        <v>137121.5529406</v>
      </c>
      <c r="W41" s="268">
        <v>145934.94498182999</v>
      </c>
      <c r="X41" s="268">
        <v>155819.53695059</v>
      </c>
      <c r="Y41" s="268">
        <v>166743.27673901999</v>
      </c>
      <c r="Z41" s="268">
        <v>172399.58735304</v>
      </c>
      <c r="AA41" s="268">
        <v>180421.17226014001</v>
      </c>
      <c r="AB41" s="268">
        <v>185188.05</v>
      </c>
      <c r="AC41" s="268">
        <v>187115.63</v>
      </c>
      <c r="AD41" s="268">
        <v>190239.9</v>
      </c>
      <c r="AE41" s="268">
        <v>191444.8</v>
      </c>
      <c r="AF41" s="268">
        <v>192765.98</v>
      </c>
      <c r="AG41" s="268">
        <v>193309.5</v>
      </c>
      <c r="AH41" s="268">
        <v>188742.46</v>
      </c>
      <c r="AI41" s="268">
        <v>184939</v>
      </c>
      <c r="AJ41" s="268">
        <v>184226.28</v>
      </c>
      <c r="AK41" s="268">
        <v>184622.66</v>
      </c>
      <c r="AL41" s="268">
        <v>183854.73</v>
      </c>
      <c r="AM41" s="268">
        <v>191275.41</v>
      </c>
      <c r="AN41" s="268">
        <v>201170.42</v>
      </c>
      <c r="AO41" s="268">
        <v>209384.68900000001</v>
      </c>
      <c r="AP41" s="268">
        <v>217906.45110000001</v>
      </c>
      <c r="AQ41" s="268">
        <v>218426.51</v>
      </c>
      <c r="AR41" s="268">
        <v>217587</v>
      </c>
      <c r="AS41" s="268">
        <v>216175</v>
      </c>
      <c r="AT41" s="181">
        <v>223746</v>
      </c>
      <c r="AU41" s="181">
        <v>225839</v>
      </c>
      <c r="AV41" s="181">
        <v>230129</v>
      </c>
      <c r="AW41" s="181">
        <v>234635</v>
      </c>
      <c r="AX41" s="181">
        <v>239134</v>
      </c>
      <c r="AY41" s="181">
        <v>233230</v>
      </c>
      <c r="AZ41" s="181">
        <v>230171</v>
      </c>
      <c r="BA41" s="181">
        <v>227770</v>
      </c>
    </row>
    <row r="42" spans="1:53" s="26" customFormat="1" ht="16.5" customHeight="1">
      <c r="A42" s="97"/>
      <c r="B42" s="20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</row>
    <row r="43" spans="1:53" s="26" customFormat="1" ht="16.5" customHeight="1">
      <c r="A43" s="97"/>
      <c r="B43" s="20"/>
      <c r="C43" s="57" t="s">
        <v>489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0"/>
      <c r="Q43" s="21"/>
      <c r="R43" s="21"/>
      <c r="S43" s="21"/>
      <c r="T43" s="21"/>
      <c r="U43" s="21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 s="26" customFormat="1" ht="16.5" customHeight="1">
      <c r="A44" s="97"/>
      <c r="B44" s="20"/>
      <c r="C44" s="57" t="s">
        <v>490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0"/>
      <c r="Q44" s="21"/>
      <c r="R44" s="21"/>
      <c r="S44" s="21"/>
      <c r="T44" s="21"/>
      <c r="U44" s="21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 s="26" customFormat="1" ht="16.5" customHeight="1">
      <c r="A45" s="97"/>
      <c r="B45" s="20"/>
      <c r="C45" s="57" t="s">
        <v>985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0"/>
      <c r="Q45" s="21"/>
      <c r="R45" s="21"/>
      <c r="S45" s="21"/>
      <c r="T45" s="21"/>
      <c r="U45" s="21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 s="26" customFormat="1" ht="16.5" customHeight="1">
      <c r="A46" s="97"/>
      <c r="B46" s="20"/>
      <c r="C46" s="57" t="s">
        <v>1130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0"/>
      <c r="Q46" s="21"/>
      <c r="R46" s="21"/>
      <c r="S46" s="21"/>
      <c r="T46" s="21"/>
      <c r="U46" s="21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 s="26" customFormat="1" ht="16.5" customHeight="1">
      <c r="A47" s="97"/>
      <c r="B47" s="20"/>
      <c r="C47" s="20"/>
      <c r="D47" s="21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</row>
    <row r="48" spans="1:53" s="26" customFormat="1" ht="16.5" customHeight="1">
      <c r="A48" s="97"/>
      <c r="B48" s="20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0"/>
      <c r="Q48" s="21"/>
      <c r="R48" s="21"/>
      <c r="S48" s="21"/>
      <c r="T48" s="21"/>
      <c r="U48" s="21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 s="26" customFormat="1" ht="16.5" customHeight="1">
      <c r="A49" s="97"/>
      <c r="B49" s="20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0"/>
      <c r="Q49" s="21"/>
      <c r="R49" s="21"/>
      <c r="S49" s="21"/>
      <c r="T49" s="21"/>
      <c r="U49" s="21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s="26" customFormat="1" ht="16.5" customHeight="1">
      <c r="A50" s="97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0"/>
      <c r="Q50" s="21"/>
      <c r="R50" s="21"/>
      <c r="S50" s="21"/>
      <c r="T50" s="21"/>
      <c r="U50" s="21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 ht="16.5" customHeight="1"/>
    <row r="52" spans="1:53" ht="16.5" customHeight="1"/>
    <row r="53" spans="1:53" ht="16.5" customHeight="1"/>
    <row r="54" spans="1:53" ht="16.5" customHeight="1"/>
    <row r="55" spans="1:53" ht="16.5" customHeight="1"/>
    <row r="56" spans="1:53" ht="16.5" customHeight="1"/>
    <row r="57" spans="1:53" ht="16.5" customHeight="1"/>
    <row r="58" spans="1:53" ht="16.5" customHeight="1"/>
    <row r="59" spans="1:53" ht="16.5" customHeight="1"/>
    <row r="60" spans="1:53" ht="16.5" customHeight="1"/>
    <row r="61" spans="1:53" ht="16.5" customHeight="1"/>
    <row r="62" spans="1:53" ht="16.5" customHeight="1"/>
    <row r="63" spans="1:53" ht="16.5" customHeight="1"/>
    <row r="64" spans="1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</sheetData>
  <mergeCells count="4">
    <mergeCell ref="B36:B41"/>
    <mergeCell ref="B22:B35"/>
    <mergeCell ref="B4:B10"/>
    <mergeCell ref="B11:B21"/>
  </mergeCells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73" firstPageNumber="6" orientation="landscape" useFirstPageNumber="1" r:id="rId1"/>
  <headerFooter alignWithMargins="0">
    <oddFooter>&amp;C- 5 -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8"/>
      <c r="B1" s="17" t="s">
        <v>561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334" t="s">
        <v>563</v>
      </c>
      <c r="C3" s="335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483"/>
      <c r="AB3" s="483"/>
      <c r="AC3" s="483"/>
      <c r="AD3" s="483"/>
      <c r="AE3" s="483"/>
      <c r="AF3" s="483"/>
      <c r="AG3" s="483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507"/>
      <c r="AZ3" s="507"/>
      <c r="BA3" s="507"/>
    </row>
    <row r="4" spans="1:53" ht="16.5" customHeight="1">
      <c r="A4" s="99" t="s">
        <v>987</v>
      </c>
      <c r="B4" s="200" t="s">
        <v>484</v>
      </c>
      <c r="C4" s="200"/>
      <c r="D4" s="25"/>
      <c r="E4" s="28" t="s">
        <v>897</v>
      </c>
      <c r="F4" s="28" t="s">
        <v>893</v>
      </c>
      <c r="G4" s="28" t="s">
        <v>894</v>
      </c>
      <c r="H4" s="28" t="s">
        <v>895</v>
      </c>
      <c r="I4" s="28" t="s">
        <v>896</v>
      </c>
      <c r="J4" s="28" t="s">
        <v>968</v>
      </c>
      <c r="K4" s="28" t="s">
        <v>1016</v>
      </c>
      <c r="L4" s="28" t="s">
        <v>1068</v>
      </c>
      <c r="M4" s="28" t="s">
        <v>1087</v>
      </c>
      <c r="N4" s="28" t="s">
        <v>1099</v>
      </c>
      <c r="O4" s="28" t="s">
        <v>1125</v>
      </c>
      <c r="Q4" s="28" t="s">
        <v>20</v>
      </c>
      <c r="R4" s="28" t="s">
        <v>21</v>
      </c>
      <c r="S4" s="28" t="s">
        <v>22</v>
      </c>
      <c r="T4" s="28" t="s">
        <v>23</v>
      </c>
      <c r="U4" s="28" t="s">
        <v>24</v>
      </c>
      <c r="V4" s="28" t="s">
        <v>34</v>
      </c>
      <c r="W4" s="28" t="s">
        <v>571</v>
      </c>
      <c r="X4" s="28" t="s">
        <v>683</v>
      </c>
      <c r="Y4" s="28" t="s">
        <v>684</v>
      </c>
      <c r="Z4" s="28" t="s">
        <v>689</v>
      </c>
      <c r="AA4" s="28" t="s">
        <v>775</v>
      </c>
      <c r="AB4" s="28" t="s">
        <v>905</v>
      </c>
      <c r="AC4" s="28" t="s">
        <v>935</v>
      </c>
      <c r="AD4" s="28" t="s">
        <v>961</v>
      </c>
      <c r="AE4" s="28" t="s">
        <v>971</v>
      </c>
      <c r="AF4" s="28" t="s">
        <v>995</v>
      </c>
      <c r="AG4" s="28" t="s">
        <v>997</v>
      </c>
      <c r="AH4" s="28" t="s">
        <v>1007</v>
      </c>
      <c r="AI4" s="28" t="s">
        <v>1013</v>
      </c>
      <c r="AJ4" s="28" t="s">
        <v>1017</v>
      </c>
      <c r="AK4" s="28" t="s">
        <v>1020</v>
      </c>
      <c r="AL4" s="28" t="s">
        <v>1056</v>
      </c>
      <c r="AM4" s="28" t="s">
        <v>1071</v>
      </c>
      <c r="AN4" s="28" t="s">
        <v>1072</v>
      </c>
      <c r="AO4" s="28" t="s">
        <v>1083</v>
      </c>
      <c r="AP4" s="28" t="s">
        <v>1086</v>
      </c>
      <c r="AQ4" s="28" t="s">
        <v>1089</v>
      </c>
      <c r="AR4" s="28" t="s">
        <v>1092</v>
      </c>
      <c r="AS4" s="28" t="s">
        <v>1095</v>
      </c>
      <c r="AT4" s="28" t="s">
        <v>1096</v>
      </c>
      <c r="AU4" s="28" t="s">
        <v>1098</v>
      </c>
      <c r="AV4" s="28" t="s">
        <v>1100</v>
      </c>
      <c r="AW4" s="28" t="s">
        <v>1104</v>
      </c>
      <c r="AX4" s="28" t="s">
        <v>1122</v>
      </c>
      <c r="AY4" s="28" t="s">
        <v>1124</v>
      </c>
      <c r="AZ4" s="28" t="s">
        <v>1127</v>
      </c>
      <c r="BA4" s="28" t="s">
        <v>1132</v>
      </c>
    </row>
    <row r="5" spans="1:53" ht="16.5" customHeight="1">
      <c r="A5" s="101" t="s">
        <v>35</v>
      </c>
      <c r="B5" s="64" t="s">
        <v>149</v>
      </c>
      <c r="C5" s="65"/>
      <c r="D5" s="14"/>
      <c r="E5" s="243">
        <v>168244</v>
      </c>
      <c r="F5" s="243">
        <v>170461</v>
      </c>
      <c r="G5" s="243">
        <v>165157</v>
      </c>
      <c r="H5" s="243">
        <v>164926.70535457</v>
      </c>
      <c r="I5" s="243">
        <v>195437.71811129001</v>
      </c>
      <c r="J5" s="243">
        <v>215405.55974453999</v>
      </c>
      <c r="K5" s="243">
        <v>218220.12127937001</v>
      </c>
      <c r="L5" s="243">
        <v>213827.52373076999</v>
      </c>
      <c r="M5" s="243">
        <v>233322.83359744999</v>
      </c>
      <c r="N5" s="243">
        <v>250048.05915860002</v>
      </c>
      <c r="O5" s="243">
        <v>264183.15789355</v>
      </c>
      <c r="P5" s="10"/>
      <c r="Q5" s="243">
        <v>169403</v>
      </c>
      <c r="R5" s="243">
        <v>162166</v>
      </c>
      <c r="S5" s="243">
        <v>158577</v>
      </c>
      <c r="T5" s="243">
        <v>156400</v>
      </c>
      <c r="U5" s="243">
        <v>161253.35</v>
      </c>
      <c r="V5" s="243">
        <v>167590.82999999999</v>
      </c>
      <c r="W5" s="243">
        <v>174237.28</v>
      </c>
      <c r="X5" s="243">
        <v>185179.76424993001</v>
      </c>
      <c r="Y5" s="243">
        <v>192878.5</v>
      </c>
      <c r="Z5" s="243">
        <v>198345.51</v>
      </c>
      <c r="AA5" s="243">
        <v>205207.78</v>
      </c>
      <c r="AB5" s="243">
        <v>210921.51115464</v>
      </c>
      <c r="AC5" s="243">
        <v>213686.22263095956</v>
      </c>
      <c r="AD5" s="243">
        <v>217343.18</v>
      </c>
      <c r="AE5" s="243">
        <v>219555.16</v>
      </c>
      <c r="AF5" s="243">
        <v>219188.98637262001</v>
      </c>
      <c r="AG5" s="243">
        <v>220802.27</v>
      </c>
      <c r="AH5" s="243">
        <v>216596.67</v>
      </c>
      <c r="AI5" s="243">
        <v>216341.69</v>
      </c>
      <c r="AJ5" s="243">
        <v>212174.80203384999</v>
      </c>
      <c r="AK5" s="243">
        <v>213191.8</v>
      </c>
      <c r="AL5" s="243">
        <v>213627.73</v>
      </c>
      <c r="AM5" s="243">
        <v>216272.92</v>
      </c>
      <c r="AN5" s="243">
        <v>221256.76875505</v>
      </c>
      <c r="AO5" s="243">
        <v>230818.07</v>
      </c>
      <c r="AP5" s="243">
        <v>238474.38</v>
      </c>
      <c r="AQ5" s="243">
        <v>242583.74</v>
      </c>
      <c r="AR5" s="243">
        <v>242526.80698441999</v>
      </c>
      <c r="AS5" s="243">
        <v>244793.8</v>
      </c>
      <c r="AT5" s="243">
        <v>254199.83</v>
      </c>
      <c r="AU5" s="243">
        <v>258451.18302766085</v>
      </c>
      <c r="AV5" s="243">
        <v>262992.47929857997</v>
      </c>
      <c r="AW5" s="243">
        <v>263465.86</v>
      </c>
      <c r="AX5" s="243">
        <v>266630.8</v>
      </c>
      <c r="AY5" s="243">
        <v>263609.98</v>
      </c>
      <c r="AZ5" s="243">
        <v>261797.92982989</v>
      </c>
      <c r="BA5" s="243">
        <v>262801.34000000003</v>
      </c>
    </row>
    <row r="6" spans="1:53" ht="16.5" customHeight="1">
      <c r="A6" s="309" t="s">
        <v>525</v>
      </c>
      <c r="B6" s="66" t="s">
        <v>150</v>
      </c>
      <c r="C6" s="66"/>
      <c r="D6" s="14"/>
      <c r="E6" s="138">
        <v>156876</v>
      </c>
      <c r="F6" s="138">
        <v>161621</v>
      </c>
      <c r="G6" s="138">
        <v>158560</v>
      </c>
      <c r="H6" s="138">
        <v>160971.77158480999</v>
      </c>
      <c r="I6" s="138">
        <v>192597.49388704999</v>
      </c>
      <c r="J6" s="138">
        <v>212859.61026300001</v>
      </c>
      <c r="K6" s="138">
        <v>215943.72658885</v>
      </c>
      <c r="L6" s="138">
        <v>211631.49971890001</v>
      </c>
      <c r="M6" s="138">
        <v>231154.32245790999</v>
      </c>
      <c r="N6" s="138">
        <v>247389.77006593999</v>
      </c>
      <c r="O6" s="138">
        <v>261155.94261432</v>
      </c>
      <c r="P6" s="14"/>
      <c r="Q6" s="138">
        <v>161948</v>
      </c>
      <c r="R6" s="138">
        <v>156235</v>
      </c>
      <c r="S6" s="138">
        <v>153189</v>
      </c>
      <c r="T6" s="138">
        <v>151736</v>
      </c>
      <c r="U6" s="138">
        <v>157042.81</v>
      </c>
      <c r="V6" s="138">
        <v>163722.51</v>
      </c>
      <c r="W6" s="138">
        <v>171142.56</v>
      </c>
      <c r="X6" s="138">
        <v>182162.06904122999</v>
      </c>
      <c r="Y6" s="138">
        <v>189947.3</v>
      </c>
      <c r="Z6" s="138">
        <v>195556.52</v>
      </c>
      <c r="AA6" s="138">
        <v>202581.85</v>
      </c>
      <c r="AB6" s="138">
        <v>208342.61572982999</v>
      </c>
      <c r="AC6" s="138">
        <v>210982.59496328319</v>
      </c>
      <c r="AD6" s="138">
        <v>214929.26</v>
      </c>
      <c r="AE6" s="138">
        <v>217065.37</v>
      </c>
      <c r="AF6" s="138">
        <v>216792.30800439999</v>
      </c>
      <c r="AG6" s="138">
        <v>218469.62</v>
      </c>
      <c r="AH6" s="138">
        <v>214463.29</v>
      </c>
      <c r="AI6" s="138">
        <v>214095.6</v>
      </c>
      <c r="AJ6" s="138">
        <v>209932.39289998999</v>
      </c>
      <c r="AK6" s="138">
        <v>210998.06</v>
      </c>
      <c r="AL6" s="138">
        <v>211401.37</v>
      </c>
      <c r="AM6" s="138">
        <v>214150.35</v>
      </c>
      <c r="AN6" s="138">
        <v>219048.49644536001</v>
      </c>
      <c r="AO6" s="138">
        <v>228334.2</v>
      </c>
      <c r="AP6" s="138">
        <v>236405.51</v>
      </c>
      <c r="AQ6" s="138">
        <v>240666.85</v>
      </c>
      <c r="AR6" s="138">
        <v>240646.33794882</v>
      </c>
      <c r="AS6" s="138">
        <v>242740.58</v>
      </c>
      <c r="AT6" s="138">
        <v>251471.81</v>
      </c>
      <c r="AU6" s="138">
        <v>254503.22146409587</v>
      </c>
      <c r="AV6" s="138">
        <v>259119.25683880001</v>
      </c>
      <c r="AW6" s="138">
        <v>260420.48000000001</v>
      </c>
      <c r="AX6" s="138">
        <v>263911.84999999998</v>
      </c>
      <c r="AY6" s="138">
        <v>261120.09</v>
      </c>
      <c r="AZ6" s="138">
        <v>259372.13485661001</v>
      </c>
      <c r="BA6" s="138">
        <v>260537.28</v>
      </c>
    </row>
    <row r="7" spans="1:53" ht="16.5" customHeight="1">
      <c r="A7" s="103" t="s">
        <v>463</v>
      </c>
      <c r="B7" s="66" t="s">
        <v>151</v>
      </c>
      <c r="C7" s="66"/>
      <c r="D7" s="14"/>
      <c r="E7" s="138">
        <v>7536</v>
      </c>
      <c r="F7" s="138">
        <v>5891</v>
      </c>
      <c r="G7" s="138">
        <v>4772</v>
      </c>
      <c r="H7" s="138">
        <v>2253.94242583</v>
      </c>
      <c r="I7" s="138">
        <v>1599.7041073</v>
      </c>
      <c r="J7" s="138">
        <v>1623.5384366200001</v>
      </c>
      <c r="K7" s="138">
        <v>1948.4597828799999</v>
      </c>
      <c r="L7" s="138">
        <v>1985.3213342900001</v>
      </c>
      <c r="M7" s="138">
        <v>2403.5295310900001</v>
      </c>
      <c r="N7" s="138">
        <v>1049.5317676699999</v>
      </c>
      <c r="O7" s="138">
        <v>1041.80024215</v>
      </c>
      <c r="P7" s="14"/>
      <c r="Q7" s="138">
        <v>5895</v>
      </c>
      <c r="R7" s="138">
        <v>4183</v>
      </c>
      <c r="S7" s="138">
        <v>3726</v>
      </c>
      <c r="T7" s="138">
        <v>1902</v>
      </c>
      <c r="U7" s="138">
        <v>2330.04</v>
      </c>
      <c r="V7" s="138">
        <v>2959.73</v>
      </c>
      <c r="W7" s="138">
        <v>1817.51</v>
      </c>
      <c r="X7" s="138">
        <v>2290.57077054</v>
      </c>
      <c r="Y7" s="138">
        <v>1488.7</v>
      </c>
      <c r="Z7" s="138">
        <v>1133.21</v>
      </c>
      <c r="AA7" s="138">
        <v>1492.64</v>
      </c>
      <c r="AB7" s="138">
        <v>1449.40082183</v>
      </c>
      <c r="AC7" s="138">
        <v>1206.3828773671428</v>
      </c>
      <c r="AD7" s="138">
        <v>2171.88</v>
      </c>
      <c r="AE7" s="138">
        <v>1658.17</v>
      </c>
      <c r="AF7" s="138">
        <v>1824.05567812</v>
      </c>
      <c r="AG7" s="138">
        <v>2364.4299999999998</v>
      </c>
      <c r="AH7" s="138">
        <v>1695.84</v>
      </c>
      <c r="AI7" s="138">
        <v>1911.33</v>
      </c>
      <c r="AJ7" s="138">
        <v>2189.0164337199999</v>
      </c>
      <c r="AK7" s="138">
        <v>1898.47</v>
      </c>
      <c r="AL7" s="138">
        <v>1835.73</v>
      </c>
      <c r="AM7" s="138">
        <v>2021.55</v>
      </c>
      <c r="AN7" s="138">
        <v>2380.7311174900001</v>
      </c>
      <c r="AO7" s="138">
        <v>3824.93</v>
      </c>
      <c r="AP7" s="138">
        <v>2150.54</v>
      </c>
      <c r="AQ7" s="138">
        <v>1273.1199999999999</v>
      </c>
      <c r="AR7" s="138">
        <v>1255.6568728699999</v>
      </c>
      <c r="AS7" s="138">
        <v>1003.77</v>
      </c>
      <c r="AT7" s="138">
        <v>906.01</v>
      </c>
      <c r="AU7" s="138">
        <v>1036.6746697898914</v>
      </c>
      <c r="AV7" s="138">
        <v>874.89609651000001</v>
      </c>
      <c r="AW7" s="138">
        <v>1108.7</v>
      </c>
      <c r="AX7" s="138">
        <v>1087.25</v>
      </c>
      <c r="AY7" s="138">
        <v>1093.46</v>
      </c>
      <c r="AZ7" s="138">
        <v>1110.87074953</v>
      </c>
      <c r="BA7" s="138">
        <v>973.62</v>
      </c>
    </row>
    <row r="8" spans="1:53" s="5" customFormat="1" ht="16.5" customHeight="1">
      <c r="A8" s="103" t="s">
        <v>464</v>
      </c>
      <c r="B8" s="66" t="s">
        <v>152</v>
      </c>
      <c r="C8" s="66"/>
      <c r="D8" s="14"/>
      <c r="E8" s="138">
        <v>32352</v>
      </c>
      <c r="F8" s="138">
        <v>29481</v>
      </c>
      <c r="G8" s="138">
        <v>27699</v>
      </c>
      <c r="H8" s="138">
        <v>25590.924993920002</v>
      </c>
      <c r="I8" s="138">
        <v>25346.523309920001</v>
      </c>
      <c r="J8" s="138">
        <v>24694.049178310001</v>
      </c>
      <c r="K8" s="138">
        <v>26157.503655920002</v>
      </c>
      <c r="L8" s="138">
        <v>27582.85412928</v>
      </c>
      <c r="M8" s="138">
        <v>29664.332731080001</v>
      </c>
      <c r="N8" s="138">
        <v>32460.568204299998</v>
      </c>
      <c r="O8" s="138">
        <v>36686.44361368</v>
      </c>
      <c r="P8" s="14"/>
      <c r="Q8" s="138">
        <v>27712</v>
      </c>
      <c r="R8" s="138">
        <v>27586</v>
      </c>
      <c r="S8" s="138">
        <v>27834</v>
      </c>
      <c r="T8" s="138">
        <v>25756</v>
      </c>
      <c r="U8" s="138">
        <v>24761.53</v>
      </c>
      <c r="V8" s="138">
        <v>25393.759999999998</v>
      </c>
      <c r="W8" s="138">
        <v>26447.29</v>
      </c>
      <c r="X8" s="138">
        <v>27019.75395695</v>
      </c>
      <c r="Y8" s="138">
        <v>25844.89</v>
      </c>
      <c r="Z8" s="138">
        <v>24093.57</v>
      </c>
      <c r="AA8" s="138">
        <v>24451.48</v>
      </c>
      <c r="AB8" s="138">
        <v>24859.08802241</v>
      </c>
      <c r="AC8" s="138">
        <v>24161.124151234395</v>
      </c>
      <c r="AD8" s="138">
        <v>24474.99</v>
      </c>
      <c r="AE8" s="138">
        <v>25278.79</v>
      </c>
      <c r="AF8" s="138">
        <v>25351.568605280001</v>
      </c>
      <c r="AG8" s="138">
        <v>25942.02</v>
      </c>
      <c r="AH8" s="138">
        <v>26143.07</v>
      </c>
      <c r="AI8" s="138">
        <v>27173.49</v>
      </c>
      <c r="AJ8" s="138">
        <v>27160.508639750002</v>
      </c>
      <c r="AK8" s="138">
        <v>26944.29</v>
      </c>
      <c r="AL8" s="138">
        <v>27847.49</v>
      </c>
      <c r="AM8" s="138">
        <v>28363</v>
      </c>
      <c r="AN8" s="138">
        <v>27280.34294174</v>
      </c>
      <c r="AO8" s="138">
        <v>28300.63</v>
      </c>
      <c r="AP8" s="138">
        <v>29886.39</v>
      </c>
      <c r="AQ8" s="138">
        <v>33149.230000000003</v>
      </c>
      <c r="AR8" s="138">
        <v>32446.42600652</v>
      </c>
      <c r="AS8" s="138">
        <v>31965.54</v>
      </c>
      <c r="AT8" s="138">
        <v>32293.17</v>
      </c>
      <c r="AU8" s="138">
        <v>33131.451598568041</v>
      </c>
      <c r="AV8" s="138">
        <v>36331.04739249</v>
      </c>
      <c r="AW8" s="138">
        <v>36634.410000000003</v>
      </c>
      <c r="AX8" s="138">
        <v>36562.629999999997</v>
      </c>
      <c r="AY8" s="138">
        <v>37209.39</v>
      </c>
      <c r="AZ8" s="138">
        <v>37310.776316039999</v>
      </c>
      <c r="BA8" s="138">
        <v>38977.97</v>
      </c>
    </row>
    <row r="9" spans="1:53" s="5" customFormat="1" ht="16.5" customHeight="1">
      <c r="A9" s="103" t="s">
        <v>465</v>
      </c>
      <c r="B9" s="66" t="s">
        <v>153</v>
      </c>
      <c r="C9" s="66"/>
      <c r="D9" s="13"/>
      <c r="E9" s="138">
        <v>116988</v>
      </c>
      <c r="F9" s="138">
        <v>126249</v>
      </c>
      <c r="G9" s="138">
        <v>126088</v>
      </c>
      <c r="H9" s="138">
        <v>133126.90416506</v>
      </c>
      <c r="I9" s="138">
        <v>165651.26646983001</v>
      </c>
      <c r="J9" s="138">
        <v>186542.02264807001</v>
      </c>
      <c r="K9" s="138">
        <v>187837.76315005001</v>
      </c>
      <c r="L9" s="138">
        <v>182063.32425532999</v>
      </c>
      <c r="M9" s="138">
        <v>199086.46019573999</v>
      </c>
      <c r="N9" s="138">
        <v>213879.67009396999</v>
      </c>
      <c r="O9" s="138">
        <v>223427.69875849001</v>
      </c>
      <c r="P9" s="14"/>
      <c r="Q9" s="138">
        <v>128340</v>
      </c>
      <c r="R9" s="138">
        <v>124466</v>
      </c>
      <c r="S9" s="138">
        <v>121630</v>
      </c>
      <c r="T9" s="138">
        <v>124079</v>
      </c>
      <c r="U9" s="138">
        <v>129951.24</v>
      </c>
      <c r="V9" s="138">
        <v>135369.01999999999</v>
      </c>
      <c r="W9" s="138">
        <v>142877.76000000001</v>
      </c>
      <c r="X9" s="138">
        <v>152851.74431374</v>
      </c>
      <c r="Y9" s="138">
        <v>162613.71</v>
      </c>
      <c r="Z9" s="138">
        <v>170329.74</v>
      </c>
      <c r="AA9" s="138">
        <v>176637.73</v>
      </c>
      <c r="AB9" s="138">
        <v>182034.12688559</v>
      </c>
      <c r="AC9" s="138">
        <v>185615.08793468165</v>
      </c>
      <c r="AD9" s="138">
        <v>188282.39</v>
      </c>
      <c r="AE9" s="138">
        <v>190128.41</v>
      </c>
      <c r="AF9" s="138">
        <v>189616.68372100001</v>
      </c>
      <c r="AG9" s="138">
        <v>190163.16</v>
      </c>
      <c r="AH9" s="138">
        <v>186624.38</v>
      </c>
      <c r="AI9" s="138">
        <v>185010.77</v>
      </c>
      <c r="AJ9" s="138">
        <v>180582.86782652</v>
      </c>
      <c r="AK9" s="138">
        <v>182155.29</v>
      </c>
      <c r="AL9" s="138">
        <v>181718.15</v>
      </c>
      <c r="AM9" s="138">
        <v>183765.8</v>
      </c>
      <c r="AN9" s="138">
        <v>189387.42238613</v>
      </c>
      <c r="AO9" s="138">
        <v>196208.64000000001</v>
      </c>
      <c r="AP9" s="138">
        <v>204368.58</v>
      </c>
      <c r="AQ9" s="138">
        <v>206244.5</v>
      </c>
      <c r="AR9" s="138">
        <v>206944.25506942999</v>
      </c>
      <c r="AS9" s="138">
        <v>209771.27</v>
      </c>
      <c r="AT9" s="138">
        <v>218272.64000000001</v>
      </c>
      <c r="AU9" s="138">
        <v>220335.09519573793</v>
      </c>
      <c r="AV9" s="138">
        <v>221913.31334980001</v>
      </c>
      <c r="AW9" s="138">
        <v>222677.37</v>
      </c>
      <c r="AX9" s="138">
        <v>226261.96</v>
      </c>
      <c r="AY9" s="138">
        <v>222817.24</v>
      </c>
      <c r="AZ9" s="138">
        <v>220950.48779104001</v>
      </c>
      <c r="BA9" s="138">
        <v>220585.7</v>
      </c>
    </row>
    <row r="10" spans="1:53" s="5" customFormat="1" ht="16.5" customHeight="1">
      <c r="A10" s="103" t="s">
        <v>475</v>
      </c>
      <c r="B10" s="66" t="s">
        <v>154</v>
      </c>
      <c r="C10" s="66"/>
      <c r="D10" s="13"/>
      <c r="E10" s="138">
        <v>114904</v>
      </c>
      <c r="F10" s="138">
        <v>124250</v>
      </c>
      <c r="G10" s="138">
        <v>123905</v>
      </c>
      <c r="H10" s="138">
        <v>130727.03253529</v>
      </c>
      <c r="I10" s="138">
        <v>161945.48638948999</v>
      </c>
      <c r="J10" s="138">
        <v>182957.87369251999</v>
      </c>
      <c r="K10" s="138">
        <v>182663.68691885</v>
      </c>
      <c r="L10" s="138">
        <v>176678.94692243999</v>
      </c>
      <c r="M10" s="138">
        <v>194167.11419645001</v>
      </c>
      <c r="N10" s="138">
        <v>209172.82739635999</v>
      </c>
      <c r="O10" s="138">
        <v>219950.09824046999</v>
      </c>
      <c r="P10" s="14"/>
      <c r="Q10" s="138">
        <v>126226</v>
      </c>
      <c r="R10" s="138">
        <v>122058</v>
      </c>
      <c r="S10" s="138">
        <v>119410</v>
      </c>
      <c r="T10" s="138">
        <v>121234</v>
      </c>
      <c r="U10" s="138">
        <v>127511.38</v>
      </c>
      <c r="V10" s="138">
        <v>133165.98000000001</v>
      </c>
      <c r="W10" s="138">
        <v>140755.34</v>
      </c>
      <c r="X10" s="138">
        <v>149573.31248804001</v>
      </c>
      <c r="Y10" s="138">
        <v>158673.37</v>
      </c>
      <c r="Z10" s="138">
        <v>166143.92000000001</v>
      </c>
      <c r="AA10" s="138">
        <v>173221.29</v>
      </c>
      <c r="AB10" s="138">
        <v>178734.35751666001</v>
      </c>
      <c r="AC10" s="138">
        <v>182311.13846119199</v>
      </c>
      <c r="AD10" s="138">
        <v>184487.45</v>
      </c>
      <c r="AE10" s="138">
        <v>186199.71</v>
      </c>
      <c r="AF10" s="138">
        <v>185332.86091816999</v>
      </c>
      <c r="AG10" s="138">
        <v>183960.86</v>
      </c>
      <c r="AH10" s="138">
        <v>181827.3</v>
      </c>
      <c r="AI10" s="138">
        <v>179605.85</v>
      </c>
      <c r="AJ10" s="138">
        <v>174537.32855745999</v>
      </c>
      <c r="AK10" s="138">
        <v>176648.63</v>
      </c>
      <c r="AL10" s="138">
        <v>176988.95</v>
      </c>
      <c r="AM10" s="138">
        <v>178493.99</v>
      </c>
      <c r="AN10" s="138">
        <v>183434.62093470999</v>
      </c>
      <c r="AO10" s="138">
        <v>192018.8</v>
      </c>
      <c r="AP10" s="138">
        <v>199222.96</v>
      </c>
      <c r="AQ10" s="138">
        <v>201852.07</v>
      </c>
      <c r="AR10" s="138">
        <v>202097.02370804001</v>
      </c>
      <c r="AS10" s="138">
        <v>204870.76</v>
      </c>
      <c r="AT10" s="138">
        <v>212987.92</v>
      </c>
      <c r="AU10" s="138">
        <v>216535.02534412872</v>
      </c>
      <c r="AV10" s="138">
        <v>218374.16813678</v>
      </c>
      <c r="AW10" s="138">
        <v>219050.06</v>
      </c>
      <c r="AX10" s="138">
        <v>222736.6</v>
      </c>
      <c r="AY10" s="138">
        <v>219595.51999999999</v>
      </c>
      <c r="AZ10" s="138">
        <v>217909.64724828</v>
      </c>
      <c r="BA10" s="138">
        <v>218607.78</v>
      </c>
    </row>
    <row r="11" spans="1:53" s="5" customFormat="1" ht="16.5" customHeight="1">
      <c r="A11" s="103" t="s">
        <v>466</v>
      </c>
      <c r="B11" s="66"/>
      <c r="C11" s="506" t="s">
        <v>1003</v>
      </c>
      <c r="D11" s="13"/>
      <c r="E11" s="138">
        <v>76078</v>
      </c>
      <c r="F11" s="138">
        <v>83235</v>
      </c>
      <c r="G11" s="138">
        <v>81026</v>
      </c>
      <c r="H11" s="138">
        <v>85617.453938799998</v>
      </c>
      <c r="I11" s="138">
        <v>94759.193123439996</v>
      </c>
      <c r="J11" s="138">
        <v>90863.942721879997</v>
      </c>
      <c r="K11" s="138">
        <v>87535.844701420006</v>
      </c>
      <c r="L11" s="138">
        <v>89858.810958789996</v>
      </c>
      <c r="M11" s="138">
        <v>103157.99292176</v>
      </c>
      <c r="N11" s="138">
        <v>110300.51574526001</v>
      </c>
      <c r="O11" s="138">
        <v>122872.68886150001</v>
      </c>
      <c r="P11" s="14"/>
      <c r="Q11" s="138">
        <v>82602</v>
      </c>
      <c r="R11" s="138">
        <v>79531</v>
      </c>
      <c r="S11" s="138">
        <v>77757</v>
      </c>
      <c r="T11" s="138">
        <v>78951</v>
      </c>
      <c r="U11" s="138">
        <v>84134.7</v>
      </c>
      <c r="V11" s="138">
        <v>88209.3</v>
      </c>
      <c r="W11" s="138">
        <v>91014.24</v>
      </c>
      <c r="X11" s="138">
        <v>92873.767409769993</v>
      </c>
      <c r="Y11" s="138">
        <v>95669.92</v>
      </c>
      <c r="Z11" s="138">
        <v>95566.21</v>
      </c>
      <c r="AA11" s="138">
        <v>94916.28</v>
      </c>
      <c r="AB11" s="138">
        <v>93537.958020470003</v>
      </c>
      <c r="AC11" s="138">
        <v>91391.641029910214</v>
      </c>
      <c r="AD11" s="138">
        <v>89877.759999999995</v>
      </c>
      <c r="AE11" s="138">
        <v>88712.28</v>
      </c>
      <c r="AF11" s="138">
        <v>87583.682803420001</v>
      </c>
      <c r="AG11" s="138">
        <v>87463.49</v>
      </c>
      <c r="AH11" s="138">
        <v>87485.19</v>
      </c>
      <c r="AI11" s="138">
        <v>87611.27</v>
      </c>
      <c r="AJ11" s="138">
        <v>85766.567457240002</v>
      </c>
      <c r="AK11" s="138">
        <v>88852.62</v>
      </c>
      <c r="AL11" s="138">
        <v>91587.64</v>
      </c>
      <c r="AM11" s="138">
        <v>93128.51</v>
      </c>
      <c r="AN11" s="138">
        <v>95904.649386160003</v>
      </c>
      <c r="AO11" s="138">
        <v>101855.81</v>
      </c>
      <c r="AP11" s="138">
        <v>106129.36</v>
      </c>
      <c r="AQ11" s="138">
        <v>108649.15</v>
      </c>
      <c r="AR11" s="138">
        <v>107101.44002944</v>
      </c>
      <c r="AS11" s="138">
        <v>107460.38</v>
      </c>
      <c r="AT11" s="138">
        <v>111907.44</v>
      </c>
      <c r="AU11" s="138">
        <v>114632.3828336725</v>
      </c>
      <c r="AV11" s="138">
        <v>116704.75409392</v>
      </c>
      <c r="AW11" s="138">
        <v>120805.23</v>
      </c>
      <c r="AX11" s="138">
        <v>126847.8</v>
      </c>
      <c r="AY11" s="138">
        <v>126976.42</v>
      </c>
      <c r="AZ11" s="138">
        <v>125506.91890652999</v>
      </c>
      <c r="BA11" s="138">
        <v>126365.24</v>
      </c>
    </row>
    <row r="12" spans="1:53" s="5" customFormat="1" ht="16.5" customHeight="1">
      <c r="A12" s="308" t="s">
        <v>559</v>
      </c>
      <c r="B12" s="66"/>
      <c r="C12" s="506" t="s">
        <v>1004</v>
      </c>
      <c r="D12" s="13"/>
      <c r="E12" s="138">
        <v>32840</v>
      </c>
      <c r="F12" s="138">
        <v>35604</v>
      </c>
      <c r="G12" s="138">
        <v>38262</v>
      </c>
      <c r="H12" s="138">
        <v>40958.869050369998</v>
      </c>
      <c r="I12" s="138">
        <v>62674.933989439996</v>
      </c>
      <c r="J12" s="138">
        <v>88277.474053679995</v>
      </c>
      <c r="K12" s="138">
        <v>91025.995964660004</v>
      </c>
      <c r="L12" s="138">
        <v>80566.342718999993</v>
      </c>
      <c r="M12" s="138">
        <v>83086.849219609998</v>
      </c>
      <c r="N12" s="138">
        <v>89659.971184049995</v>
      </c>
      <c r="O12" s="138">
        <v>87406.893693640013</v>
      </c>
      <c r="P12" s="14"/>
      <c r="Q12" s="138">
        <v>38878</v>
      </c>
      <c r="R12" s="138">
        <v>38006</v>
      </c>
      <c r="S12" s="138">
        <v>37401</v>
      </c>
      <c r="T12" s="138">
        <v>38130</v>
      </c>
      <c r="U12" s="138">
        <v>39197.71</v>
      </c>
      <c r="V12" s="138">
        <v>40945.910000000003</v>
      </c>
      <c r="W12" s="138">
        <v>45481</v>
      </c>
      <c r="X12" s="138">
        <v>52243.2732216</v>
      </c>
      <c r="Y12" s="138">
        <v>58406.05</v>
      </c>
      <c r="Z12" s="138">
        <v>65974.320000000007</v>
      </c>
      <c r="AA12" s="138">
        <v>73916.3</v>
      </c>
      <c r="AB12" s="138">
        <v>81208.077583990002</v>
      </c>
      <c r="AC12" s="138">
        <v>87517.718956902085</v>
      </c>
      <c r="AD12" s="138">
        <v>90787.4</v>
      </c>
      <c r="AE12" s="138">
        <v>93434.76</v>
      </c>
      <c r="AF12" s="138">
        <v>94180.955193779999</v>
      </c>
      <c r="AG12" s="138">
        <v>92841.27</v>
      </c>
      <c r="AH12" s="138">
        <v>90080.46</v>
      </c>
      <c r="AI12" s="138">
        <v>87089.62</v>
      </c>
      <c r="AJ12" s="138">
        <v>83295.689501329995</v>
      </c>
      <c r="AK12" s="138">
        <v>81724.600000000006</v>
      </c>
      <c r="AL12" s="138">
        <v>78519</v>
      </c>
      <c r="AM12" s="138">
        <v>78798</v>
      </c>
      <c r="AN12" s="138">
        <v>79947.938207810002</v>
      </c>
      <c r="AO12" s="138">
        <v>82427.58</v>
      </c>
      <c r="AP12" s="138">
        <v>84613.41</v>
      </c>
      <c r="AQ12" s="138">
        <v>85317.18</v>
      </c>
      <c r="AR12" s="138">
        <v>86784.339110800007</v>
      </c>
      <c r="AS12" s="138">
        <v>88444.7</v>
      </c>
      <c r="AT12" s="138">
        <v>91024.73</v>
      </c>
      <c r="AU12" s="138">
        <v>92310.3885187337</v>
      </c>
      <c r="AV12" s="138">
        <v>92254.838155580001</v>
      </c>
      <c r="AW12" s="138">
        <v>88277.47</v>
      </c>
      <c r="AX12" s="138">
        <v>86156.33</v>
      </c>
      <c r="AY12" s="138">
        <v>83053.789999999994</v>
      </c>
      <c r="AZ12" s="138">
        <v>82122.667369899995</v>
      </c>
      <c r="BA12" s="138">
        <v>81340.850000000006</v>
      </c>
    </row>
    <row r="13" spans="1:53" s="5" customFormat="1" ht="16.5" customHeight="1">
      <c r="A13" s="103" t="s">
        <v>467</v>
      </c>
      <c r="B13" s="66" t="s">
        <v>155</v>
      </c>
      <c r="C13" s="66"/>
      <c r="D13" s="13"/>
      <c r="E13" s="138">
        <v>789</v>
      </c>
      <c r="F13" s="138">
        <v>729</v>
      </c>
      <c r="G13" s="138">
        <v>674</v>
      </c>
      <c r="H13" s="138">
        <v>647.73731542999997</v>
      </c>
      <c r="I13" s="138">
        <v>685.09543804999998</v>
      </c>
      <c r="J13" s="138">
        <v>536.63120217000005</v>
      </c>
      <c r="K13" s="138">
        <v>374.16382941000001</v>
      </c>
      <c r="L13" s="138">
        <v>357.54213181</v>
      </c>
      <c r="M13" s="138">
        <v>308.88800732999999</v>
      </c>
      <c r="N13" s="138">
        <v>203.02029092000001</v>
      </c>
      <c r="O13" s="138">
        <v>117.61819806</v>
      </c>
      <c r="P13" s="14"/>
      <c r="Q13" s="138">
        <v>645</v>
      </c>
      <c r="R13" s="138">
        <v>697</v>
      </c>
      <c r="S13" s="138">
        <v>645</v>
      </c>
      <c r="T13" s="138">
        <v>645</v>
      </c>
      <c r="U13" s="138">
        <v>618.6</v>
      </c>
      <c r="V13" s="138">
        <v>664.77</v>
      </c>
      <c r="W13" s="138">
        <v>662.42</v>
      </c>
      <c r="X13" s="138">
        <v>724.70276336999996</v>
      </c>
      <c r="Y13" s="138">
        <v>722.28</v>
      </c>
      <c r="Z13" s="138">
        <v>693.9</v>
      </c>
      <c r="AA13" s="138">
        <v>600.33000000000004</v>
      </c>
      <c r="AB13" s="138">
        <v>585.70185362999996</v>
      </c>
      <c r="AC13" s="138">
        <v>578.99270033527478</v>
      </c>
      <c r="AD13" s="138">
        <v>541.20000000000005</v>
      </c>
      <c r="AE13" s="138">
        <v>442.15</v>
      </c>
      <c r="AF13" s="138">
        <v>417.71771510000002</v>
      </c>
      <c r="AG13" s="138">
        <v>347.89</v>
      </c>
      <c r="AH13" s="138">
        <v>362.28</v>
      </c>
      <c r="AI13" s="138">
        <v>369.43</v>
      </c>
      <c r="AJ13" s="138">
        <v>354.90416978000002</v>
      </c>
      <c r="AK13" s="138">
        <v>342.21</v>
      </c>
      <c r="AL13" s="138">
        <v>370.34</v>
      </c>
      <c r="AM13" s="138">
        <v>362.49</v>
      </c>
      <c r="AN13" s="138">
        <v>313.59176115000002</v>
      </c>
      <c r="AO13" s="138">
        <v>346.36</v>
      </c>
      <c r="AP13" s="138">
        <v>338.62</v>
      </c>
      <c r="AQ13" s="138">
        <v>237.44</v>
      </c>
      <c r="AR13" s="138">
        <v>232.03509486999999</v>
      </c>
      <c r="AS13" s="138">
        <v>232.19</v>
      </c>
      <c r="AT13" s="138">
        <v>188.77</v>
      </c>
      <c r="AU13" s="138">
        <v>160.03391572934783</v>
      </c>
      <c r="AV13" s="138">
        <v>124.51842855000001</v>
      </c>
      <c r="AW13" s="138">
        <v>110.92</v>
      </c>
      <c r="AX13" s="138">
        <v>108.6</v>
      </c>
      <c r="AY13" s="138">
        <v>126.51</v>
      </c>
      <c r="AZ13" s="138">
        <v>97.0514522</v>
      </c>
      <c r="BA13" s="138">
        <v>88.97</v>
      </c>
    </row>
    <row r="14" spans="1:53" s="5" customFormat="1" ht="16.5" customHeight="1">
      <c r="A14" s="103" t="s">
        <v>468</v>
      </c>
      <c r="B14" s="66" t="s">
        <v>156</v>
      </c>
      <c r="C14" s="66"/>
      <c r="D14" s="13"/>
      <c r="E14" s="138">
        <v>16</v>
      </c>
      <c r="F14" s="138">
        <v>7</v>
      </c>
      <c r="G14" s="138">
        <v>9</v>
      </c>
      <c r="H14" s="138">
        <v>39.652590179999997</v>
      </c>
      <c r="I14" s="138">
        <v>6.00467233</v>
      </c>
      <c r="J14" s="138">
        <v>11.12293161</v>
      </c>
      <c r="K14" s="138">
        <v>11.792665360000001</v>
      </c>
      <c r="L14" s="138">
        <v>7.5211653500000004</v>
      </c>
      <c r="M14" s="138">
        <v>4.4164821600000002</v>
      </c>
      <c r="N14" s="138">
        <v>1.51631322</v>
      </c>
      <c r="O14" s="138">
        <v>0.18327369999999998</v>
      </c>
      <c r="P14" s="14"/>
      <c r="Q14" s="138">
        <v>9</v>
      </c>
      <c r="R14" s="138">
        <v>4</v>
      </c>
      <c r="S14" s="138">
        <v>4</v>
      </c>
      <c r="T14" s="138">
        <v>35</v>
      </c>
      <c r="U14" s="138">
        <v>39.42</v>
      </c>
      <c r="V14" s="138">
        <v>69.44</v>
      </c>
      <c r="W14" s="138">
        <v>15.12</v>
      </c>
      <c r="X14" s="138">
        <v>2.6350793299999999</v>
      </c>
      <c r="Y14" s="138">
        <v>5.57</v>
      </c>
      <c r="Z14" s="138">
        <v>7.68</v>
      </c>
      <c r="AA14" s="138">
        <v>8.09</v>
      </c>
      <c r="AB14" s="138">
        <v>10.166664069999999</v>
      </c>
      <c r="AC14" s="138">
        <v>11.883593969450549</v>
      </c>
      <c r="AD14" s="138">
        <v>10.51</v>
      </c>
      <c r="AE14" s="138">
        <v>11.92</v>
      </c>
      <c r="AF14" s="138">
        <v>13.504362309999999</v>
      </c>
      <c r="AG14" s="138">
        <v>12.61</v>
      </c>
      <c r="AH14" s="138">
        <v>11.93</v>
      </c>
      <c r="AI14" s="138">
        <v>9.17</v>
      </c>
      <c r="AJ14" s="138">
        <v>8.24441968</v>
      </c>
      <c r="AK14" s="138">
        <v>9.39</v>
      </c>
      <c r="AL14" s="138">
        <v>6.68</v>
      </c>
      <c r="AM14" s="138">
        <v>5.81</v>
      </c>
      <c r="AN14" s="138">
        <v>3.5476754599999998</v>
      </c>
      <c r="AO14" s="138">
        <v>5.46</v>
      </c>
      <c r="AP14" s="138">
        <v>3.16</v>
      </c>
      <c r="AQ14" s="138">
        <v>5.49</v>
      </c>
      <c r="AR14" s="138">
        <v>2.4038679799999998</v>
      </c>
      <c r="AS14" s="138">
        <v>1.18</v>
      </c>
      <c r="AT14" s="138">
        <v>1</v>
      </c>
      <c r="AU14" s="138">
        <v>1.4923126030434781</v>
      </c>
      <c r="AV14" s="138">
        <v>0.74327670000000001</v>
      </c>
      <c r="AW14" s="138">
        <v>0</v>
      </c>
      <c r="AX14" s="138">
        <v>0</v>
      </c>
      <c r="AY14" s="138">
        <v>0</v>
      </c>
      <c r="AZ14" s="138">
        <v>0</v>
      </c>
      <c r="BA14" s="138">
        <v>0</v>
      </c>
    </row>
    <row r="15" spans="1:53" s="5" customFormat="1" ht="16.5" customHeight="1">
      <c r="A15" s="103" t="s">
        <v>469</v>
      </c>
      <c r="B15" s="66" t="s">
        <v>157</v>
      </c>
      <c r="C15" s="66"/>
      <c r="D15" s="13"/>
      <c r="E15" s="138">
        <v>0</v>
      </c>
      <c r="F15" s="138">
        <v>2</v>
      </c>
      <c r="G15" s="138">
        <v>17</v>
      </c>
      <c r="H15" s="138">
        <v>20.23550741</v>
      </c>
      <c r="I15" s="138">
        <v>15.939170000000001</v>
      </c>
      <c r="J15" s="138">
        <v>10.08101875</v>
      </c>
      <c r="K15" s="138">
        <v>5.2583767200000002</v>
      </c>
      <c r="L15" s="138">
        <v>2.3531069200000001</v>
      </c>
      <c r="M15" s="138">
        <v>1.0700615200000001</v>
      </c>
      <c r="N15" s="138">
        <v>0.51663192000000002</v>
      </c>
      <c r="O15" s="138">
        <v>0.21260252999999998</v>
      </c>
      <c r="P15" s="14"/>
      <c r="Q15" s="138">
        <v>13</v>
      </c>
      <c r="R15" s="138">
        <v>19</v>
      </c>
      <c r="S15" s="138">
        <v>26</v>
      </c>
      <c r="T15" s="138">
        <v>23</v>
      </c>
      <c r="U15" s="138">
        <v>20.68</v>
      </c>
      <c r="V15" s="138">
        <v>19.16</v>
      </c>
      <c r="W15" s="138">
        <v>18.22</v>
      </c>
      <c r="X15" s="138">
        <v>17.819939099999999</v>
      </c>
      <c r="Y15" s="138">
        <v>16.48</v>
      </c>
      <c r="Z15" s="138">
        <v>14.87</v>
      </c>
      <c r="AA15" s="138">
        <v>14.61</v>
      </c>
      <c r="AB15" s="138">
        <v>13.60656816</v>
      </c>
      <c r="AC15" s="138">
        <v>10.172291623516484</v>
      </c>
      <c r="AD15" s="138">
        <v>8.9</v>
      </c>
      <c r="AE15" s="138">
        <v>7.72</v>
      </c>
      <c r="AF15" s="138">
        <v>6.6459791900000003</v>
      </c>
      <c r="AG15" s="138">
        <v>5.69</v>
      </c>
      <c r="AH15" s="138">
        <v>4.79</v>
      </c>
      <c r="AI15" s="138">
        <v>3.94</v>
      </c>
      <c r="AJ15" s="138">
        <v>3.1972695400000002</v>
      </c>
      <c r="AK15" s="138">
        <v>2.52</v>
      </c>
      <c r="AL15" s="138">
        <v>2.0299999999999998</v>
      </c>
      <c r="AM15" s="138">
        <v>1.69</v>
      </c>
      <c r="AN15" s="138">
        <v>1.4339940600000001</v>
      </c>
      <c r="AO15" s="138">
        <v>1.18</v>
      </c>
      <c r="AP15" s="138">
        <v>0.94</v>
      </c>
      <c r="AQ15" s="138">
        <v>0.73</v>
      </c>
      <c r="AR15" s="138">
        <v>0.63194704000000002</v>
      </c>
      <c r="AS15" s="138">
        <v>0.55000000000000004</v>
      </c>
      <c r="AT15" s="138">
        <v>0.48</v>
      </c>
      <c r="AU15" s="138">
        <v>0.40291243467391302</v>
      </c>
      <c r="AV15" s="138">
        <v>0.32714270999999995</v>
      </c>
      <c r="AW15" s="138">
        <v>0.25</v>
      </c>
      <c r="AX15" s="138">
        <v>0.18</v>
      </c>
      <c r="AY15" s="138">
        <v>0.1</v>
      </c>
      <c r="AZ15" s="138">
        <v>2.4448500000000001E-2</v>
      </c>
      <c r="BA15" s="138">
        <v>0</v>
      </c>
    </row>
    <row r="16" spans="1:53" s="5" customFormat="1" ht="16.5" customHeight="1">
      <c r="A16" s="101" t="s">
        <v>461</v>
      </c>
      <c r="B16" s="66" t="s">
        <v>158</v>
      </c>
      <c r="C16" s="66"/>
      <c r="D16" s="13"/>
      <c r="E16" s="138">
        <v>1875</v>
      </c>
      <c r="F16" s="138">
        <v>1755</v>
      </c>
      <c r="G16" s="138">
        <v>1763</v>
      </c>
      <c r="H16" s="138">
        <v>1799.3981208600001</v>
      </c>
      <c r="I16" s="138">
        <v>2408.9319922200002</v>
      </c>
      <c r="J16" s="138">
        <v>2641.5356474199998</v>
      </c>
      <c r="K16" s="138">
        <v>2772.8352012099999</v>
      </c>
      <c r="L16" s="138">
        <v>2714.3783748599999</v>
      </c>
      <c r="M16" s="138">
        <v>2713.4903714400002</v>
      </c>
      <c r="N16" s="138">
        <v>2772.48990826</v>
      </c>
      <c r="O16" s="138">
        <v>2905.4616509299999</v>
      </c>
      <c r="P16" s="14"/>
      <c r="Q16" s="138">
        <v>2020</v>
      </c>
      <c r="R16" s="138">
        <v>1769</v>
      </c>
      <c r="S16" s="138">
        <v>1618</v>
      </c>
      <c r="T16" s="138">
        <v>1557</v>
      </c>
      <c r="U16" s="138">
        <v>1702.76</v>
      </c>
      <c r="V16" s="138">
        <v>1901.73</v>
      </c>
      <c r="W16" s="138">
        <v>2029.6</v>
      </c>
      <c r="X16" s="138">
        <v>2164.53148401</v>
      </c>
      <c r="Y16" s="138">
        <v>2467.9499999999998</v>
      </c>
      <c r="Z16" s="138">
        <v>2451.0700000000002</v>
      </c>
      <c r="AA16" s="138">
        <v>2550.17</v>
      </c>
      <c r="AB16" s="138">
        <v>2611.1849074100001</v>
      </c>
      <c r="AC16" s="138">
        <v>2646.1353945957144</v>
      </c>
      <c r="AD16" s="138">
        <v>2635.73</v>
      </c>
      <c r="AE16" s="138">
        <v>2672.48</v>
      </c>
      <c r="AF16" s="138">
        <v>2646.1649769599999</v>
      </c>
      <c r="AG16" s="138">
        <v>2838.3</v>
      </c>
      <c r="AH16" s="138">
        <v>2793.12</v>
      </c>
      <c r="AI16" s="138">
        <v>2811.72</v>
      </c>
      <c r="AJ16" s="138">
        <v>2717.9870550199998</v>
      </c>
      <c r="AK16" s="138">
        <v>2742.75</v>
      </c>
      <c r="AL16" s="138">
        <v>2697.69</v>
      </c>
      <c r="AM16" s="138">
        <v>2699.47</v>
      </c>
      <c r="AN16" s="138">
        <v>2733.1643686299999</v>
      </c>
      <c r="AO16" s="138">
        <v>2699.89</v>
      </c>
      <c r="AP16" s="138">
        <v>2665.37</v>
      </c>
      <c r="AQ16" s="138">
        <v>2755.61</v>
      </c>
      <c r="AR16" s="138">
        <v>2721.8356256500001</v>
      </c>
      <c r="AS16" s="138">
        <v>2830.26</v>
      </c>
      <c r="AT16" s="138">
        <v>2741.28</v>
      </c>
      <c r="AU16" s="138">
        <v>2796.1069166848915</v>
      </c>
      <c r="AV16" s="138">
        <v>2765.8758561200002</v>
      </c>
      <c r="AW16" s="138">
        <v>2906.76</v>
      </c>
      <c r="AX16" s="138">
        <v>2973.8</v>
      </c>
      <c r="AY16" s="138">
        <v>2972.4</v>
      </c>
      <c r="AZ16" s="138">
        <v>2909.6542506600003</v>
      </c>
      <c r="BA16" s="138">
        <v>2539.4699999999998</v>
      </c>
    </row>
    <row r="17" spans="1:53" s="5" customFormat="1" ht="16.5" customHeight="1">
      <c r="A17" s="99" t="s">
        <v>462</v>
      </c>
      <c r="B17" s="66" t="s">
        <v>159</v>
      </c>
      <c r="C17" s="66"/>
      <c r="D17" s="13"/>
      <c r="E17" s="138">
        <v>929</v>
      </c>
      <c r="F17" s="138">
        <v>1050</v>
      </c>
      <c r="G17" s="138">
        <v>1281</v>
      </c>
      <c r="H17" s="138">
        <v>1062.34794519</v>
      </c>
      <c r="I17" s="138">
        <v>1412.5163934300001</v>
      </c>
      <c r="J17" s="138">
        <v>1086.6821917699999</v>
      </c>
      <c r="K17" s="138">
        <v>2778.0575342400002</v>
      </c>
      <c r="L17" s="138">
        <v>3025.04931506</v>
      </c>
      <c r="M17" s="138">
        <v>2831.7103824999999</v>
      </c>
      <c r="N17" s="138">
        <v>2752.3534246499999</v>
      </c>
      <c r="O17" s="138">
        <v>1558.7287671199999</v>
      </c>
      <c r="P17" s="14"/>
      <c r="Q17" s="138">
        <v>1097</v>
      </c>
      <c r="R17" s="138">
        <v>1364</v>
      </c>
      <c r="S17" s="138">
        <v>1373</v>
      </c>
      <c r="T17" s="138">
        <v>1677</v>
      </c>
      <c r="U17" s="138">
        <v>1362.87</v>
      </c>
      <c r="V17" s="138">
        <v>747.83</v>
      </c>
      <c r="W17" s="138">
        <v>478.65</v>
      </c>
      <c r="X17" s="138">
        <v>1172.25274724</v>
      </c>
      <c r="Y17" s="138">
        <v>1555.56</v>
      </c>
      <c r="Z17" s="138">
        <v>1866.85</v>
      </c>
      <c r="AA17" s="138">
        <v>1054.3499999999999</v>
      </c>
      <c r="AB17" s="138">
        <v>830.53333333</v>
      </c>
      <c r="AC17" s="138">
        <v>764.51648350692301</v>
      </c>
      <c r="AD17" s="138">
        <v>1167.68</v>
      </c>
      <c r="AE17" s="138">
        <v>1574.92</v>
      </c>
      <c r="AF17" s="138">
        <v>1968.09999999</v>
      </c>
      <c r="AG17" s="138">
        <v>3806.4</v>
      </c>
      <c r="AH17" s="138">
        <v>2367.0500000000002</v>
      </c>
      <c r="AI17" s="138">
        <v>2964.25</v>
      </c>
      <c r="AJ17" s="138">
        <v>3742.3222222200002</v>
      </c>
      <c r="AK17" s="138">
        <v>3162.63</v>
      </c>
      <c r="AL17" s="138">
        <v>2337.2600000000002</v>
      </c>
      <c r="AM17" s="138">
        <v>2875.08</v>
      </c>
      <c r="AN17" s="138">
        <v>3557.2637362599999</v>
      </c>
      <c r="AO17" s="138">
        <v>2306.02</v>
      </c>
      <c r="AP17" s="138">
        <v>3101.41</v>
      </c>
      <c r="AQ17" s="138">
        <v>2364.3200000000002</v>
      </c>
      <c r="AR17" s="138">
        <v>2913.9333333200002</v>
      </c>
      <c r="AS17" s="138">
        <v>2828.23</v>
      </c>
      <c r="AT17" s="138">
        <v>3389.14</v>
      </c>
      <c r="AU17" s="138">
        <v>1882.4456521711954</v>
      </c>
      <c r="AV17" s="138">
        <v>1648.8222222100001</v>
      </c>
      <c r="AW17" s="138">
        <v>1665.47</v>
      </c>
      <c r="AX17" s="138">
        <v>1605.88</v>
      </c>
      <c r="AY17" s="138">
        <v>1317.86</v>
      </c>
      <c r="AZ17" s="138">
        <v>1415.5555555399999</v>
      </c>
      <c r="BA17" s="138">
        <v>945.05</v>
      </c>
    </row>
    <row r="18" spans="1:53" s="5" customFormat="1" ht="16.5" customHeight="1">
      <c r="A18" s="101" t="s">
        <v>1077</v>
      </c>
      <c r="B18" s="66" t="s">
        <v>160</v>
      </c>
      <c r="C18" s="66"/>
      <c r="D18" s="13"/>
      <c r="E18" s="138">
        <v>1523</v>
      </c>
      <c r="F18" s="138">
        <v>1544</v>
      </c>
      <c r="G18" s="138">
        <v>1561</v>
      </c>
      <c r="H18" s="138">
        <v>1169.4998493000001</v>
      </c>
      <c r="I18" s="138">
        <v>822.70758568999997</v>
      </c>
      <c r="J18" s="138">
        <v>701.90403617000004</v>
      </c>
      <c r="K18" s="138">
        <v>768.03137574000004</v>
      </c>
      <c r="L18" s="138">
        <v>722.46676110999999</v>
      </c>
      <c r="M18" s="138">
        <v>940.22930566000002</v>
      </c>
      <c r="N18" s="138">
        <v>1023.05387136</v>
      </c>
      <c r="O18" s="138">
        <v>1104.6039743199999</v>
      </c>
      <c r="P18" s="14"/>
      <c r="Q18" s="138">
        <v>1669</v>
      </c>
      <c r="R18" s="138">
        <v>1445</v>
      </c>
      <c r="S18" s="14">
        <v>1446</v>
      </c>
      <c r="T18" s="138">
        <v>1091</v>
      </c>
      <c r="U18" s="138">
        <v>1304.47</v>
      </c>
      <c r="V18" s="138">
        <v>1199.8900000000001</v>
      </c>
      <c r="W18" s="138">
        <v>1081.5999999999999</v>
      </c>
      <c r="X18" s="138">
        <v>803.51018735000002</v>
      </c>
      <c r="Y18" s="138">
        <v>827.5</v>
      </c>
      <c r="Z18" s="138">
        <v>848.56</v>
      </c>
      <c r="AA18" s="138">
        <v>811.1</v>
      </c>
      <c r="AB18" s="138">
        <v>751.42395767000005</v>
      </c>
      <c r="AC18" s="138">
        <v>707.75099054120881</v>
      </c>
      <c r="AD18" s="138">
        <v>569.09</v>
      </c>
      <c r="AE18" s="138">
        <v>780.49</v>
      </c>
      <c r="AF18" s="138">
        <v>768.31023072000005</v>
      </c>
      <c r="AG18" s="138">
        <v>808.58</v>
      </c>
      <c r="AH18" s="138">
        <v>742.1</v>
      </c>
      <c r="AI18" s="138">
        <v>753.58</v>
      </c>
      <c r="AJ18" s="138">
        <v>781.11586718000001</v>
      </c>
      <c r="AK18" s="138">
        <v>752.83</v>
      </c>
      <c r="AL18" s="138">
        <v>684.8</v>
      </c>
      <c r="AM18" s="138">
        <v>672.72</v>
      </c>
      <c r="AN18" s="138">
        <v>656.20008413999994</v>
      </c>
      <c r="AO18" s="138">
        <v>1169.0899999999999</v>
      </c>
      <c r="AP18" s="138">
        <v>963.88</v>
      </c>
      <c r="AQ18" s="138">
        <v>971.15</v>
      </c>
      <c r="AR18" s="138">
        <v>1023.6085074699999</v>
      </c>
      <c r="AS18" s="138">
        <v>991.91</v>
      </c>
      <c r="AT18" s="138">
        <v>1035.96</v>
      </c>
      <c r="AU18" s="138">
        <v>1040.41185801391</v>
      </c>
      <c r="AV18" s="138">
        <v>1001.1417132700001</v>
      </c>
      <c r="AW18" s="138">
        <v>1056.0899999999999</v>
      </c>
      <c r="AX18" s="138">
        <v>1163.0899999999999</v>
      </c>
      <c r="AY18" s="138">
        <v>1195.1500000000001</v>
      </c>
      <c r="AZ18" s="138">
        <v>1381.4451641400001</v>
      </c>
      <c r="BA18" s="138">
        <v>1595.58</v>
      </c>
    </row>
    <row r="19" spans="1:53" s="5" customFormat="1" ht="16.5" customHeight="1">
      <c r="A19" s="99" t="s">
        <v>1116</v>
      </c>
      <c r="B19" s="65" t="s">
        <v>161</v>
      </c>
      <c r="C19" s="65"/>
      <c r="D19" s="13"/>
      <c r="E19" s="151">
        <v>0</v>
      </c>
      <c r="F19" s="151">
        <v>0</v>
      </c>
      <c r="G19" s="151">
        <v>0</v>
      </c>
      <c r="H19" s="151">
        <v>0</v>
      </c>
      <c r="I19" s="151">
        <v>0</v>
      </c>
      <c r="J19" s="151">
        <v>0</v>
      </c>
      <c r="K19" s="151">
        <v>0</v>
      </c>
      <c r="L19" s="151">
        <v>0</v>
      </c>
      <c r="M19" s="151">
        <v>0</v>
      </c>
      <c r="N19" s="151">
        <v>0</v>
      </c>
      <c r="O19" s="151">
        <v>0</v>
      </c>
      <c r="P19" s="14"/>
      <c r="Q19" s="151">
        <v>0</v>
      </c>
      <c r="R19" s="151">
        <v>0</v>
      </c>
      <c r="S19" s="31">
        <v>0</v>
      </c>
      <c r="T19" s="151">
        <v>0</v>
      </c>
      <c r="U19" s="151">
        <v>0</v>
      </c>
      <c r="V19" s="151">
        <v>0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151">
        <v>0</v>
      </c>
      <c r="AD19" s="151">
        <v>0</v>
      </c>
      <c r="AE19" s="151">
        <v>0</v>
      </c>
      <c r="AF19" s="151">
        <v>0</v>
      </c>
      <c r="AG19" s="151">
        <v>0</v>
      </c>
      <c r="AH19" s="151">
        <v>0</v>
      </c>
      <c r="AI19" s="151">
        <v>0</v>
      </c>
      <c r="AJ19" s="151">
        <v>0</v>
      </c>
      <c r="AK19" s="151">
        <v>0</v>
      </c>
      <c r="AL19" s="151">
        <v>0</v>
      </c>
      <c r="AM19" s="151">
        <v>0</v>
      </c>
      <c r="AN19" s="151">
        <v>0</v>
      </c>
      <c r="AO19" s="151">
        <v>0</v>
      </c>
      <c r="AP19" s="151">
        <v>0</v>
      </c>
      <c r="AQ19" s="151">
        <v>0</v>
      </c>
      <c r="AR19" s="151">
        <v>0</v>
      </c>
      <c r="AS19" s="151">
        <v>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</row>
    <row r="20" spans="1:53" s="5" customFormat="1" ht="16.5" customHeight="1">
      <c r="A20" s="97"/>
      <c r="B20" s="66" t="s">
        <v>162</v>
      </c>
      <c r="C20" s="66"/>
      <c r="D20" s="13"/>
      <c r="E20" s="138">
        <v>11368</v>
      </c>
      <c r="F20" s="138">
        <v>8840</v>
      </c>
      <c r="G20" s="138">
        <v>6598</v>
      </c>
      <c r="H20" s="138">
        <v>3954.9337697599999</v>
      </c>
      <c r="I20" s="138">
        <v>2840.2242242399998</v>
      </c>
      <c r="J20" s="138">
        <v>2545.9494815399999</v>
      </c>
      <c r="K20" s="138">
        <v>2276.39469052</v>
      </c>
      <c r="L20" s="138">
        <v>2196.0240118699999</v>
      </c>
      <c r="M20" s="138">
        <v>2168.5111395399999</v>
      </c>
      <c r="N20" s="138">
        <v>2658.2890926599998</v>
      </c>
      <c r="O20" s="138">
        <v>3027.2152792299999</v>
      </c>
      <c r="P20" s="14"/>
      <c r="Q20" s="138">
        <v>7455</v>
      </c>
      <c r="R20" s="138">
        <v>5931</v>
      </c>
      <c r="S20" s="14">
        <v>5388</v>
      </c>
      <c r="T20" s="138">
        <v>4664</v>
      </c>
      <c r="U20" s="138">
        <v>4210.54</v>
      </c>
      <c r="V20" s="138">
        <v>3868.32</v>
      </c>
      <c r="W20" s="138">
        <v>3094.72</v>
      </c>
      <c r="X20" s="138">
        <v>3017.6952087</v>
      </c>
      <c r="Y20" s="138">
        <v>2931.2</v>
      </c>
      <c r="Z20" s="138">
        <v>2788.99</v>
      </c>
      <c r="AA20" s="138">
        <v>2625.93</v>
      </c>
      <c r="AB20" s="138">
        <v>2578.8954248099999</v>
      </c>
      <c r="AC20" s="138">
        <v>2703.6276676763737</v>
      </c>
      <c r="AD20" s="138">
        <v>2413.92</v>
      </c>
      <c r="AE20" s="138">
        <v>2489.79</v>
      </c>
      <c r="AF20" s="138">
        <v>2396.6783682199998</v>
      </c>
      <c r="AG20" s="138">
        <v>2332.66</v>
      </c>
      <c r="AH20" s="138">
        <v>2133.38</v>
      </c>
      <c r="AI20" s="138">
        <v>2246.09</v>
      </c>
      <c r="AJ20" s="138">
        <v>2242.4091338600001</v>
      </c>
      <c r="AK20" s="138">
        <v>2193.75</v>
      </c>
      <c r="AL20" s="138">
        <v>2226.36</v>
      </c>
      <c r="AM20" s="138">
        <v>2122.5700000000002</v>
      </c>
      <c r="AN20" s="138">
        <v>2208.2723096899999</v>
      </c>
      <c r="AO20" s="138">
        <v>2483.87</v>
      </c>
      <c r="AP20" s="138">
        <v>2068.87</v>
      </c>
      <c r="AQ20" s="138">
        <v>1916.89</v>
      </c>
      <c r="AR20" s="138">
        <v>1880.4690356000001</v>
      </c>
      <c r="AS20" s="138">
        <v>2053.2199999999998</v>
      </c>
      <c r="AT20" s="138">
        <v>2728.02</v>
      </c>
      <c r="AU20" s="138">
        <v>3947.9615635649998</v>
      </c>
      <c r="AV20" s="138">
        <v>3873.22245978</v>
      </c>
      <c r="AW20" s="138">
        <v>3045.38</v>
      </c>
      <c r="AX20" s="138">
        <v>2718.95</v>
      </c>
      <c r="AY20" s="138">
        <v>2489.89</v>
      </c>
      <c r="AZ20" s="138">
        <v>2425.7949732799998</v>
      </c>
      <c r="BA20" s="138">
        <v>2264.06</v>
      </c>
    </row>
    <row r="21" spans="1:53" s="5" customFormat="1" ht="16.5" customHeight="1">
      <c r="A21" s="97"/>
      <c r="B21" s="66" t="s">
        <v>163</v>
      </c>
      <c r="C21" s="66"/>
      <c r="D21" s="13"/>
      <c r="E21" s="138">
        <v>282</v>
      </c>
      <c r="F21" s="138">
        <v>224</v>
      </c>
      <c r="G21" s="138">
        <v>227</v>
      </c>
      <c r="H21" s="138">
        <v>234.16365447999999</v>
      </c>
      <c r="I21" s="138">
        <v>225.27107577000001</v>
      </c>
      <c r="J21" s="138">
        <v>202.82928257</v>
      </c>
      <c r="K21" s="138">
        <v>209.52655486</v>
      </c>
      <c r="L21" s="138">
        <v>229.60428346</v>
      </c>
      <c r="M21" s="138">
        <v>370.98770790999998</v>
      </c>
      <c r="N21" s="138">
        <v>1092.3415888099998</v>
      </c>
      <c r="O21" s="138">
        <v>769.11689532000003</v>
      </c>
      <c r="P21" s="14"/>
      <c r="Q21" s="138">
        <v>257</v>
      </c>
      <c r="R21" s="138">
        <v>290</v>
      </c>
      <c r="S21" s="14">
        <v>203</v>
      </c>
      <c r="T21" s="138">
        <v>258</v>
      </c>
      <c r="U21" s="138">
        <v>220.05</v>
      </c>
      <c r="V21" s="138">
        <v>279.16000000000003</v>
      </c>
      <c r="W21" s="138">
        <v>180.05</v>
      </c>
      <c r="X21" s="138">
        <v>177.77529272999999</v>
      </c>
      <c r="Y21" s="138">
        <v>185.93</v>
      </c>
      <c r="Z21" s="138">
        <v>225.66</v>
      </c>
      <c r="AA21" s="138">
        <v>310.77999999999997</v>
      </c>
      <c r="AB21" s="138">
        <v>193.73954157</v>
      </c>
      <c r="AC21" s="138">
        <v>235.77868095142856</v>
      </c>
      <c r="AD21" s="138">
        <v>175.5</v>
      </c>
      <c r="AE21" s="138">
        <v>206.46</v>
      </c>
      <c r="AF21" s="138">
        <v>192.91870470000001</v>
      </c>
      <c r="AG21" s="138">
        <v>200.19</v>
      </c>
      <c r="AH21" s="138">
        <v>212.02</v>
      </c>
      <c r="AI21" s="138">
        <v>232.52</v>
      </c>
      <c r="AJ21" s="138">
        <v>238.93890191</v>
      </c>
      <c r="AK21" s="138">
        <v>234.11</v>
      </c>
      <c r="AL21" s="138">
        <v>221.42</v>
      </c>
      <c r="AM21" s="138">
        <v>224.19</v>
      </c>
      <c r="AN21" s="138">
        <v>261.47120904000002</v>
      </c>
      <c r="AO21" s="138">
        <v>383.39</v>
      </c>
      <c r="AP21" s="138">
        <v>384.67</v>
      </c>
      <c r="AQ21" s="138">
        <v>453.36</v>
      </c>
      <c r="AR21" s="138">
        <v>462.19259657999999</v>
      </c>
      <c r="AS21" s="138">
        <v>609.41999999999996</v>
      </c>
      <c r="AT21" s="138">
        <v>1196.42</v>
      </c>
      <c r="AU21" s="138">
        <v>2082.3816458733695</v>
      </c>
      <c r="AV21" s="138">
        <v>1478.7043061000002</v>
      </c>
      <c r="AW21" s="138">
        <v>633.47</v>
      </c>
      <c r="AX21" s="138">
        <v>425.75</v>
      </c>
      <c r="AY21" s="138">
        <v>552.5</v>
      </c>
      <c r="AZ21" s="138">
        <v>609.24990718000004</v>
      </c>
      <c r="BA21" s="138">
        <v>450.35</v>
      </c>
    </row>
    <row r="22" spans="1:53" s="5" customFormat="1" ht="16.5" customHeight="1">
      <c r="A22" s="97"/>
      <c r="B22" s="66" t="s">
        <v>164</v>
      </c>
      <c r="C22" s="66"/>
      <c r="D22" s="13"/>
      <c r="E22" s="138">
        <v>63</v>
      </c>
      <c r="F22" s="138">
        <v>53</v>
      </c>
      <c r="G22" s="138">
        <v>28</v>
      </c>
      <c r="H22" s="138">
        <v>52.56195314</v>
      </c>
      <c r="I22" s="138">
        <v>34.960109709999998</v>
      </c>
      <c r="J22" s="138">
        <v>162.28946678</v>
      </c>
      <c r="K22" s="138">
        <v>408.04560719</v>
      </c>
      <c r="L22" s="138">
        <v>567.44451570000001</v>
      </c>
      <c r="M22" s="138">
        <v>444.33141817000001</v>
      </c>
      <c r="N22" s="138">
        <v>352.88400266999997</v>
      </c>
      <c r="O22" s="138">
        <v>499.60113478</v>
      </c>
      <c r="P22" s="14"/>
      <c r="Q22" s="138">
        <v>38</v>
      </c>
      <c r="R22" s="138">
        <v>0</v>
      </c>
      <c r="S22" s="14">
        <v>1</v>
      </c>
      <c r="T22" s="138">
        <v>1</v>
      </c>
      <c r="U22" s="138">
        <v>68.67</v>
      </c>
      <c r="V22" s="138">
        <v>91.57</v>
      </c>
      <c r="W22" s="138">
        <v>48.5</v>
      </c>
      <c r="X22" s="138">
        <v>49.475593359999998</v>
      </c>
      <c r="Y22" s="138">
        <v>47.61</v>
      </c>
      <c r="Z22" s="138">
        <v>42.48</v>
      </c>
      <c r="AA22" s="138">
        <v>0.57999999999999996</v>
      </c>
      <c r="AB22" s="138">
        <v>3.5596358100000001</v>
      </c>
      <c r="AC22" s="138">
        <v>114.93387376846154</v>
      </c>
      <c r="AD22" s="138">
        <v>199.49</v>
      </c>
      <c r="AE22" s="138">
        <v>327.2</v>
      </c>
      <c r="AF22" s="138">
        <v>429.59311502999998</v>
      </c>
      <c r="AG22" s="138">
        <v>378.93</v>
      </c>
      <c r="AH22" s="138">
        <v>405.19</v>
      </c>
      <c r="AI22" s="138">
        <v>418.62</v>
      </c>
      <c r="AJ22" s="138">
        <v>486.03052561999999</v>
      </c>
      <c r="AK22" s="138">
        <v>562.24</v>
      </c>
      <c r="AL22" s="138">
        <v>576.72</v>
      </c>
      <c r="AM22" s="138">
        <v>642.96</v>
      </c>
      <c r="AN22" s="138">
        <v>584.21608662999995</v>
      </c>
      <c r="AO22" s="138">
        <v>475.46</v>
      </c>
      <c r="AP22" s="138">
        <v>369.58</v>
      </c>
      <c r="AQ22" s="138">
        <v>349.92</v>
      </c>
      <c r="AR22" s="138">
        <v>348.48344845000003</v>
      </c>
      <c r="AS22" s="138">
        <v>343.89</v>
      </c>
      <c r="AT22" s="138">
        <v>339.2</v>
      </c>
      <c r="AU22" s="138">
        <v>379.77071731728262</v>
      </c>
      <c r="AV22" s="138">
        <v>526.02777226000001</v>
      </c>
      <c r="AW22" s="138">
        <v>566.55999999999995</v>
      </c>
      <c r="AX22" s="138">
        <v>513.84</v>
      </c>
      <c r="AY22" s="138">
        <v>393.28</v>
      </c>
      <c r="AZ22" s="138">
        <v>377.82676384000001</v>
      </c>
      <c r="BA22" s="138">
        <v>391.99</v>
      </c>
    </row>
    <row r="23" spans="1:53" s="5" customFormat="1" ht="16.5" customHeight="1">
      <c r="A23" s="97"/>
      <c r="B23" s="66" t="s">
        <v>165</v>
      </c>
      <c r="C23" s="66"/>
      <c r="D23" s="13"/>
      <c r="E23" s="138">
        <v>11023</v>
      </c>
      <c r="F23" s="138">
        <v>8563</v>
      </c>
      <c r="G23" s="138">
        <v>6342</v>
      </c>
      <c r="H23" s="138">
        <v>3668.2081621399998</v>
      </c>
      <c r="I23" s="138">
        <v>2579.9930387600002</v>
      </c>
      <c r="J23" s="138">
        <v>2180.8307321900002</v>
      </c>
      <c r="K23" s="138">
        <v>1658.82252847</v>
      </c>
      <c r="L23" s="138">
        <v>1398.9752127100001</v>
      </c>
      <c r="M23" s="138">
        <v>1353.19201346</v>
      </c>
      <c r="N23" s="138">
        <v>1213.06350118</v>
      </c>
      <c r="O23" s="138">
        <v>1758.4972491300002</v>
      </c>
      <c r="P23" s="14"/>
      <c r="Q23" s="138">
        <v>7160</v>
      </c>
      <c r="R23" s="138">
        <v>5641</v>
      </c>
      <c r="S23" s="14">
        <v>5185</v>
      </c>
      <c r="T23" s="138">
        <v>4406</v>
      </c>
      <c r="U23" s="138">
        <v>3921.83</v>
      </c>
      <c r="V23" s="138">
        <v>3497.59</v>
      </c>
      <c r="W23" s="138">
        <v>2866.17</v>
      </c>
      <c r="X23" s="138">
        <v>2790.4443226100002</v>
      </c>
      <c r="Y23" s="138">
        <v>2697.66</v>
      </c>
      <c r="Z23" s="138">
        <v>2520.86</v>
      </c>
      <c r="AA23" s="138">
        <v>2314.58</v>
      </c>
      <c r="AB23" s="138">
        <v>2381.5962474299999</v>
      </c>
      <c r="AC23" s="138">
        <v>2352.9151129564834</v>
      </c>
      <c r="AD23" s="138">
        <v>2038.92</v>
      </c>
      <c r="AE23" s="138">
        <v>1956.13</v>
      </c>
      <c r="AF23" s="138">
        <v>1774.16654849</v>
      </c>
      <c r="AG23" s="138">
        <v>1753.53</v>
      </c>
      <c r="AH23" s="138">
        <v>1516.17</v>
      </c>
      <c r="AI23" s="138">
        <v>1594.95</v>
      </c>
      <c r="AJ23" s="138">
        <v>1517.43970633</v>
      </c>
      <c r="AK23" s="138">
        <v>1397.39</v>
      </c>
      <c r="AL23" s="138">
        <v>1428.22</v>
      </c>
      <c r="AM23" s="138">
        <v>1255.4100000000001</v>
      </c>
      <c r="AN23" s="138">
        <v>1362.58501402</v>
      </c>
      <c r="AO23" s="138">
        <v>1625.02</v>
      </c>
      <c r="AP23" s="138">
        <v>1314.62</v>
      </c>
      <c r="AQ23" s="138">
        <v>1113.5999999999999</v>
      </c>
      <c r="AR23" s="138">
        <v>1069.79299057</v>
      </c>
      <c r="AS23" s="138">
        <v>1099.9100000000001</v>
      </c>
      <c r="AT23" s="138">
        <v>1192.4000000000001</v>
      </c>
      <c r="AU23" s="138">
        <v>1485.8092003743479</v>
      </c>
      <c r="AV23" s="138">
        <v>1868.4903814199999</v>
      </c>
      <c r="AW23" s="138">
        <v>1845.36</v>
      </c>
      <c r="AX23" s="138">
        <v>1779.36</v>
      </c>
      <c r="AY23" s="138">
        <v>1544.12</v>
      </c>
      <c r="AZ23" s="138">
        <v>1438.71830226</v>
      </c>
      <c r="BA23" s="138">
        <v>1421.71</v>
      </c>
    </row>
    <row r="24" spans="1:53" s="5" customFormat="1" ht="16.5" customHeight="1">
      <c r="A24" s="97"/>
      <c r="B24" s="67" t="s">
        <v>161</v>
      </c>
      <c r="C24" s="67"/>
      <c r="D24" s="13"/>
      <c r="E24" s="174">
        <v>0</v>
      </c>
      <c r="F24" s="174">
        <v>0</v>
      </c>
      <c r="G24" s="174">
        <v>0</v>
      </c>
      <c r="H24" s="174">
        <v>0</v>
      </c>
      <c r="I24" s="174">
        <v>0</v>
      </c>
      <c r="J24" s="174">
        <v>0</v>
      </c>
      <c r="K24" s="174">
        <v>0</v>
      </c>
      <c r="L24" s="174">
        <v>0</v>
      </c>
      <c r="M24" s="174">
        <v>0</v>
      </c>
      <c r="N24" s="174">
        <v>0</v>
      </c>
      <c r="O24" s="174">
        <v>0</v>
      </c>
      <c r="P24" s="14"/>
      <c r="Q24" s="174">
        <v>0</v>
      </c>
      <c r="R24" s="174">
        <v>0</v>
      </c>
      <c r="S24" s="174">
        <v>0</v>
      </c>
      <c r="T24" s="174">
        <v>0</v>
      </c>
      <c r="U24" s="174">
        <v>0</v>
      </c>
      <c r="V24" s="174">
        <v>0</v>
      </c>
      <c r="W24" s="174">
        <v>0</v>
      </c>
      <c r="X24" s="174">
        <v>0</v>
      </c>
      <c r="Y24" s="174">
        <v>0</v>
      </c>
      <c r="Z24" s="174">
        <v>0</v>
      </c>
      <c r="AA24" s="174">
        <v>0</v>
      </c>
      <c r="AB24" s="174">
        <v>0</v>
      </c>
      <c r="AC24" s="174">
        <v>0</v>
      </c>
      <c r="AD24" s="174">
        <v>0</v>
      </c>
      <c r="AE24" s="174">
        <v>0</v>
      </c>
      <c r="AF24" s="174">
        <v>0</v>
      </c>
      <c r="AG24" s="174">
        <v>0</v>
      </c>
      <c r="AH24" s="174">
        <v>0</v>
      </c>
      <c r="AI24" s="174">
        <v>0</v>
      </c>
      <c r="AJ24" s="174">
        <v>0</v>
      </c>
      <c r="AK24" s="174">
        <v>0</v>
      </c>
      <c r="AL24" s="174">
        <v>0</v>
      </c>
      <c r="AM24" s="174">
        <v>0</v>
      </c>
      <c r="AN24" s="174">
        <v>0</v>
      </c>
      <c r="AO24" s="174">
        <v>0</v>
      </c>
      <c r="AP24" s="174">
        <v>0</v>
      </c>
      <c r="AQ24" s="174">
        <v>0</v>
      </c>
      <c r="AR24" s="174">
        <v>0</v>
      </c>
      <c r="AS24" s="174">
        <v>0</v>
      </c>
      <c r="AT24" s="174">
        <v>0</v>
      </c>
      <c r="AU24" s="174">
        <v>0</v>
      </c>
      <c r="AV24" s="174">
        <v>0</v>
      </c>
      <c r="AW24" s="174">
        <v>0</v>
      </c>
      <c r="AX24" s="174">
        <v>0</v>
      </c>
      <c r="AY24" s="174">
        <v>0</v>
      </c>
      <c r="AZ24" s="174">
        <v>0</v>
      </c>
      <c r="BA24" s="174">
        <v>0</v>
      </c>
    </row>
    <row r="25" spans="1:53" s="5" customFormat="1" ht="16.5" customHeight="1">
      <c r="A25" s="97"/>
      <c r="B25" s="68" t="s">
        <v>166</v>
      </c>
      <c r="C25" s="69"/>
      <c r="D25" s="13"/>
      <c r="E25" s="148">
        <v>161419</v>
      </c>
      <c r="F25" s="148">
        <v>163089</v>
      </c>
      <c r="G25" s="148">
        <v>157668</v>
      </c>
      <c r="H25" s="148">
        <v>158741.23239593999</v>
      </c>
      <c r="I25" s="148">
        <v>188793.0571031</v>
      </c>
      <c r="J25" s="148">
        <v>207589.92747313</v>
      </c>
      <c r="K25" s="148">
        <v>209934.92647947001</v>
      </c>
      <c r="L25" s="148">
        <v>205275.98456740999</v>
      </c>
      <c r="M25" s="148">
        <v>231231.19576609999</v>
      </c>
      <c r="N25" s="148">
        <v>247700.28377544001</v>
      </c>
      <c r="O25" s="148">
        <v>258648.27432877</v>
      </c>
      <c r="P25" s="10"/>
      <c r="Q25" s="148">
        <v>161747</v>
      </c>
      <c r="R25" s="148">
        <v>154898</v>
      </c>
      <c r="S25" s="148">
        <v>151623</v>
      </c>
      <c r="T25" s="148">
        <v>151080</v>
      </c>
      <c r="U25" s="148">
        <v>155684.84</v>
      </c>
      <c r="V25" s="148">
        <v>160957.32</v>
      </c>
      <c r="W25" s="148">
        <v>167042.78</v>
      </c>
      <c r="X25" s="148">
        <v>177328.08455083001</v>
      </c>
      <c r="Y25" s="148">
        <v>185365.97</v>
      </c>
      <c r="Z25" s="148">
        <v>192971.13</v>
      </c>
      <c r="AA25" s="148">
        <v>199345.18</v>
      </c>
      <c r="AB25" s="148">
        <v>204075.78130735</v>
      </c>
      <c r="AC25" s="148">
        <v>206078.73132433672</v>
      </c>
      <c r="AD25" s="148">
        <v>209231.22</v>
      </c>
      <c r="AE25" s="148">
        <v>210881.16</v>
      </c>
      <c r="AF25" s="148">
        <v>210678.22311945999</v>
      </c>
      <c r="AG25" s="148">
        <v>213440.11</v>
      </c>
      <c r="AH25" s="148">
        <v>208771.8</v>
      </c>
      <c r="AI25" s="148">
        <v>206903.83</v>
      </c>
      <c r="AJ25" s="148">
        <v>203105.76035984</v>
      </c>
      <c r="AK25" s="148">
        <v>204404.16</v>
      </c>
      <c r="AL25" s="148">
        <v>204758.76</v>
      </c>
      <c r="AM25" s="148">
        <v>208778.6</v>
      </c>
      <c r="AN25" s="148">
        <v>217697.47688757</v>
      </c>
      <c r="AO25" s="148">
        <v>228623.21</v>
      </c>
      <c r="AP25" s="148">
        <v>236764.39</v>
      </c>
      <c r="AQ25" s="148">
        <v>241664.25</v>
      </c>
      <c r="AR25" s="148">
        <v>241092.26656466001</v>
      </c>
      <c r="AS25" s="148">
        <v>243047.86</v>
      </c>
      <c r="AT25" s="148">
        <v>251729.94</v>
      </c>
      <c r="AU25" s="148">
        <v>254736.84353744055</v>
      </c>
      <c r="AV25" s="148">
        <v>257934.38860955997</v>
      </c>
      <c r="AW25" s="148">
        <v>259288.8</v>
      </c>
      <c r="AX25" s="148">
        <v>260218.63</v>
      </c>
      <c r="AY25" s="148">
        <v>257142.72</v>
      </c>
      <c r="AZ25" s="148">
        <v>252067.28594656</v>
      </c>
      <c r="BA25" s="148">
        <v>255095.72</v>
      </c>
    </row>
    <row r="26" spans="1:53" s="5" customFormat="1" ht="16.5" customHeight="1">
      <c r="A26" s="97"/>
      <c r="B26" s="66" t="s">
        <v>167</v>
      </c>
      <c r="C26" s="66"/>
      <c r="D26" s="13"/>
      <c r="E26" s="138">
        <v>149798</v>
      </c>
      <c r="F26" s="138">
        <v>154002</v>
      </c>
      <c r="G26" s="138">
        <v>150879</v>
      </c>
      <c r="H26" s="138">
        <v>154585.56021560999</v>
      </c>
      <c r="I26" s="138">
        <v>185776.60558333999</v>
      </c>
      <c r="J26" s="138">
        <v>204846.54627026001</v>
      </c>
      <c r="K26" s="138">
        <v>207388.71409336</v>
      </c>
      <c r="L26" s="138">
        <v>202809.80357597</v>
      </c>
      <c r="M26" s="138">
        <v>228446.53728297001</v>
      </c>
      <c r="N26" s="138">
        <v>244012.28988595001</v>
      </c>
      <c r="O26" s="138">
        <v>254066.31167916997</v>
      </c>
      <c r="P26" s="14"/>
      <c r="Q26" s="138">
        <v>154097</v>
      </c>
      <c r="R26" s="138">
        <v>148752</v>
      </c>
      <c r="S26" s="138">
        <v>146003</v>
      </c>
      <c r="T26" s="138">
        <v>146236</v>
      </c>
      <c r="U26" s="138">
        <v>151255.09</v>
      </c>
      <c r="V26" s="138">
        <v>156896.73000000001</v>
      </c>
      <c r="W26" s="138">
        <v>163736.57999999999</v>
      </c>
      <c r="X26" s="138">
        <v>174128.05588512</v>
      </c>
      <c r="Y26" s="138">
        <v>182256.45</v>
      </c>
      <c r="Z26" s="138">
        <v>190012.74</v>
      </c>
      <c r="AA26" s="138">
        <v>196544.3</v>
      </c>
      <c r="AB26" s="138">
        <v>201321.66908384999</v>
      </c>
      <c r="AC26" s="138">
        <v>203135.95740681794</v>
      </c>
      <c r="AD26" s="138">
        <v>206637.88</v>
      </c>
      <c r="AE26" s="138">
        <v>208195.46</v>
      </c>
      <c r="AF26" s="138">
        <v>208014.54033414001</v>
      </c>
      <c r="AG26" s="138">
        <v>210868.31</v>
      </c>
      <c r="AH26" s="138">
        <v>206333.78</v>
      </c>
      <c r="AI26" s="138">
        <v>204389.65</v>
      </c>
      <c r="AJ26" s="138">
        <v>200595.05015334999</v>
      </c>
      <c r="AK26" s="138">
        <v>201953.05</v>
      </c>
      <c r="AL26" s="138">
        <v>202262.03</v>
      </c>
      <c r="AM26" s="138">
        <v>206371.62</v>
      </c>
      <c r="AN26" s="138">
        <v>215216.06769741999</v>
      </c>
      <c r="AO26" s="138">
        <v>225727.55</v>
      </c>
      <c r="AP26" s="138">
        <v>233780.51</v>
      </c>
      <c r="AQ26" s="138">
        <v>238888.66</v>
      </c>
      <c r="AR26" s="138">
        <v>238444.52478981001</v>
      </c>
      <c r="AS26" s="138">
        <v>239500.57</v>
      </c>
      <c r="AT26" s="138">
        <v>247516.64</v>
      </c>
      <c r="AU26" s="138">
        <v>250417.34828468109</v>
      </c>
      <c r="AV26" s="138">
        <v>253069.43989472001</v>
      </c>
      <c r="AW26" s="138">
        <v>254661.66</v>
      </c>
      <c r="AX26" s="138">
        <v>255469.76</v>
      </c>
      <c r="AY26" s="138">
        <v>253049.19</v>
      </c>
      <c r="AZ26" s="138">
        <v>248178.93872030999</v>
      </c>
      <c r="BA26" s="138">
        <v>252131.43</v>
      </c>
    </row>
    <row r="27" spans="1:53" s="5" customFormat="1" ht="16.5" customHeight="1">
      <c r="A27" s="97"/>
      <c r="B27" s="66" t="s">
        <v>168</v>
      </c>
      <c r="C27" s="66"/>
      <c r="D27" s="13"/>
      <c r="E27" s="138">
        <v>125653</v>
      </c>
      <c r="F27" s="138">
        <v>131421</v>
      </c>
      <c r="G27" s="138">
        <v>129846</v>
      </c>
      <c r="H27" s="138">
        <v>134086.75235055</v>
      </c>
      <c r="I27" s="138">
        <v>165557.48026566001</v>
      </c>
      <c r="J27" s="138">
        <v>186416.04645364001</v>
      </c>
      <c r="K27" s="138">
        <v>190148.76790464</v>
      </c>
      <c r="L27" s="138">
        <v>186500.94525387001</v>
      </c>
      <c r="M27" s="138">
        <v>209580.00240190999</v>
      </c>
      <c r="N27" s="138">
        <v>223972.82051972003</v>
      </c>
      <c r="O27" s="138">
        <v>231854.30024702998</v>
      </c>
      <c r="P27" s="14"/>
      <c r="Q27" s="138">
        <v>133213</v>
      </c>
      <c r="R27" s="138">
        <v>127847</v>
      </c>
      <c r="S27" s="138">
        <v>125180</v>
      </c>
      <c r="T27" s="138">
        <v>125905</v>
      </c>
      <c r="U27" s="138">
        <v>130951.53</v>
      </c>
      <c r="V27" s="138">
        <v>136532.85999999999</v>
      </c>
      <c r="W27" s="138">
        <v>142745.25</v>
      </c>
      <c r="X27" s="138">
        <v>154387.42598862</v>
      </c>
      <c r="Y27" s="138">
        <v>162043</v>
      </c>
      <c r="Z27" s="138">
        <v>169940.54</v>
      </c>
      <c r="AA27" s="138">
        <v>175699.34</v>
      </c>
      <c r="AB27" s="138">
        <v>181606.49804922999</v>
      </c>
      <c r="AC27" s="138">
        <v>184547.03657307746</v>
      </c>
      <c r="AD27" s="138">
        <v>188533.23</v>
      </c>
      <c r="AE27" s="138">
        <v>190852.55</v>
      </c>
      <c r="AF27" s="138">
        <v>190568.54598826001</v>
      </c>
      <c r="AG27" s="138">
        <v>193437.77</v>
      </c>
      <c r="AH27" s="138">
        <v>189240.42</v>
      </c>
      <c r="AI27" s="138">
        <v>187393.21</v>
      </c>
      <c r="AJ27" s="138">
        <v>184200.25607444</v>
      </c>
      <c r="AK27" s="138">
        <v>185690.29</v>
      </c>
      <c r="AL27" s="138">
        <v>186496.52</v>
      </c>
      <c r="AM27" s="138">
        <v>189557.89</v>
      </c>
      <c r="AN27" s="138">
        <v>198514.15403470001</v>
      </c>
      <c r="AO27" s="138">
        <v>206101.65</v>
      </c>
      <c r="AP27" s="138">
        <v>214195.73</v>
      </c>
      <c r="AQ27" s="138">
        <v>219350.39</v>
      </c>
      <c r="AR27" s="138">
        <v>219085.13768260999</v>
      </c>
      <c r="AS27" s="138">
        <v>220131.49</v>
      </c>
      <c r="AT27" s="138">
        <v>226683.48</v>
      </c>
      <c r="AU27" s="138">
        <v>229843.16079903141</v>
      </c>
      <c r="AV27" s="138">
        <v>230948.83920906999</v>
      </c>
      <c r="AW27" s="138">
        <v>230532.18</v>
      </c>
      <c r="AX27" s="138">
        <v>235090.24</v>
      </c>
      <c r="AY27" s="138">
        <v>230811.89</v>
      </c>
      <c r="AZ27" s="138">
        <v>225200.39270155999</v>
      </c>
      <c r="BA27" s="138">
        <v>225782.47</v>
      </c>
    </row>
    <row r="28" spans="1:53" s="5" customFormat="1" ht="16.5" customHeight="1">
      <c r="A28" s="97"/>
      <c r="B28" s="66" t="s">
        <v>169</v>
      </c>
      <c r="C28" s="66"/>
      <c r="D28" s="13"/>
      <c r="E28" s="138">
        <v>118245</v>
      </c>
      <c r="F28" s="138">
        <v>126249</v>
      </c>
      <c r="G28" s="138">
        <v>126294</v>
      </c>
      <c r="H28" s="138">
        <v>130170.71204316001</v>
      </c>
      <c r="I28" s="138">
        <v>163649.48688472001</v>
      </c>
      <c r="J28" s="138">
        <v>184515.94314083</v>
      </c>
      <c r="K28" s="138">
        <v>187541.10098893</v>
      </c>
      <c r="L28" s="138">
        <v>182308.27806278999</v>
      </c>
      <c r="M28" s="138">
        <v>205052.52395085001</v>
      </c>
      <c r="N28" s="138">
        <v>213619.25123390998</v>
      </c>
      <c r="O28" s="138">
        <v>226574.17954859001</v>
      </c>
      <c r="P28" s="14"/>
      <c r="Q28" s="138">
        <v>129523</v>
      </c>
      <c r="R28" s="138">
        <v>124388</v>
      </c>
      <c r="S28" s="138">
        <v>121964</v>
      </c>
      <c r="T28" s="138">
        <v>121535</v>
      </c>
      <c r="U28" s="138">
        <v>126857.7</v>
      </c>
      <c r="V28" s="138">
        <v>132904.67000000001</v>
      </c>
      <c r="W28" s="138">
        <v>139161.46</v>
      </c>
      <c r="X28" s="138">
        <v>151718.60544183999</v>
      </c>
      <c r="Y28" s="138">
        <v>160224.87</v>
      </c>
      <c r="Z28" s="138">
        <v>167990.19</v>
      </c>
      <c r="AA28" s="138">
        <v>174497.38</v>
      </c>
      <c r="AB28" s="138">
        <v>180175.32628047001</v>
      </c>
      <c r="AC28" s="138">
        <v>182876.95060976321</v>
      </c>
      <c r="AD28" s="138">
        <v>186652.48</v>
      </c>
      <c r="AE28" s="138">
        <v>188246.83</v>
      </c>
      <c r="AF28" s="138">
        <v>187803.4269582</v>
      </c>
      <c r="AG28" s="138">
        <v>190825.33</v>
      </c>
      <c r="AH28" s="138">
        <v>186653.24</v>
      </c>
      <c r="AI28" s="138">
        <v>184923.81</v>
      </c>
      <c r="AJ28" s="138">
        <v>180736.79754135001</v>
      </c>
      <c r="AK28" s="138">
        <v>181217.13</v>
      </c>
      <c r="AL28" s="138">
        <v>182234.04</v>
      </c>
      <c r="AM28" s="138">
        <v>184999.12</v>
      </c>
      <c r="AN28" s="138">
        <v>193487.57235064</v>
      </c>
      <c r="AO28" s="138">
        <v>202046.45</v>
      </c>
      <c r="AP28" s="138">
        <v>210102.05</v>
      </c>
      <c r="AQ28" s="138">
        <v>214415.65</v>
      </c>
      <c r="AR28" s="138">
        <v>212567.76273397999</v>
      </c>
      <c r="AS28" s="138">
        <v>208932.61</v>
      </c>
      <c r="AT28" s="138">
        <v>213437.39</v>
      </c>
      <c r="AU28" s="138">
        <v>219465.44411211752</v>
      </c>
      <c r="AV28" s="138">
        <v>223404.79987622998</v>
      </c>
      <c r="AW28" s="138">
        <v>224773.5</v>
      </c>
      <c r="AX28" s="138">
        <v>231137.04</v>
      </c>
      <c r="AY28" s="138">
        <v>226892.91</v>
      </c>
      <c r="AZ28" s="138">
        <v>221732.05717791</v>
      </c>
      <c r="BA28" s="138">
        <v>220538.33</v>
      </c>
    </row>
    <row r="29" spans="1:53" s="5" customFormat="1" ht="16.5" customHeight="1">
      <c r="A29" s="97"/>
      <c r="B29" s="66" t="s">
        <v>170</v>
      </c>
      <c r="C29" s="66"/>
      <c r="D29" s="13"/>
      <c r="E29" s="138">
        <v>7408</v>
      </c>
      <c r="F29" s="138">
        <v>5171</v>
      </c>
      <c r="G29" s="138">
        <v>3552</v>
      </c>
      <c r="H29" s="138">
        <v>3916.0403073900002</v>
      </c>
      <c r="I29" s="138">
        <v>1907.99338094</v>
      </c>
      <c r="J29" s="138">
        <v>1900.10331281</v>
      </c>
      <c r="K29" s="138">
        <v>2607.66691571</v>
      </c>
      <c r="L29" s="138">
        <v>4192.6671910799996</v>
      </c>
      <c r="M29" s="138">
        <v>4527.4784510600002</v>
      </c>
      <c r="N29" s="138">
        <v>10353.569285809999</v>
      </c>
      <c r="O29" s="138">
        <v>5280.1206984400005</v>
      </c>
      <c r="P29" s="14"/>
      <c r="Q29" s="138">
        <v>3691</v>
      </c>
      <c r="R29" s="138">
        <v>3460</v>
      </c>
      <c r="S29" s="138">
        <v>3216</v>
      </c>
      <c r="T29" s="138">
        <v>4370</v>
      </c>
      <c r="U29" s="138">
        <v>4093.83</v>
      </c>
      <c r="V29" s="138">
        <v>3628.19</v>
      </c>
      <c r="W29" s="138">
        <v>3583.78</v>
      </c>
      <c r="X29" s="138">
        <v>2668.8205467799999</v>
      </c>
      <c r="Y29" s="138">
        <v>1818.13</v>
      </c>
      <c r="Z29" s="138">
        <v>1950.35</v>
      </c>
      <c r="AA29" s="138">
        <v>1201.96</v>
      </c>
      <c r="AB29" s="138">
        <v>1431.1717687600001</v>
      </c>
      <c r="AC29" s="138">
        <v>1670.0859633142857</v>
      </c>
      <c r="AD29" s="138">
        <v>1880.75</v>
      </c>
      <c r="AE29" s="138">
        <v>2605.71</v>
      </c>
      <c r="AF29" s="138">
        <v>2765.1190300600001</v>
      </c>
      <c r="AG29" s="138">
        <v>2612.44</v>
      </c>
      <c r="AH29" s="138">
        <v>2587.1799999999998</v>
      </c>
      <c r="AI29" s="138">
        <v>2469.4</v>
      </c>
      <c r="AJ29" s="138">
        <v>3463.4585330899999</v>
      </c>
      <c r="AK29" s="138">
        <v>4473.16</v>
      </c>
      <c r="AL29" s="138">
        <v>4262.4799999999996</v>
      </c>
      <c r="AM29" s="138">
        <v>4558.7700000000004</v>
      </c>
      <c r="AN29" s="138">
        <v>5026.58168406</v>
      </c>
      <c r="AO29" s="138">
        <v>4055.2</v>
      </c>
      <c r="AP29" s="138">
        <v>4093.69</v>
      </c>
      <c r="AQ29" s="138">
        <v>4934.74</v>
      </c>
      <c r="AR29" s="138">
        <v>6517.3749486300003</v>
      </c>
      <c r="AS29" s="138">
        <v>11198.88</v>
      </c>
      <c r="AT29" s="138">
        <v>13246.1</v>
      </c>
      <c r="AU29" s="138">
        <v>10377.716686913913</v>
      </c>
      <c r="AV29" s="138">
        <v>7544.0393328400005</v>
      </c>
      <c r="AW29" s="138">
        <v>5758.68</v>
      </c>
      <c r="AX29" s="138">
        <v>3953.2</v>
      </c>
      <c r="AY29" s="138">
        <v>3918.99</v>
      </c>
      <c r="AZ29" s="138">
        <v>3468.3355236500001</v>
      </c>
      <c r="BA29" s="138">
        <v>5244.13</v>
      </c>
    </row>
    <row r="30" spans="1:53" s="5" customFormat="1" ht="16.5" customHeight="1">
      <c r="A30" s="97"/>
      <c r="B30" s="66" t="s">
        <v>171</v>
      </c>
      <c r="C30" s="66"/>
      <c r="D30" s="13"/>
      <c r="E30" s="138">
        <v>15759</v>
      </c>
      <c r="F30" s="138">
        <v>13710</v>
      </c>
      <c r="G30" s="138">
        <v>11725</v>
      </c>
      <c r="H30" s="138">
        <v>12209.461862210001</v>
      </c>
      <c r="I30" s="138">
        <v>12126.82848749</v>
      </c>
      <c r="J30" s="138">
        <v>11322.03587564</v>
      </c>
      <c r="K30" s="138">
        <v>10438.88616308</v>
      </c>
      <c r="L30" s="138">
        <v>10030.51759795</v>
      </c>
      <c r="M30" s="138">
        <v>11086.053238959999</v>
      </c>
      <c r="N30" s="138">
        <v>10065.589724110001</v>
      </c>
      <c r="O30" s="138">
        <v>8313.57037562</v>
      </c>
      <c r="P30" s="14"/>
      <c r="Q30" s="138">
        <v>11851</v>
      </c>
      <c r="R30" s="138">
        <v>11711</v>
      </c>
      <c r="S30" s="138">
        <v>11276</v>
      </c>
      <c r="T30" s="138">
        <v>11171</v>
      </c>
      <c r="U30" s="138">
        <v>11991.38</v>
      </c>
      <c r="V30" s="138">
        <v>12494.49</v>
      </c>
      <c r="W30" s="138">
        <v>13155.75</v>
      </c>
      <c r="X30" s="138">
        <v>11839.373222439999</v>
      </c>
      <c r="Y30" s="138">
        <v>11884.94</v>
      </c>
      <c r="Z30" s="138">
        <v>12022.07</v>
      </c>
      <c r="AA30" s="138">
        <v>12755.18</v>
      </c>
      <c r="AB30" s="138">
        <v>12296.537272830001</v>
      </c>
      <c r="AC30" s="138">
        <v>11630.36445772066</v>
      </c>
      <c r="AD30" s="138">
        <v>10808.11</v>
      </c>
      <c r="AE30" s="138">
        <v>10577.66</v>
      </c>
      <c r="AF30" s="138">
        <v>10337.40899306</v>
      </c>
      <c r="AG30" s="138">
        <v>10454.43</v>
      </c>
      <c r="AH30" s="138">
        <v>10371.23</v>
      </c>
      <c r="AI30" s="138">
        <v>10590.44</v>
      </c>
      <c r="AJ30" s="138">
        <v>10225.57396267</v>
      </c>
      <c r="AK30" s="138">
        <v>9829.48</v>
      </c>
      <c r="AL30" s="138">
        <v>9488.43</v>
      </c>
      <c r="AM30" s="138">
        <v>10580.64</v>
      </c>
      <c r="AN30" s="138">
        <v>10117.566691649999</v>
      </c>
      <c r="AO30" s="138">
        <v>11989.12</v>
      </c>
      <c r="AP30" s="138">
        <v>11078.22</v>
      </c>
      <c r="AQ30" s="138">
        <v>11158.59</v>
      </c>
      <c r="AR30" s="138">
        <v>10935.68033221</v>
      </c>
      <c r="AS30" s="138">
        <v>10422.39</v>
      </c>
      <c r="AT30" s="138">
        <v>9388.01</v>
      </c>
      <c r="AU30" s="138">
        <v>9539.0644368576086</v>
      </c>
      <c r="AV30" s="138">
        <v>9155.0655083500005</v>
      </c>
      <c r="AW30" s="138">
        <v>8763.2999999999993</v>
      </c>
      <c r="AX30" s="138">
        <v>7737.33</v>
      </c>
      <c r="AY30" s="138">
        <v>7621.76</v>
      </c>
      <c r="AZ30" s="138">
        <v>9160.2456373099994</v>
      </c>
      <c r="BA30" s="138">
        <v>13806.8</v>
      </c>
    </row>
    <row r="31" spans="1:53" s="5" customFormat="1" ht="16.5" customHeight="1">
      <c r="A31" s="97"/>
      <c r="B31" s="66" t="s">
        <v>172</v>
      </c>
      <c r="C31" s="66"/>
      <c r="D31" s="13"/>
      <c r="E31" s="138">
        <v>10410</v>
      </c>
      <c r="F31" s="138">
        <v>10177</v>
      </c>
      <c r="G31" s="138">
        <v>9784</v>
      </c>
      <c r="H31" s="138">
        <v>10376.6954826</v>
      </c>
      <c r="I31" s="138">
        <v>11119.17617741</v>
      </c>
      <c r="J31" s="138">
        <v>10587.31165292</v>
      </c>
      <c r="K31" s="138">
        <v>9792.9216027300008</v>
      </c>
      <c r="L31" s="138">
        <v>9341.6002826299991</v>
      </c>
      <c r="M31" s="138">
        <v>10451.664110600001</v>
      </c>
      <c r="N31" s="138">
        <v>9432.2927223799998</v>
      </c>
      <c r="O31" s="138">
        <v>8276.1266649299996</v>
      </c>
      <c r="P31" s="14"/>
      <c r="Q31" s="138">
        <v>9916</v>
      </c>
      <c r="R31" s="138">
        <v>9874</v>
      </c>
      <c r="S31" s="138">
        <v>9470</v>
      </c>
      <c r="T31" s="138">
        <v>9526</v>
      </c>
      <c r="U31" s="138">
        <v>10098.25</v>
      </c>
      <c r="V31" s="138">
        <v>10503.26</v>
      </c>
      <c r="W31" s="138">
        <v>11357.51</v>
      </c>
      <c r="X31" s="138">
        <v>10545.012377049999</v>
      </c>
      <c r="Y31" s="138">
        <v>10953.9</v>
      </c>
      <c r="Z31" s="138">
        <v>11111.19</v>
      </c>
      <c r="AA31" s="138">
        <v>11858.57</v>
      </c>
      <c r="AB31" s="138">
        <v>11463.105209720001</v>
      </c>
      <c r="AC31" s="138">
        <v>10866.394094154835</v>
      </c>
      <c r="AD31" s="138">
        <v>10121.030000000001</v>
      </c>
      <c r="AE31" s="138">
        <v>9920.7900000000009</v>
      </c>
      <c r="AF31" s="138">
        <v>9688.9934514600009</v>
      </c>
      <c r="AG31" s="138">
        <v>9805.61</v>
      </c>
      <c r="AH31" s="138">
        <v>9727.6</v>
      </c>
      <c r="AI31" s="138">
        <v>9947.36</v>
      </c>
      <c r="AJ31" s="138">
        <v>9544.4754801100007</v>
      </c>
      <c r="AK31" s="138">
        <v>9133.26</v>
      </c>
      <c r="AL31" s="138">
        <v>8801.84</v>
      </c>
      <c r="AM31" s="138">
        <v>9888.9699999999993</v>
      </c>
      <c r="AN31" s="138">
        <v>9473.6546402799995</v>
      </c>
      <c r="AO31" s="138">
        <v>11357.64</v>
      </c>
      <c r="AP31" s="138">
        <v>10447.290000000001</v>
      </c>
      <c r="AQ31" s="138">
        <v>10527.29</v>
      </c>
      <c r="AR31" s="138">
        <v>10300.152512909999</v>
      </c>
      <c r="AS31" s="138">
        <v>9789.73</v>
      </c>
      <c r="AT31" s="138">
        <v>8757.31</v>
      </c>
      <c r="AU31" s="138">
        <v>8904.730857688477</v>
      </c>
      <c r="AV31" s="138">
        <v>9020.7233079200014</v>
      </c>
      <c r="AW31" s="138">
        <v>8753.76</v>
      </c>
      <c r="AX31" s="138">
        <v>7731.35</v>
      </c>
      <c r="AY31" s="138">
        <v>7620.06</v>
      </c>
      <c r="AZ31" s="138">
        <v>9157.0740756800005</v>
      </c>
      <c r="BA31" s="138">
        <v>13197.4</v>
      </c>
    </row>
    <row r="32" spans="1:53" s="5" customFormat="1" ht="16.5" customHeight="1">
      <c r="A32" s="97"/>
      <c r="B32" s="66" t="s">
        <v>173</v>
      </c>
      <c r="C32" s="66"/>
      <c r="D32" s="13"/>
      <c r="E32" s="138">
        <v>4993</v>
      </c>
      <c r="F32" s="138">
        <v>3146</v>
      </c>
      <c r="G32" s="138">
        <v>1623</v>
      </c>
      <c r="H32" s="138">
        <v>1771.18484779</v>
      </c>
      <c r="I32" s="138">
        <v>986.26098290000004</v>
      </c>
      <c r="J32" s="138">
        <v>727.10180148999996</v>
      </c>
      <c r="K32" s="138">
        <v>641.17313399</v>
      </c>
      <c r="L32" s="138">
        <v>677.72602739000001</v>
      </c>
      <c r="M32" s="138">
        <v>633.04644807</v>
      </c>
      <c r="N32" s="138">
        <v>630</v>
      </c>
      <c r="O32" s="138">
        <v>29.342465750000002</v>
      </c>
      <c r="P32" s="14"/>
      <c r="Q32" s="138">
        <v>1559</v>
      </c>
      <c r="R32" s="138">
        <v>1502</v>
      </c>
      <c r="S32" s="138">
        <v>1559</v>
      </c>
      <c r="T32" s="138">
        <v>1541</v>
      </c>
      <c r="U32" s="138">
        <v>1832.02</v>
      </c>
      <c r="V32" s="138">
        <v>1941.87</v>
      </c>
      <c r="W32" s="138">
        <v>1765.71</v>
      </c>
      <c r="X32" s="138">
        <v>1274.76061353</v>
      </c>
      <c r="Y32" s="138">
        <v>906.46</v>
      </c>
      <c r="Z32" s="138">
        <v>885.12</v>
      </c>
      <c r="AA32" s="138">
        <v>880.97</v>
      </c>
      <c r="AB32" s="138">
        <v>823.61491462000004</v>
      </c>
      <c r="AC32" s="138">
        <v>754.26859275010986</v>
      </c>
      <c r="AD32" s="138">
        <v>680.1</v>
      </c>
      <c r="AE32" s="138">
        <v>652.82000000000005</v>
      </c>
      <c r="AF32" s="138">
        <v>643.77534821999996</v>
      </c>
      <c r="AG32" s="138">
        <v>640.97</v>
      </c>
      <c r="AH32" s="138">
        <v>640</v>
      </c>
      <c r="AI32" s="138">
        <v>640</v>
      </c>
      <c r="AJ32" s="138">
        <v>678.61111110000002</v>
      </c>
      <c r="AK32" s="138">
        <v>682.36</v>
      </c>
      <c r="AL32" s="138">
        <v>675</v>
      </c>
      <c r="AM32" s="138">
        <v>675</v>
      </c>
      <c r="AN32" s="138">
        <v>642.25274723999996</v>
      </c>
      <c r="AO32" s="138">
        <v>630</v>
      </c>
      <c r="AP32" s="138">
        <v>630</v>
      </c>
      <c r="AQ32" s="138">
        <v>630</v>
      </c>
      <c r="AR32" s="138">
        <v>630</v>
      </c>
      <c r="AS32" s="138">
        <v>630</v>
      </c>
      <c r="AT32" s="138">
        <v>630</v>
      </c>
      <c r="AU32" s="138">
        <v>630</v>
      </c>
      <c r="AV32" s="138">
        <v>119</v>
      </c>
      <c r="AW32" s="138">
        <v>0</v>
      </c>
      <c r="AX32" s="138">
        <v>0</v>
      </c>
      <c r="AY32" s="138">
        <v>0</v>
      </c>
      <c r="AZ32" s="138">
        <v>0</v>
      </c>
      <c r="BA32" s="138">
        <v>604.4</v>
      </c>
    </row>
    <row r="33" spans="1:53" s="5" customFormat="1" ht="16.5" customHeight="1">
      <c r="A33" s="97"/>
      <c r="B33" s="66" t="s">
        <v>174</v>
      </c>
      <c r="C33" s="66"/>
      <c r="D33" s="13"/>
      <c r="E33" s="138">
        <v>357</v>
      </c>
      <c r="F33" s="138">
        <v>386</v>
      </c>
      <c r="G33" s="138">
        <v>318</v>
      </c>
      <c r="H33" s="138">
        <v>61.581531820000002</v>
      </c>
      <c r="I33" s="138">
        <v>21.391327180000001</v>
      </c>
      <c r="J33" s="138">
        <v>7.6224212299999996</v>
      </c>
      <c r="K33" s="138">
        <v>4.79142636</v>
      </c>
      <c r="L33" s="138">
        <v>11.19128793</v>
      </c>
      <c r="M33" s="138">
        <v>1.3426802900000001</v>
      </c>
      <c r="N33" s="138">
        <v>3.2970017299999999</v>
      </c>
      <c r="O33" s="138">
        <v>8.1012449400000008</v>
      </c>
      <c r="P33" s="14"/>
      <c r="Q33" s="138">
        <v>376</v>
      </c>
      <c r="R33" s="138">
        <v>336</v>
      </c>
      <c r="S33" s="138">
        <v>247</v>
      </c>
      <c r="T33" s="138">
        <v>104</v>
      </c>
      <c r="U33" s="138">
        <v>61.1</v>
      </c>
      <c r="V33" s="138">
        <v>49.35</v>
      </c>
      <c r="W33" s="138">
        <v>32.53</v>
      </c>
      <c r="X33" s="138">
        <v>19.600231860000001</v>
      </c>
      <c r="Y33" s="138">
        <v>24.57</v>
      </c>
      <c r="Z33" s="138">
        <v>25.76</v>
      </c>
      <c r="AA33" s="138">
        <v>15.65</v>
      </c>
      <c r="AB33" s="138">
        <v>9.8171484899999992</v>
      </c>
      <c r="AC33" s="138">
        <v>9.7017708157142852</v>
      </c>
      <c r="AD33" s="138">
        <v>6.99</v>
      </c>
      <c r="AE33" s="138">
        <v>4.05</v>
      </c>
      <c r="AF33" s="138">
        <v>4.6401933800000004</v>
      </c>
      <c r="AG33" s="138">
        <v>7.84</v>
      </c>
      <c r="AH33" s="138">
        <v>3.63</v>
      </c>
      <c r="AI33" s="138">
        <v>3.08</v>
      </c>
      <c r="AJ33" s="138">
        <v>2.4873714599999999</v>
      </c>
      <c r="AK33" s="138">
        <v>13.85</v>
      </c>
      <c r="AL33" s="138">
        <v>11.59</v>
      </c>
      <c r="AM33" s="138">
        <v>16.670000000000002</v>
      </c>
      <c r="AN33" s="138">
        <v>1.65930413</v>
      </c>
      <c r="AO33" s="138">
        <v>1.48</v>
      </c>
      <c r="AP33" s="138">
        <v>0.93</v>
      </c>
      <c r="AQ33" s="138">
        <v>1.3</v>
      </c>
      <c r="AR33" s="138">
        <v>5.5278193</v>
      </c>
      <c r="AS33" s="138">
        <v>2.66</v>
      </c>
      <c r="AT33" s="138">
        <v>0.7</v>
      </c>
      <c r="AU33" s="138">
        <v>4.3335791691304344</v>
      </c>
      <c r="AV33" s="138">
        <v>15.34220043</v>
      </c>
      <c r="AW33" s="138">
        <v>9.5399999999999991</v>
      </c>
      <c r="AX33" s="138">
        <v>5.99</v>
      </c>
      <c r="AY33" s="138">
        <v>1.71</v>
      </c>
      <c r="AZ33" s="138">
        <v>3.1715616299999998</v>
      </c>
      <c r="BA33" s="138">
        <v>5.01</v>
      </c>
    </row>
    <row r="34" spans="1:53" s="5" customFormat="1" ht="16.5" customHeight="1">
      <c r="A34" s="97"/>
      <c r="B34" s="66" t="s">
        <v>175</v>
      </c>
      <c r="C34" s="66"/>
      <c r="D34" s="13"/>
      <c r="E34" s="138">
        <v>0</v>
      </c>
      <c r="F34" s="138">
        <v>0</v>
      </c>
      <c r="G34" s="138">
        <v>0</v>
      </c>
      <c r="H34" s="138">
        <v>0</v>
      </c>
      <c r="I34" s="138">
        <v>0</v>
      </c>
      <c r="J34" s="138">
        <v>0</v>
      </c>
      <c r="K34" s="138">
        <v>0</v>
      </c>
      <c r="L34" s="138">
        <v>0</v>
      </c>
      <c r="M34" s="138">
        <v>0</v>
      </c>
      <c r="N34" s="138">
        <v>0</v>
      </c>
      <c r="O34" s="138">
        <v>0</v>
      </c>
      <c r="P34" s="14"/>
      <c r="Q34" s="138">
        <v>0</v>
      </c>
      <c r="R34" s="138">
        <v>0</v>
      </c>
      <c r="S34" s="138">
        <v>0</v>
      </c>
      <c r="T34" s="138">
        <v>0</v>
      </c>
      <c r="U34" s="138">
        <v>0</v>
      </c>
      <c r="V34" s="138">
        <v>0</v>
      </c>
      <c r="W34" s="138">
        <v>0</v>
      </c>
      <c r="X34" s="138">
        <v>0</v>
      </c>
      <c r="Y34" s="138">
        <v>0</v>
      </c>
      <c r="Z34" s="138">
        <v>0</v>
      </c>
      <c r="AA34" s="138">
        <v>0</v>
      </c>
      <c r="AB34" s="138">
        <v>0</v>
      </c>
      <c r="AC34" s="138">
        <v>0</v>
      </c>
      <c r="AD34" s="138">
        <v>0</v>
      </c>
      <c r="AE34" s="138">
        <v>0</v>
      </c>
      <c r="AF34" s="138">
        <v>0</v>
      </c>
      <c r="AG34" s="138">
        <v>0</v>
      </c>
      <c r="AH34" s="138">
        <v>0</v>
      </c>
      <c r="AI34" s="138">
        <v>0</v>
      </c>
      <c r="AJ34" s="138">
        <v>0</v>
      </c>
      <c r="AK34" s="138">
        <v>0</v>
      </c>
      <c r="AL34" s="138">
        <v>0</v>
      </c>
      <c r="AM34" s="138">
        <v>0</v>
      </c>
      <c r="AN34" s="138">
        <v>0</v>
      </c>
      <c r="AO34" s="138">
        <v>0</v>
      </c>
      <c r="AP34" s="138">
        <v>0</v>
      </c>
      <c r="AQ34" s="138">
        <v>0</v>
      </c>
      <c r="AR34" s="138">
        <v>0</v>
      </c>
      <c r="AS34" s="138">
        <v>0</v>
      </c>
      <c r="AT34" s="138">
        <v>0</v>
      </c>
      <c r="AU34" s="138">
        <v>0</v>
      </c>
      <c r="AV34" s="138">
        <v>0</v>
      </c>
      <c r="AW34" s="138">
        <v>0</v>
      </c>
      <c r="AX34" s="138">
        <v>0</v>
      </c>
      <c r="AY34" s="138">
        <v>0</v>
      </c>
      <c r="AZ34" s="138">
        <v>0</v>
      </c>
      <c r="BA34" s="138">
        <v>0</v>
      </c>
    </row>
    <row r="35" spans="1:53" s="5" customFormat="1" ht="16.5" customHeight="1">
      <c r="A35" s="97"/>
      <c r="B35" s="66" t="s">
        <v>176</v>
      </c>
      <c r="C35" s="66"/>
      <c r="D35" s="13"/>
      <c r="E35" s="138">
        <v>8083</v>
      </c>
      <c r="F35" s="138">
        <v>8348</v>
      </c>
      <c r="G35" s="138">
        <v>8995</v>
      </c>
      <c r="H35" s="138">
        <v>8018.7216438300002</v>
      </c>
      <c r="I35" s="138">
        <v>7818.1959016299998</v>
      </c>
      <c r="J35" s="138">
        <v>6807.8232876599996</v>
      </c>
      <c r="K35" s="138">
        <v>6515.5452054699999</v>
      </c>
      <c r="L35" s="138">
        <v>5864.30958904</v>
      </c>
      <c r="M35" s="138">
        <v>6746.1016393299997</v>
      </c>
      <c r="N35" s="138">
        <v>8623.4876712299993</v>
      </c>
      <c r="O35" s="138">
        <v>12657.73424657</v>
      </c>
      <c r="P35" s="14"/>
      <c r="Q35" s="138">
        <v>8742</v>
      </c>
      <c r="R35" s="138">
        <v>8874</v>
      </c>
      <c r="S35" s="138">
        <v>9254</v>
      </c>
      <c r="T35" s="138">
        <v>8857</v>
      </c>
      <c r="U35" s="138">
        <v>8031.17</v>
      </c>
      <c r="V35" s="138">
        <v>7603.75</v>
      </c>
      <c r="W35" s="138">
        <v>7601.68</v>
      </c>
      <c r="X35" s="138">
        <v>7623.8153846100004</v>
      </c>
      <c r="Y35" s="138">
        <v>8047.95</v>
      </c>
      <c r="Z35" s="138">
        <v>7800.7</v>
      </c>
      <c r="AA35" s="138">
        <v>7800.7</v>
      </c>
      <c r="AB35" s="138">
        <v>7128.4777777700001</v>
      </c>
      <c r="AC35" s="138">
        <v>6649.051648355934</v>
      </c>
      <c r="AD35" s="138">
        <v>6996.35</v>
      </c>
      <c r="AE35" s="138">
        <v>6462.66</v>
      </c>
      <c r="AF35" s="138">
        <v>6817.9888888799996</v>
      </c>
      <c r="AG35" s="138">
        <v>6688.11</v>
      </c>
      <c r="AH35" s="138">
        <v>6464.33</v>
      </c>
      <c r="AI35" s="138">
        <v>6100.2</v>
      </c>
      <c r="AJ35" s="138">
        <v>5837.9777777700001</v>
      </c>
      <c r="AK35" s="138">
        <v>6107.89</v>
      </c>
      <c r="AL35" s="138">
        <v>5813.24</v>
      </c>
      <c r="AM35" s="138">
        <v>5700.2</v>
      </c>
      <c r="AN35" s="138">
        <v>5980.4197802099998</v>
      </c>
      <c r="AO35" s="138">
        <v>6200.2</v>
      </c>
      <c r="AP35" s="138">
        <v>7389.33</v>
      </c>
      <c r="AQ35" s="138">
        <v>7400.2</v>
      </c>
      <c r="AR35" s="138">
        <v>7400.2</v>
      </c>
      <c r="AS35" s="138">
        <v>7740.86</v>
      </c>
      <c r="AT35" s="138">
        <v>9916.5</v>
      </c>
      <c r="AU35" s="138">
        <v>9400.2000000136959</v>
      </c>
      <c r="AV35" s="138">
        <v>11111.311111109999</v>
      </c>
      <c r="AW35" s="138">
        <v>13676.02</v>
      </c>
      <c r="AX35" s="138">
        <v>12136.07</v>
      </c>
      <c r="AY35" s="138">
        <v>13684.98</v>
      </c>
      <c r="AZ35" s="138">
        <v>12366.866666659998</v>
      </c>
      <c r="BA35" s="138">
        <v>11805.69</v>
      </c>
    </row>
    <row r="36" spans="1:53" s="7" customFormat="1" ht="16.5" customHeight="1">
      <c r="A36" s="97"/>
      <c r="B36" s="65" t="s">
        <v>177</v>
      </c>
      <c r="C36" s="65"/>
      <c r="D36" s="13"/>
      <c r="E36" s="151">
        <v>303</v>
      </c>
      <c r="F36" s="151">
        <v>523</v>
      </c>
      <c r="G36" s="151">
        <v>313</v>
      </c>
      <c r="H36" s="151">
        <v>270.62435901999999</v>
      </c>
      <c r="I36" s="151">
        <v>274.10092856</v>
      </c>
      <c r="J36" s="151">
        <v>300.64065332000001</v>
      </c>
      <c r="K36" s="151">
        <v>285.51482017000001</v>
      </c>
      <c r="L36" s="151">
        <v>414.03113510999998</v>
      </c>
      <c r="M36" s="151">
        <v>1034.3800027699999</v>
      </c>
      <c r="N36" s="151">
        <v>1350.39197089</v>
      </c>
      <c r="O36" s="151">
        <v>1240.70680995</v>
      </c>
      <c r="P36" s="14"/>
      <c r="Q36" s="151">
        <v>291</v>
      </c>
      <c r="R36" s="151">
        <v>319</v>
      </c>
      <c r="S36" s="151">
        <v>293</v>
      </c>
      <c r="T36" s="151">
        <v>303</v>
      </c>
      <c r="U36" s="151">
        <v>281.01</v>
      </c>
      <c r="V36" s="151">
        <v>265.63</v>
      </c>
      <c r="W36" s="151">
        <v>233.9</v>
      </c>
      <c r="X36" s="151">
        <v>277.44128945</v>
      </c>
      <c r="Y36" s="151">
        <v>280.56</v>
      </c>
      <c r="Z36" s="151">
        <v>249.44</v>
      </c>
      <c r="AA36" s="151">
        <v>289.07</v>
      </c>
      <c r="AB36" s="151">
        <v>290.15598402000001</v>
      </c>
      <c r="AC36" s="151">
        <v>309.50472766384615</v>
      </c>
      <c r="AD36" s="151">
        <v>300.18</v>
      </c>
      <c r="AE36" s="151">
        <v>302.58999999999997</v>
      </c>
      <c r="AF36" s="151">
        <v>290.59646393999998</v>
      </c>
      <c r="AG36" s="151">
        <v>288</v>
      </c>
      <c r="AH36" s="151">
        <v>257.8</v>
      </c>
      <c r="AI36" s="151">
        <v>305.8</v>
      </c>
      <c r="AJ36" s="151">
        <v>331.24233846999999</v>
      </c>
      <c r="AK36" s="151">
        <v>325.39</v>
      </c>
      <c r="AL36" s="151">
        <v>463.84</v>
      </c>
      <c r="AM36" s="151">
        <v>532.89</v>
      </c>
      <c r="AN36" s="151">
        <v>603.92719086</v>
      </c>
      <c r="AO36" s="151">
        <v>1436.58</v>
      </c>
      <c r="AP36" s="151">
        <v>1117.23</v>
      </c>
      <c r="AQ36" s="151">
        <v>979.47</v>
      </c>
      <c r="AR36" s="151">
        <v>1023.5067749900001</v>
      </c>
      <c r="AS36" s="151">
        <v>1205.82</v>
      </c>
      <c r="AT36" s="151">
        <v>1528.64</v>
      </c>
      <c r="AU36" s="151">
        <v>1634.9230487783695</v>
      </c>
      <c r="AV36" s="151">
        <v>1854.2240661899998</v>
      </c>
      <c r="AW36" s="151">
        <v>1690.15</v>
      </c>
      <c r="AX36" s="151">
        <v>506.13</v>
      </c>
      <c r="AY36" s="151">
        <v>930.55</v>
      </c>
      <c r="AZ36" s="151">
        <v>1451.4337147799999</v>
      </c>
      <c r="BA36" s="151">
        <v>736.47</v>
      </c>
    </row>
    <row r="37" spans="1:53" s="7" customFormat="1" ht="16.5" customHeight="1">
      <c r="A37" s="97"/>
      <c r="B37" s="66" t="s">
        <v>178</v>
      </c>
      <c r="C37" s="66"/>
      <c r="D37" s="13"/>
      <c r="E37" s="138">
        <v>11621</v>
      </c>
      <c r="F37" s="138">
        <v>9088</v>
      </c>
      <c r="G37" s="138">
        <v>6789</v>
      </c>
      <c r="H37" s="138">
        <v>4155.6721803299997</v>
      </c>
      <c r="I37" s="138">
        <v>3016.4515197599999</v>
      </c>
      <c r="J37" s="138">
        <v>2743.3812028699999</v>
      </c>
      <c r="K37" s="138">
        <v>2546.2123861099999</v>
      </c>
      <c r="L37" s="138">
        <v>2466.1809914400001</v>
      </c>
      <c r="M37" s="138">
        <v>2784.6584831300001</v>
      </c>
      <c r="N37" s="138">
        <v>3687.9938894899997</v>
      </c>
      <c r="O37" s="138">
        <v>4581.9626496000001</v>
      </c>
      <c r="P37" s="14"/>
      <c r="Q37" s="138">
        <v>7650</v>
      </c>
      <c r="R37" s="138">
        <v>6146</v>
      </c>
      <c r="S37" s="138">
        <v>5619</v>
      </c>
      <c r="T37" s="138">
        <v>4844</v>
      </c>
      <c r="U37" s="138">
        <v>4429.75</v>
      </c>
      <c r="V37" s="138">
        <v>4060.59</v>
      </c>
      <c r="W37" s="138">
        <v>3306.2</v>
      </c>
      <c r="X37" s="138">
        <v>3200.02866571</v>
      </c>
      <c r="Y37" s="138">
        <v>3109.52</v>
      </c>
      <c r="Z37" s="138">
        <v>2958.38</v>
      </c>
      <c r="AA37" s="138">
        <v>2800.89</v>
      </c>
      <c r="AB37" s="138">
        <v>2754.1122234999998</v>
      </c>
      <c r="AC37" s="138">
        <v>2942.7739175187917</v>
      </c>
      <c r="AD37" s="138">
        <v>2593.34</v>
      </c>
      <c r="AE37" s="138">
        <v>2685.7</v>
      </c>
      <c r="AF37" s="138">
        <v>2663.6827853200002</v>
      </c>
      <c r="AG37" s="138">
        <v>2571.8000000000002</v>
      </c>
      <c r="AH37" s="138">
        <v>2438.02</v>
      </c>
      <c r="AI37" s="138">
        <v>2514.19</v>
      </c>
      <c r="AJ37" s="138">
        <v>2510.71020649</v>
      </c>
      <c r="AK37" s="138">
        <v>2451.11</v>
      </c>
      <c r="AL37" s="138">
        <v>2496.73</v>
      </c>
      <c r="AM37" s="138">
        <v>2406.98</v>
      </c>
      <c r="AN37" s="138">
        <v>2481.4091901500001</v>
      </c>
      <c r="AO37" s="138">
        <v>2895.66</v>
      </c>
      <c r="AP37" s="138">
        <v>2983.88</v>
      </c>
      <c r="AQ37" s="138">
        <v>2775.59</v>
      </c>
      <c r="AR37" s="138">
        <v>2647.7417748500002</v>
      </c>
      <c r="AS37" s="138">
        <v>3547.3</v>
      </c>
      <c r="AT37" s="138">
        <v>4213.3</v>
      </c>
      <c r="AU37" s="138">
        <v>4319.4952527594569</v>
      </c>
      <c r="AV37" s="138">
        <v>4864.9487148400003</v>
      </c>
      <c r="AW37" s="138">
        <v>4627.1400000000003</v>
      </c>
      <c r="AX37" s="138">
        <v>4748.87</v>
      </c>
      <c r="AY37" s="138">
        <v>4093.53</v>
      </c>
      <c r="AZ37" s="138">
        <v>3888.3472262499999</v>
      </c>
      <c r="BA37" s="138">
        <v>2964.29</v>
      </c>
    </row>
    <row r="38" spans="1:53" s="7" customFormat="1" ht="16.5" customHeight="1">
      <c r="A38" s="97"/>
      <c r="B38" s="66" t="s">
        <v>179</v>
      </c>
      <c r="C38" s="66"/>
      <c r="D38" s="13"/>
      <c r="E38" s="138">
        <v>386</v>
      </c>
      <c r="F38" s="138">
        <v>517</v>
      </c>
      <c r="G38" s="138">
        <v>503</v>
      </c>
      <c r="H38" s="138">
        <v>612.38828074000003</v>
      </c>
      <c r="I38" s="138">
        <v>657.43610108999997</v>
      </c>
      <c r="J38" s="138">
        <v>814.81803342000001</v>
      </c>
      <c r="K38" s="138">
        <v>873.49467423999999</v>
      </c>
      <c r="L38" s="138">
        <v>961.76180131000001</v>
      </c>
      <c r="M38" s="138">
        <v>1092.0941991699999</v>
      </c>
      <c r="N38" s="138">
        <v>1392.4376418500001</v>
      </c>
      <c r="O38" s="138">
        <v>1092.0780201699999</v>
      </c>
      <c r="P38" s="14"/>
      <c r="Q38" s="138">
        <v>455</v>
      </c>
      <c r="R38" s="138">
        <v>551</v>
      </c>
      <c r="S38" s="138">
        <v>576</v>
      </c>
      <c r="T38" s="138">
        <v>565</v>
      </c>
      <c r="U38" s="138">
        <v>596.73</v>
      </c>
      <c r="V38" s="138">
        <v>611.25</v>
      </c>
      <c r="W38" s="138">
        <v>675.26</v>
      </c>
      <c r="X38" s="138">
        <v>607.08109420000005</v>
      </c>
      <c r="Y38" s="138">
        <v>635.23</v>
      </c>
      <c r="Z38" s="138">
        <v>709.78</v>
      </c>
      <c r="AA38" s="138">
        <v>676.87</v>
      </c>
      <c r="AB38" s="138">
        <v>770.29082093</v>
      </c>
      <c r="AC38" s="138">
        <v>834.91030649758238</v>
      </c>
      <c r="AD38" s="138">
        <v>781.15</v>
      </c>
      <c r="AE38" s="138">
        <v>872.17</v>
      </c>
      <c r="AF38" s="138">
        <v>929.23830597000006</v>
      </c>
      <c r="AG38" s="138">
        <v>863.29</v>
      </c>
      <c r="AH38" s="138">
        <v>808.56</v>
      </c>
      <c r="AI38" s="138">
        <v>894</v>
      </c>
      <c r="AJ38" s="138">
        <v>924.91280567000001</v>
      </c>
      <c r="AK38" s="138">
        <v>930.87</v>
      </c>
      <c r="AL38" s="138">
        <v>1002.51</v>
      </c>
      <c r="AM38" s="138">
        <v>987.61</v>
      </c>
      <c r="AN38" s="138">
        <v>996.84602055000005</v>
      </c>
      <c r="AO38" s="138">
        <v>939.18</v>
      </c>
      <c r="AP38" s="138">
        <v>1165.55</v>
      </c>
      <c r="AQ38" s="138">
        <v>1264.0999999999999</v>
      </c>
      <c r="AR38" s="138">
        <v>1381.55707377</v>
      </c>
      <c r="AS38" s="138">
        <v>1359.91</v>
      </c>
      <c r="AT38" s="138">
        <v>1424.19</v>
      </c>
      <c r="AU38" s="138">
        <v>1403.5039171194564</v>
      </c>
      <c r="AV38" s="138">
        <v>1124.9287563999999</v>
      </c>
      <c r="AW38" s="138">
        <v>1061.53</v>
      </c>
      <c r="AX38" s="138">
        <v>1058</v>
      </c>
      <c r="AY38" s="138">
        <v>1124.24</v>
      </c>
      <c r="AZ38" s="138">
        <v>1060.85453409</v>
      </c>
      <c r="BA38" s="138">
        <v>1037.81</v>
      </c>
    </row>
    <row r="39" spans="1:53" ht="16.5" customHeight="1">
      <c r="B39" s="66" t="s">
        <v>180</v>
      </c>
      <c r="C39" s="66"/>
      <c r="D39" s="10"/>
      <c r="E39" s="138">
        <v>11231</v>
      </c>
      <c r="F39" s="138">
        <v>8565</v>
      </c>
      <c r="G39" s="138">
        <v>6268</v>
      </c>
      <c r="H39" s="138">
        <v>3531.6081850800001</v>
      </c>
      <c r="I39" s="138">
        <v>2344.6602275499999</v>
      </c>
      <c r="J39" s="138">
        <v>1911.30422555</v>
      </c>
      <c r="K39" s="138">
        <v>1657.64442263</v>
      </c>
      <c r="L39" s="138">
        <v>1489.6124268999999</v>
      </c>
      <c r="M39" s="138">
        <v>1683.95756271</v>
      </c>
      <c r="N39" s="138">
        <v>2286.0813114299999</v>
      </c>
      <c r="O39" s="138">
        <v>3476.1078627799998</v>
      </c>
      <c r="P39" s="14"/>
      <c r="Q39" s="138">
        <v>7175</v>
      </c>
      <c r="R39" s="138">
        <v>5580</v>
      </c>
      <c r="S39" s="138">
        <v>5024</v>
      </c>
      <c r="T39" s="138">
        <v>4264</v>
      </c>
      <c r="U39" s="138">
        <v>3822.49</v>
      </c>
      <c r="V39" s="138">
        <v>3437.34</v>
      </c>
      <c r="W39" s="138">
        <v>2621.52</v>
      </c>
      <c r="X39" s="138">
        <v>2582.2688270399999</v>
      </c>
      <c r="Y39" s="138">
        <v>2462.4899999999998</v>
      </c>
      <c r="Z39" s="138">
        <v>2226.5300000000002</v>
      </c>
      <c r="AA39" s="138">
        <v>2111.2199999999998</v>
      </c>
      <c r="AB39" s="138">
        <v>1974.0787324200001</v>
      </c>
      <c r="AC39" s="138">
        <v>2090.4673295367033</v>
      </c>
      <c r="AD39" s="138">
        <v>1795.49</v>
      </c>
      <c r="AE39" s="138">
        <v>1788.49</v>
      </c>
      <c r="AF39" s="138">
        <v>1719.0323295600001</v>
      </c>
      <c r="AG39" s="138">
        <v>1693.7</v>
      </c>
      <c r="AH39" s="138">
        <v>1615.07</v>
      </c>
      <c r="AI39" s="138">
        <v>1604.5</v>
      </c>
      <c r="AJ39" s="138">
        <v>1570.7623452</v>
      </c>
      <c r="AK39" s="138">
        <v>1512.18</v>
      </c>
      <c r="AL39" s="138">
        <v>1478.54</v>
      </c>
      <c r="AM39" s="138">
        <v>1398.98</v>
      </c>
      <c r="AN39" s="138">
        <v>1469.1078061400001</v>
      </c>
      <c r="AO39" s="138">
        <v>1948.63</v>
      </c>
      <c r="AP39" s="138">
        <v>1812.72</v>
      </c>
      <c r="AQ39" s="138">
        <v>1505.91</v>
      </c>
      <c r="AR39" s="138">
        <v>1258.57572443</v>
      </c>
      <c r="AS39" s="138">
        <v>2176.85</v>
      </c>
      <c r="AT39" s="138">
        <v>2778.77</v>
      </c>
      <c r="AU39" s="138">
        <v>2906.6103515788045</v>
      </c>
      <c r="AV39" s="138">
        <v>3715.1221821600002</v>
      </c>
      <c r="AW39" s="138">
        <v>3551.25</v>
      </c>
      <c r="AX39" s="138">
        <v>3682.18</v>
      </c>
      <c r="AY39" s="138">
        <v>2961.89</v>
      </c>
      <c r="AZ39" s="138">
        <v>2820.7211439900002</v>
      </c>
      <c r="BA39" s="138">
        <v>1920.08</v>
      </c>
    </row>
    <row r="40" spans="1:53" ht="16.5" customHeight="1">
      <c r="B40" s="66" t="s">
        <v>181</v>
      </c>
      <c r="C40" s="66"/>
      <c r="D40" s="10"/>
      <c r="E40" s="138">
        <v>0</v>
      </c>
      <c r="F40" s="138">
        <v>0</v>
      </c>
      <c r="G40" s="138">
        <v>0</v>
      </c>
      <c r="H40" s="138">
        <v>0</v>
      </c>
      <c r="I40" s="138">
        <v>0</v>
      </c>
      <c r="J40" s="138">
        <v>0</v>
      </c>
      <c r="K40" s="138">
        <v>0</v>
      </c>
      <c r="L40" s="138">
        <v>0</v>
      </c>
      <c r="M40" s="138">
        <v>0</v>
      </c>
      <c r="N40" s="138">
        <v>0</v>
      </c>
      <c r="O40" s="138">
        <v>0</v>
      </c>
      <c r="P40" s="14"/>
      <c r="Q40" s="138">
        <v>0</v>
      </c>
      <c r="R40" s="138">
        <v>0</v>
      </c>
      <c r="S40" s="138">
        <v>0</v>
      </c>
      <c r="T40" s="138">
        <v>0</v>
      </c>
      <c r="U40" s="138">
        <v>0</v>
      </c>
      <c r="V40" s="138">
        <v>0</v>
      </c>
      <c r="W40" s="138">
        <v>0</v>
      </c>
      <c r="X40" s="138">
        <v>0</v>
      </c>
      <c r="Y40" s="138">
        <v>0</v>
      </c>
      <c r="Z40" s="138">
        <v>0</v>
      </c>
      <c r="AA40" s="138">
        <v>0</v>
      </c>
      <c r="AB40" s="138">
        <v>0</v>
      </c>
      <c r="AC40" s="138">
        <v>0</v>
      </c>
      <c r="AD40" s="138">
        <v>0</v>
      </c>
      <c r="AE40" s="138">
        <v>0</v>
      </c>
      <c r="AF40" s="138">
        <v>0</v>
      </c>
      <c r="AG40" s="138">
        <v>0</v>
      </c>
      <c r="AH40" s="138">
        <v>0</v>
      </c>
      <c r="AI40" s="138">
        <v>0</v>
      </c>
      <c r="AJ40" s="138">
        <v>0</v>
      </c>
      <c r="AK40" s="138">
        <v>0</v>
      </c>
      <c r="AL40" s="138">
        <v>0</v>
      </c>
      <c r="AM40" s="138">
        <v>0</v>
      </c>
      <c r="AN40" s="138">
        <v>0</v>
      </c>
      <c r="AO40" s="138">
        <v>0</v>
      </c>
      <c r="AP40" s="138">
        <v>0</v>
      </c>
      <c r="AQ40" s="138">
        <v>0</v>
      </c>
      <c r="AR40" s="138">
        <v>0</v>
      </c>
      <c r="AS40" s="138">
        <v>0</v>
      </c>
      <c r="AT40" s="138">
        <v>0</v>
      </c>
      <c r="AU40" s="138">
        <v>0</v>
      </c>
      <c r="AV40" s="138">
        <v>0</v>
      </c>
      <c r="AW40" s="138">
        <v>0</v>
      </c>
      <c r="AX40" s="138">
        <v>0</v>
      </c>
      <c r="AY40" s="138">
        <v>0</v>
      </c>
      <c r="AZ40" s="138">
        <v>0</v>
      </c>
      <c r="BA40" s="138">
        <v>0</v>
      </c>
    </row>
    <row r="41" spans="1:53" ht="16.5" customHeight="1" thickBot="1">
      <c r="B41" s="206" t="s">
        <v>177</v>
      </c>
      <c r="C41" s="206"/>
      <c r="D41" s="207"/>
      <c r="E41" s="237">
        <v>5</v>
      </c>
      <c r="F41" s="237">
        <v>6</v>
      </c>
      <c r="G41" s="237">
        <v>17</v>
      </c>
      <c r="H41" s="237">
        <v>11.675714510000001</v>
      </c>
      <c r="I41" s="237">
        <v>14.355191120000001</v>
      </c>
      <c r="J41" s="237">
        <v>17.258943899999998</v>
      </c>
      <c r="K41" s="237">
        <v>15.073289239999999</v>
      </c>
      <c r="L41" s="237">
        <v>14.80676323</v>
      </c>
      <c r="M41" s="237">
        <v>8.6067212499999997</v>
      </c>
      <c r="N41" s="237">
        <v>9.4749362099999992</v>
      </c>
      <c r="O41" s="237">
        <v>13.776766649999999</v>
      </c>
      <c r="P41" s="130"/>
      <c r="Q41" s="237">
        <v>19</v>
      </c>
      <c r="R41" s="237">
        <v>15</v>
      </c>
      <c r="S41" s="237">
        <v>19</v>
      </c>
      <c r="T41" s="237">
        <v>15</v>
      </c>
      <c r="U41" s="237">
        <v>10.53</v>
      </c>
      <c r="V41" s="237">
        <v>12</v>
      </c>
      <c r="W41" s="237">
        <v>9.41</v>
      </c>
      <c r="X41" s="237">
        <v>10.67874447</v>
      </c>
      <c r="Y41" s="237">
        <v>11.8</v>
      </c>
      <c r="Z41" s="237">
        <v>22.08</v>
      </c>
      <c r="AA41" s="237">
        <v>12.8</v>
      </c>
      <c r="AB41" s="237">
        <v>9.7426701500000004</v>
      </c>
      <c r="AC41" s="237">
        <v>17.396281484505494</v>
      </c>
      <c r="AD41" s="237">
        <v>16.690000000000001</v>
      </c>
      <c r="AE41" s="237">
        <v>25.04</v>
      </c>
      <c r="AF41" s="237">
        <v>15.412149790000001</v>
      </c>
      <c r="AG41" s="237">
        <v>14.81</v>
      </c>
      <c r="AH41" s="237">
        <v>14.39</v>
      </c>
      <c r="AI41" s="237">
        <v>15.69</v>
      </c>
      <c r="AJ41" s="237">
        <v>15.03505562</v>
      </c>
      <c r="AK41" s="237">
        <v>8.06</v>
      </c>
      <c r="AL41" s="237">
        <v>15.67</v>
      </c>
      <c r="AM41" s="237">
        <v>20.39</v>
      </c>
      <c r="AN41" s="237">
        <v>15.455363459999999</v>
      </c>
      <c r="AO41" s="237">
        <v>7.85</v>
      </c>
      <c r="AP41" s="237">
        <v>5.6</v>
      </c>
      <c r="AQ41" s="237">
        <v>5.58</v>
      </c>
      <c r="AR41" s="237">
        <v>7.6089766499999998</v>
      </c>
      <c r="AS41" s="237">
        <v>10.54</v>
      </c>
      <c r="AT41" s="237">
        <v>10.34</v>
      </c>
      <c r="AU41" s="237">
        <v>9.3809840611956528</v>
      </c>
      <c r="AV41" s="237">
        <v>24.897776279999999</v>
      </c>
      <c r="AW41" s="237">
        <v>14.37</v>
      </c>
      <c r="AX41" s="237">
        <v>8.69</v>
      </c>
      <c r="AY41" s="237">
        <v>7.4</v>
      </c>
      <c r="AZ41" s="237">
        <v>6.77154817</v>
      </c>
      <c r="BA41" s="237">
        <v>6.4</v>
      </c>
    </row>
    <row r="42" spans="1:53" ht="16.5" customHeight="1">
      <c r="B42" s="71"/>
      <c r="C42" s="71"/>
    </row>
    <row r="43" spans="1:53" ht="16.5" customHeight="1">
      <c r="B43" s="334" t="s">
        <v>564</v>
      </c>
      <c r="C43" s="335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</row>
    <row r="44" spans="1:53" ht="16.5" customHeight="1">
      <c r="B44" s="200" t="s">
        <v>484</v>
      </c>
      <c r="C44" s="200"/>
      <c r="D44" s="25"/>
      <c r="E44" s="28" t="s">
        <v>897</v>
      </c>
      <c r="F44" s="28" t="s">
        <v>893</v>
      </c>
      <c r="G44" s="28" t="s">
        <v>894</v>
      </c>
      <c r="H44" s="28" t="s">
        <v>895</v>
      </c>
      <c r="I44" s="28" t="s">
        <v>896</v>
      </c>
      <c r="J44" s="28" t="s">
        <v>968</v>
      </c>
      <c r="K44" s="28" t="s">
        <v>1016</v>
      </c>
      <c r="L44" s="28" t="s">
        <v>1068</v>
      </c>
      <c r="M44" s="28" t="s">
        <v>1087</v>
      </c>
      <c r="N44" s="28" t="s">
        <v>1099</v>
      </c>
      <c r="O44" s="28" t="s">
        <v>1125</v>
      </c>
      <c r="Q44" s="28" t="s">
        <v>20</v>
      </c>
      <c r="R44" s="28" t="s">
        <v>21</v>
      </c>
      <c r="S44" s="28" t="s">
        <v>22</v>
      </c>
      <c r="T44" s="28" t="s">
        <v>23</v>
      </c>
      <c r="U44" s="28" t="s">
        <v>24</v>
      </c>
      <c r="V44" s="28" t="s">
        <v>34</v>
      </c>
      <c r="W44" s="28" t="s">
        <v>571</v>
      </c>
      <c r="X44" s="28" t="s">
        <v>683</v>
      </c>
      <c r="Y44" s="28" t="s">
        <v>684</v>
      </c>
      <c r="Z44" s="28" t="s">
        <v>689</v>
      </c>
      <c r="AA44" s="28" t="s">
        <v>775</v>
      </c>
      <c r="AB44" s="28" t="s">
        <v>923</v>
      </c>
      <c r="AC44" s="28" t="s">
        <v>936</v>
      </c>
      <c r="AD44" s="28" t="s">
        <v>960</v>
      </c>
      <c r="AE44" s="28" t="s">
        <v>971</v>
      </c>
      <c r="AF44" s="28" t="s">
        <v>995</v>
      </c>
      <c r="AG44" s="28" t="s">
        <v>997</v>
      </c>
      <c r="AH44" s="28" t="s">
        <v>1007</v>
      </c>
      <c r="AI44" s="28" t="s">
        <v>1013</v>
      </c>
      <c r="AJ44" s="28" t="s">
        <v>1017</v>
      </c>
      <c r="AK44" s="28" t="s">
        <v>1020</v>
      </c>
      <c r="AL44" s="28" t="s">
        <v>1056</v>
      </c>
      <c r="AM44" s="28" t="s">
        <v>1071</v>
      </c>
      <c r="AN44" s="28" t="s">
        <v>1072</v>
      </c>
      <c r="AO44" s="28" t="s">
        <v>1083</v>
      </c>
      <c r="AP44" s="28" t="s">
        <v>1086</v>
      </c>
      <c r="AQ44" s="28" t="s">
        <v>1089</v>
      </c>
      <c r="AR44" s="28" t="s">
        <v>1092</v>
      </c>
      <c r="AS44" s="28" t="s">
        <v>1095</v>
      </c>
      <c r="AT44" s="28" t="s">
        <v>1096</v>
      </c>
      <c r="AU44" s="28" t="s">
        <v>1098</v>
      </c>
      <c r="AV44" s="28" t="s">
        <v>1100</v>
      </c>
      <c r="AW44" s="28" t="s">
        <v>1104</v>
      </c>
      <c r="AX44" s="28" t="s">
        <v>1122</v>
      </c>
      <c r="AY44" s="28" t="s">
        <v>1124</v>
      </c>
      <c r="AZ44" s="28" t="s">
        <v>1127</v>
      </c>
      <c r="BA44" s="28" t="s">
        <v>1132</v>
      </c>
    </row>
    <row r="45" spans="1:53" ht="16.5" customHeight="1">
      <c r="B45" s="64" t="s">
        <v>149</v>
      </c>
      <c r="C45" s="65"/>
      <c r="D45" s="14"/>
      <c r="E45" s="243">
        <v>9383</v>
      </c>
      <c r="F45" s="243">
        <v>8331</v>
      </c>
      <c r="G45" s="243">
        <v>7336</v>
      </c>
      <c r="H45" s="243">
        <v>6275.1788773300004</v>
      </c>
      <c r="I45" s="243">
        <v>6887.2772276000005</v>
      </c>
      <c r="J45" s="243">
        <v>7636.4999701300003</v>
      </c>
      <c r="K45" s="243">
        <v>8439.9829656900001</v>
      </c>
      <c r="L45" s="243">
        <v>8132.83460732</v>
      </c>
      <c r="M45" s="243">
        <v>7581.8249859099997</v>
      </c>
      <c r="N45" s="243">
        <v>7602.3247649799996</v>
      </c>
      <c r="O45" s="243">
        <v>10354.58477725</v>
      </c>
      <c r="P45" s="10"/>
      <c r="Q45" s="243">
        <v>1892</v>
      </c>
      <c r="R45" s="243">
        <v>1817</v>
      </c>
      <c r="S45" s="243">
        <v>1683</v>
      </c>
      <c r="T45" s="243">
        <v>1559</v>
      </c>
      <c r="U45" s="243">
        <v>1554.8</v>
      </c>
      <c r="V45" s="243">
        <v>1571.86</v>
      </c>
      <c r="W45" s="243">
        <v>1589.89</v>
      </c>
      <c r="X45" s="243">
        <v>1642.09749278</v>
      </c>
      <c r="Y45" s="243">
        <v>1718.13</v>
      </c>
      <c r="Z45" s="243">
        <v>1753.08</v>
      </c>
      <c r="AA45" s="243">
        <v>1773.97</v>
      </c>
      <c r="AB45" s="243">
        <v>1825.17350283</v>
      </c>
      <c r="AC45" s="243">
        <v>1879.8151688800001</v>
      </c>
      <c r="AD45" s="243">
        <v>1938.01</v>
      </c>
      <c r="AE45" s="243">
        <v>1993.5</v>
      </c>
      <c r="AF45" s="243">
        <v>2021.6083063000001</v>
      </c>
      <c r="AG45" s="243">
        <v>2114.9699999999998</v>
      </c>
      <c r="AH45" s="243">
        <v>2147.21</v>
      </c>
      <c r="AI45" s="243">
        <v>2156.1999999999998</v>
      </c>
      <c r="AJ45" s="243">
        <v>2045.6171256099999</v>
      </c>
      <c r="AK45" s="243">
        <v>2074.92</v>
      </c>
      <c r="AL45" s="243">
        <v>2038.94</v>
      </c>
      <c r="AM45" s="243">
        <v>1973.36</v>
      </c>
      <c r="AN45" s="243">
        <v>1933.23638149</v>
      </c>
      <c r="AO45" s="243">
        <v>1926.04</v>
      </c>
      <c r="AP45" s="243">
        <v>1878.66</v>
      </c>
      <c r="AQ45" s="243">
        <v>1843.9</v>
      </c>
      <c r="AR45" s="243">
        <v>1771.24337934</v>
      </c>
      <c r="AS45" s="243">
        <v>1829.62</v>
      </c>
      <c r="AT45" s="243">
        <v>1943.87</v>
      </c>
      <c r="AU45" s="243">
        <v>2057.5960252599998</v>
      </c>
      <c r="AV45" s="243">
        <v>2179.881034</v>
      </c>
      <c r="AW45" s="243">
        <v>2347.59</v>
      </c>
      <c r="AX45" s="243">
        <v>2708.31</v>
      </c>
      <c r="AY45" s="243">
        <v>3118.8</v>
      </c>
      <c r="AZ45" s="243">
        <v>3423.19345441</v>
      </c>
      <c r="BA45" s="243">
        <v>3484.96</v>
      </c>
    </row>
    <row r="46" spans="1:53" ht="16.5" customHeight="1">
      <c r="B46" s="66" t="s">
        <v>150</v>
      </c>
      <c r="C46" s="66"/>
      <c r="D46" s="14"/>
      <c r="E46" s="138">
        <v>9045</v>
      </c>
      <c r="F46" s="138">
        <v>8111</v>
      </c>
      <c r="G46" s="138">
        <v>7209</v>
      </c>
      <c r="H46" s="138">
        <v>6207.0391070400001</v>
      </c>
      <c r="I46" s="138">
        <v>6833.65775424</v>
      </c>
      <c r="J46" s="138">
        <v>7586.7699680899996</v>
      </c>
      <c r="K46" s="138">
        <v>8385.4469576899992</v>
      </c>
      <c r="L46" s="138">
        <v>8080.3157885199998</v>
      </c>
      <c r="M46" s="138">
        <v>7545.2201482700002</v>
      </c>
      <c r="N46" s="138">
        <v>7577.0651320799998</v>
      </c>
      <c r="O46" s="138">
        <v>10317.26251</v>
      </c>
      <c r="P46" s="14"/>
      <c r="Q46" s="138">
        <v>1856</v>
      </c>
      <c r="R46" s="138">
        <v>1788</v>
      </c>
      <c r="S46" s="138">
        <v>1659</v>
      </c>
      <c r="T46" s="138">
        <v>1538</v>
      </c>
      <c r="U46" s="138">
        <v>1536.9</v>
      </c>
      <c r="V46" s="138">
        <v>1555.04</v>
      </c>
      <c r="W46" s="138">
        <v>1577.12</v>
      </c>
      <c r="X46" s="138">
        <v>1628.1659275100001</v>
      </c>
      <c r="Y46" s="138">
        <v>1704.42</v>
      </c>
      <c r="Z46" s="138">
        <v>1739.32</v>
      </c>
      <c r="AA46" s="138">
        <v>1761.75</v>
      </c>
      <c r="AB46" s="138">
        <v>1813.7237640599999</v>
      </c>
      <c r="AC46" s="138">
        <v>1867.1380450199999</v>
      </c>
      <c r="AD46" s="138">
        <v>1925.15</v>
      </c>
      <c r="AE46" s="138">
        <v>1980.76</v>
      </c>
      <c r="AF46" s="138">
        <v>2008.33753671</v>
      </c>
      <c r="AG46" s="138">
        <v>2100.96</v>
      </c>
      <c r="AH46" s="138">
        <v>2133.5700000000002</v>
      </c>
      <c r="AI46" s="138">
        <v>2142.59</v>
      </c>
      <c r="AJ46" s="138">
        <v>2032.0058219299999</v>
      </c>
      <c r="AK46" s="138">
        <v>2061.34</v>
      </c>
      <c r="AL46" s="138">
        <v>2025.53</v>
      </c>
      <c r="AM46" s="138">
        <v>1961.43</v>
      </c>
      <c r="AN46" s="138">
        <v>1921.56532954</v>
      </c>
      <c r="AO46" s="138">
        <v>1916.07</v>
      </c>
      <c r="AP46" s="138">
        <v>1870.64</v>
      </c>
      <c r="AQ46" s="138">
        <v>1836.95</v>
      </c>
      <c r="AR46" s="138">
        <v>1765.4972051699999</v>
      </c>
      <c r="AS46" s="138">
        <v>1823.15</v>
      </c>
      <c r="AT46" s="138">
        <v>1937.34</v>
      </c>
      <c r="AU46" s="138">
        <v>2051.07893337</v>
      </c>
      <c r="AV46" s="138">
        <v>2173.7101261600001</v>
      </c>
      <c r="AW46" s="138">
        <v>2339.7199999999998</v>
      </c>
      <c r="AX46" s="138">
        <v>2697.63</v>
      </c>
      <c r="AY46" s="138">
        <v>3106.21</v>
      </c>
      <c r="AZ46" s="138">
        <v>3409.5805683000003</v>
      </c>
      <c r="BA46" s="138">
        <v>3471.23</v>
      </c>
    </row>
    <row r="47" spans="1:53" ht="16.5" customHeight="1">
      <c r="B47" s="66" t="s">
        <v>151</v>
      </c>
      <c r="C47" s="66"/>
      <c r="D47" s="14"/>
      <c r="E47" s="138">
        <v>276</v>
      </c>
      <c r="F47" s="138">
        <v>169</v>
      </c>
      <c r="G47" s="138">
        <v>112</v>
      </c>
      <c r="H47" s="138">
        <v>43.52176661</v>
      </c>
      <c r="I47" s="138">
        <v>23.703958699999998</v>
      </c>
      <c r="J47" s="138">
        <v>20.94056058</v>
      </c>
      <c r="K47" s="138">
        <v>30.078024360000001</v>
      </c>
      <c r="L47" s="138">
        <v>32.260107910000002</v>
      </c>
      <c r="M47" s="138">
        <v>22.613077189999998</v>
      </c>
      <c r="N47" s="138">
        <v>6.5104108099999998</v>
      </c>
      <c r="O47" s="138">
        <v>21.694259120000002</v>
      </c>
      <c r="P47" s="14"/>
      <c r="Q47" s="138">
        <v>40</v>
      </c>
      <c r="R47" s="138">
        <v>28</v>
      </c>
      <c r="S47" s="138">
        <v>9</v>
      </c>
      <c r="T47" s="138">
        <v>11</v>
      </c>
      <c r="U47" s="138">
        <v>11.52</v>
      </c>
      <c r="V47" s="138">
        <v>12.28</v>
      </c>
      <c r="W47" s="138">
        <v>9.1300000000000008</v>
      </c>
      <c r="X47" s="138">
        <v>9.6554672499999992</v>
      </c>
      <c r="Y47" s="138">
        <v>5.71</v>
      </c>
      <c r="Z47" s="138">
        <v>3.63</v>
      </c>
      <c r="AA47" s="138">
        <v>4.71</v>
      </c>
      <c r="AB47" s="138">
        <v>4.5590434000000002</v>
      </c>
      <c r="AC47" s="138">
        <v>3.8566837199999999</v>
      </c>
      <c r="AD47" s="138">
        <v>7.01</v>
      </c>
      <c r="AE47" s="138">
        <v>5.51</v>
      </c>
      <c r="AF47" s="138">
        <v>6.8479674399999997</v>
      </c>
      <c r="AG47" s="138">
        <v>9.02</v>
      </c>
      <c r="AH47" s="138">
        <v>6.55</v>
      </c>
      <c r="AI47" s="138">
        <v>7.66</v>
      </c>
      <c r="AJ47" s="138">
        <v>9.4931778199999997</v>
      </c>
      <c r="AK47" s="138">
        <v>8.35</v>
      </c>
      <c r="AL47" s="138">
        <v>7.64</v>
      </c>
      <c r="AM47" s="138">
        <v>6.78</v>
      </c>
      <c r="AN47" s="138">
        <v>7.2021047200000003</v>
      </c>
      <c r="AO47" s="138">
        <v>8.8000000000000007</v>
      </c>
      <c r="AP47" s="138">
        <v>4.9000000000000004</v>
      </c>
      <c r="AQ47" s="138">
        <v>1.71</v>
      </c>
      <c r="AR47" s="138">
        <v>1.6606183000000001</v>
      </c>
      <c r="AS47" s="138">
        <v>1.31</v>
      </c>
      <c r="AT47" s="138">
        <v>1.35</v>
      </c>
      <c r="AU47" s="138">
        <v>2.1963993500000001</v>
      </c>
      <c r="AV47" s="138">
        <v>2.6611916600000001</v>
      </c>
      <c r="AW47" s="138">
        <v>4.43</v>
      </c>
      <c r="AX47" s="138">
        <v>6.33</v>
      </c>
      <c r="AY47" s="138">
        <v>8.2799999999999994</v>
      </c>
      <c r="AZ47" s="138">
        <v>9.514451450000001</v>
      </c>
      <c r="BA47" s="138">
        <v>8.49</v>
      </c>
    </row>
    <row r="48" spans="1:53" ht="16.5" customHeight="1">
      <c r="B48" s="66" t="s">
        <v>152</v>
      </c>
      <c r="C48" s="66"/>
      <c r="D48" s="14"/>
      <c r="E48" s="138">
        <v>1525</v>
      </c>
      <c r="F48" s="138">
        <v>1290</v>
      </c>
      <c r="G48" s="138">
        <v>1125</v>
      </c>
      <c r="H48" s="138">
        <v>856.66795299</v>
      </c>
      <c r="I48" s="138">
        <v>647.28473195000004</v>
      </c>
      <c r="J48" s="138">
        <v>539.96019980999995</v>
      </c>
      <c r="K48" s="138">
        <v>575.05832611000005</v>
      </c>
      <c r="L48" s="138">
        <v>576.69248850999998</v>
      </c>
      <c r="M48" s="138">
        <v>546.97976870000002</v>
      </c>
      <c r="N48" s="138">
        <v>549.07943397999998</v>
      </c>
      <c r="O48" s="138">
        <v>688.94174218000001</v>
      </c>
      <c r="P48" s="14"/>
      <c r="Q48" s="138">
        <v>284</v>
      </c>
      <c r="R48" s="138">
        <v>280</v>
      </c>
      <c r="S48" s="138">
        <v>274</v>
      </c>
      <c r="T48" s="138">
        <v>237</v>
      </c>
      <c r="U48" s="138">
        <v>211.73</v>
      </c>
      <c r="V48" s="138">
        <v>205.89</v>
      </c>
      <c r="W48" s="138">
        <v>201.62</v>
      </c>
      <c r="X48" s="138">
        <v>186.61112761000001</v>
      </c>
      <c r="Y48" s="138">
        <v>170.6</v>
      </c>
      <c r="Z48" s="138">
        <v>149.30000000000001</v>
      </c>
      <c r="AA48" s="138">
        <v>140.77000000000001</v>
      </c>
      <c r="AB48" s="138">
        <v>138.21737199</v>
      </c>
      <c r="AC48" s="138">
        <v>131.21059658999999</v>
      </c>
      <c r="AD48" s="138">
        <v>132.88999999999999</v>
      </c>
      <c r="AE48" s="138">
        <v>137.63999999999999</v>
      </c>
      <c r="AF48" s="138">
        <v>137.3499266</v>
      </c>
      <c r="AG48" s="138">
        <v>141.69</v>
      </c>
      <c r="AH48" s="138">
        <v>144.97</v>
      </c>
      <c r="AI48" s="138">
        <v>151.06</v>
      </c>
      <c r="AJ48" s="138">
        <v>146.80624714999999</v>
      </c>
      <c r="AK48" s="138">
        <v>143.61000000000001</v>
      </c>
      <c r="AL48" s="138">
        <v>144.32</v>
      </c>
      <c r="AM48" s="138">
        <v>141.96</v>
      </c>
      <c r="AN48" s="138">
        <v>133.52647267</v>
      </c>
      <c r="AO48" s="138">
        <v>133.41999999999999</v>
      </c>
      <c r="AP48" s="138">
        <v>135.43</v>
      </c>
      <c r="AQ48" s="138">
        <v>144.6</v>
      </c>
      <c r="AR48" s="138">
        <v>137.33184471000001</v>
      </c>
      <c r="AS48" s="138">
        <v>135.02000000000001</v>
      </c>
      <c r="AT48" s="138">
        <v>136.13999999999999</v>
      </c>
      <c r="AU48" s="138">
        <v>140.58832404999998</v>
      </c>
      <c r="AV48" s="138">
        <v>158.81940608000002</v>
      </c>
      <c r="AW48" s="138">
        <v>166.81</v>
      </c>
      <c r="AX48" s="138">
        <v>174.98</v>
      </c>
      <c r="AY48" s="138">
        <v>188.33</v>
      </c>
      <c r="AZ48" s="138">
        <v>189.20960415000002</v>
      </c>
      <c r="BA48" s="138">
        <v>208.54</v>
      </c>
    </row>
    <row r="49" spans="2:53" ht="16.5" customHeight="1">
      <c r="B49" s="66" t="s">
        <v>153</v>
      </c>
      <c r="C49" s="66"/>
      <c r="D49" s="13"/>
      <c r="E49" s="138">
        <v>7229</v>
      </c>
      <c r="F49" s="138">
        <v>6640</v>
      </c>
      <c r="G49" s="138">
        <v>5964</v>
      </c>
      <c r="H49" s="138">
        <v>5302.3711463700001</v>
      </c>
      <c r="I49" s="138">
        <v>6160.0720412400005</v>
      </c>
      <c r="J49" s="138">
        <v>7021.2619460599999</v>
      </c>
      <c r="K49" s="138">
        <v>7772.0272738399999</v>
      </c>
      <c r="L49" s="138">
        <v>7462.92242257</v>
      </c>
      <c r="M49" s="138">
        <v>6971.6466523199997</v>
      </c>
      <c r="N49" s="138">
        <v>7017.5107990100005</v>
      </c>
      <c r="O49" s="138">
        <v>9592.9375772900003</v>
      </c>
      <c r="P49" s="14"/>
      <c r="Q49" s="138">
        <v>1530</v>
      </c>
      <c r="R49" s="138">
        <v>1479</v>
      </c>
      <c r="S49" s="138">
        <v>1375</v>
      </c>
      <c r="T49" s="138">
        <v>1289</v>
      </c>
      <c r="U49" s="138">
        <v>1312.42</v>
      </c>
      <c r="V49" s="138">
        <v>1335.48</v>
      </c>
      <c r="W49" s="138">
        <v>1365.65</v>
      </c>
      <c r="X49" s="138">
        <v>1431.2062001300001</v>
      </c>
      <c r="Y49" s="138">
        <v>1527.38</v>
      </c>
      <c r="Z49" s="138">
        <v>1585.72</v>
      </c>
      <c r="AA49" s="138">
        <v>1615.76</v>
      </c>
      <c r="AB49" s="138">
        <v>1670.2373999199999</v>
      </c>
      <c r="AC49" s="138">
        <v>1731.03766367</v>
      </c>
      <c r="AD49" s="138">
        <v>1784.04</v>
      </c>
      <c r="AE49" s="138">
        <v>1835.95</v>
      </c>
      <c r="AF49" s="138">
        <v>1862.83721756</v>
      </c>
      <c r="AG49" s="138">
        <v>1948.26</v>
      </c>
      <c r="AH49" s="138">
        <v>1979.58</v>
      </c>
      <c r="AI49" s="138">
        <v>1981.35</v>
      </c>
      <c r="AJ49" s="138">
        <v>1873.96429132</v>
      </c>
      <c r="AK49" s="138">
        <v>1907.24</v>
      </c>
      <c r="AL49" s="138">
        <v>1871.1</v>
      </c>
      <c r="AM49" s="138">
        <v>1810.62</v>
      </c>
      <c r="AN49" s="138">
        <v>1779.2761201999999</v>
      </c>
      <c r="AO49" s="138">
        <v>1773.07</v>
      </c>
      <c r="AP49" s="138">
        <v>1729.58</v>
      </c>
      <c r="AQ49" s="138">
        <v>1689.72</v>
      </c>
      <c r="AR49" s="138">
        <v>1626.0930945699999</v>
      </c>
      <c r="AS49" s="138">
        <v>1685.8</v>
      </c>
      <c r="AT49" s="138">
        <v>1798.98</v>
      </c>
      <c r="AU49" s="138">
        <v>1906.6329440099998</v>
      </c>
      <c r="AV49" s="138">
        <v>2010.23096366</v>
      </c>
      <c r="AW49" s="138">
        <v>2165.5100000000002</v>
      </c>
      <c r="AX49" s="138">
        <v>2513.0100000000002</v>
      </c>
      <c r="AY49" s="138">
        <v>2904.18</v>
      </c>
      <c r="AZ49" s="138">
        <v>3206.3043622700002</v>
      </c>
      <c r="BA49" s="138">
        <v>3249.77</v>
      </c>
    </row>
    <row r="50" spans="2:53" ht="16.5" customHeight="1">
      <c r="B50" s="66" t="s">
        <v>154</v>
      </c>
      <c r="C50" s="66"/>
      <c r="D50" s="13"/>
      <c r="E50" s="138">
        <v>6670</v>
      </c>
      <c r="F50" s="138">
        <v>6120</v>
      </c>
      <c r="G50" s="138">
        <v>5428</v>
      </c>
      <c r="H50" s="138">
        <v>4757.9198126700003</v>
      </c>
      <c r="I50" s="138">
        <v>5539.9740265099999</v>
      </c>
      <c r="J50" s="138">
        <v>6388.3549496899996</v>
      </c>
      <c r="K50" s="138">
        <v>7127.3214905300001</v>
      </c>
      <c r="L50" s="138">
        <v>6975.9478007500002</v>
      </c>
      <c r="M50" s="138">
        <v>6459.8563972000002</v>
      </c>
      <c r="N50" s="138">
        <v>6477.0933346299998</v>
      </c>
      <c r="O50" s="138">
        <v>9038.0755430900008</v>
      </c>
      <c r="P50" s="14"/>
      <c r="Q50" s="138">
        <v>1404</v>
      </c>
      <c r="R50" s="138">
        <v>1340</v>
      </c>
      <c r="S50" s="138">
        <v>1245</v>
      </c>
      <c r="T50" s="138">
        <v>1157</v>
      </c>
      <c r="U50" s="138">
        <v>1178.27</v>
      </c>
      <c r="V50" s="138">
        <v>1197.4000000000001</v>
      </c>
      <c r="W50" s="138">
        <v>1224.8599999999999</v>
      </c>
      <c r="X50" s="138">
        <v>1279.76550142</v>
      </c>
      <c r="Y50" s="138">
        <v>1373.63</v>
      </c>
      <c r="Z50" s="138">
        <v>1419.72</v>
      </c>
      <c r="AA50" s="138">
        <v>1466.86</v>
      </c>
      <c r="AB50" s="138">
        <v>1504.5399810399999</v>
      </c>
      <c r="AC50" s="138">
        <v>1577.69985219</v>
      </c>
      <c r="AD50" s="138">
        <v>1628.32</v>
      </c>
      <c r="AE50" s="138">
        <v>1677.8</v>
      </c>
      <c r="AF50" s="138">
        <v>1712.3785911099999</v>
      </c>
      <c r="AG50" s="138">
        <v>1785.67</v>
      </c>
      <c r="AH50" s="138">
        <v>1819.09</v>
      </c>
      <c r="AI50" s="138">
        <v>1810.18</v>
      </c>
      <c r="AJ50" s="138">
        <v>1751.5423633800001</v>
      </c>
      <c r="AK50" s="138">
        <v>1785.54</v>
      </c>
      <c r="AL50" s="138">
        <v>1753.72</v>
      </c>
      <c r="AM50" s="138">
        <v>1685.15</v>
      </c>
      <c r="AN50" s="138">
        <v>1663.4347124400001</v>
      </c>
      <c r="AO50" s="138">
        <v>1635.2</v>
      </c>
      <c r="AP50" s="138">
        <v>1596.91</v>
      </c>
      <c r="AQ50" s="138">
        <v>1564.31</v>
      </c>
      <c r="AR50" s="138">
        <v>1505.9790483300001</v>
      </c>
      <c r="AS50" s="138">
        <v>1555.62</v>
      </c>
      <c r="AT50" s="138">
        <v>1659.02</v>
      </c>
      <c r="AU50" s="138">
        <v>1756.47750228</v>
      </c>
      <c r="AV50" s="138">
        <v>1873.1693614899998</v>
      </c>
      <c r="AW50" s="138">
        <v>2019.8</v>
      </c>
      <c r="AX50" s="138">
        <v>2379.35</v>
      </c>
      <c r="AY50" s="138">
        <v>2765.75</v>
      </c>
      <c r="AZ50" s="138">
        <v>3064.5765625399999</v>
      </c>
      <c r="BA50" s="138">
        <v>3107.18</v>
      </c>
    </row>
    <row r="51" spans="2:53" ht="16.5" customHeight="1">
      <c r="B51" s="66"/>
      <c r="C51" s="506" t="s">
        <v>1003</v>
      </c>
      <c r="D51" s="13"/>
      <c r="E51" s="138">
        <v>4404</v>
      </c>
      <c r="F51" s="138">
        <v>4130</v>
      </c>
      <c r="G51" s="138">
        <v>3613</v>
      </c>
      <c r="H51" s="138">
        <v>3171.74716945</v>
      </c>
      <c r="I51" s="138">
        <v>3367.42928282</v>
      </c>
      <c r="J51" s="138">
        <v>3261.3470861400001</v>
      </c>
      <c r="K51" s="138">
        <v>3407.7600711199998</v>
      </c>
      <c r="L51" s="138">
        <v>3441.2550923899998</v>
      </c>
      <c r="M51" s="138">
        <v>3323.29117017</v>
      </c>
      <c r="N51" s="138">
        <v>3390.4716426599998</v>
      </c>
      <c r="O51" s="138">
        <v>5106.1376687800002</v>
      </c>
      <c r="P51" s="14"/>
      <c r="Q51" s="138">
        <v>935</v>
      </c>
      <c r="R51" s="138">
        <v>890</v>
      </c>
      <c r="S51" s="138">
        <v>823</v>
      </c>
      <c r="T51" s="138">
        <v>762</v>
      </c>
      <c r="U51" s="138">
        <v>791.7</v>
      </c>
      <c r="V51" s="138">
        <v>804.85</v>
      </c>
      <c r="W51" s="138">
        <v>813.61</v>
      </c>
      <c r="X51" s="138">
        <v>825.211364</v>
      </c>
      <c r="Y51" s="138">
        <v>862.27</v>
      </c>
      <c r="Z51" s="138">
        <v>846.25</v>
      </c>
      <c r="AA51" s="138">
        <v>833.69</v>
      </c>
      <c r="AB51" s="138">
        <v>819.20975422000004</v>
      </c>
      <c r="AC51" s="138">
        <v>813.78292962</v>
      </c>
      <c r="AD51" s="138">
        <v>813.2</v>
      </c>
      <c r="AE51" s="138">
        <v>815.15</v>
      </c>
      <c r="AF51" s="138">
        <v>821.19616124000004</v>
      </c>
      <c r="AG51" s="138">
        <v>849.18</v>
      </c>
      <c r="AH51" s="138">
        <v>870.73</v>
      </c>
      <c r="AI51" s="138">
        <v>866.66</v>
      </c>
      <c r="AJ51" s="138">
        <v>839.13310229000001</v>
      </c>
      <c r="AK51" s="138">
        <v>872.29</v>
      </c>
      <c r="AL51" s="138">
        <v>880.11</v>
      </c>
      <c r="AM51" s="138">
        <v>849.72</v>
      </c>
      <c r="AN51" s="138">
        <v>849.76318400000002</v>
      </c>
      <c r="AO51" s="138">
        <v>833.45</v>
      </c>
      <c r="AP51" s="138">
        <v>817</v>
      </c>
      <c r="AQ51" s="138">
        <v>823.07</v>
      </c>
      <c r="AR51" s="138">
        <v>788.51790706999998</v>
      </c>
      <c r="AS51" s="138">
        <v>807.43</v>
      </c>
      <c r="AT51" s="138">
        <v>866.24</v>
      </c>
      <c r="AU51" s="138">
        <v>928.28706658999999</v>
      </c>
      <c r="AV51" s="138">
        <v>1012.66974052</v>
      </c>
      <c r="AW51" s="138">
        <v>1116.2</v>
      </c>
      <c r="AX51" s="138">
        <v>1366.9</v>
      </c>
      <c r="AY51" s="138">
        <v>1610.37</v>
      </c>
      <c r="AZ51" s="138">
        <v>1747.5102003099998</v>
      </c>
      <c r="BA51" s="138">
        <v>1728.23</v>
      </c>
    </row>
    <row r="52" spans="2:53" ht="16.5" customHeight="1">
      <c r="B52" s="66"/>
      <c r="C52" s="506" t="s">
        <v>1004</v>
      </c>
      <c r="D52" s="13"/>
      <c r="E52" s="138">
        <v>1970</v>
      </c>
      <c r="F52" s="138">
        <v>1752</v>
      </c>
      <c r="G52" s="138">
        <v>1635</v>
      </c>
      <c r="H52" s="138">
        <v>1461.6107493500001</v>
      </c>
      <c r="I52" s="138">
        <v>2054.99511153</v>
      </c>
      <c r="J52" s="138">
        <v>3025.4676199199998</v>
      </c>
      <c r="K52" s="138">
        <v>3599.0764761300002</v>
      </c>
      <c r="L52" s="138">
        <v>3328.5558612700002</v>
      </c>
      <c r="M52" s="138">
        <v>2898.8718491599998</v>
      </c>
      <c r="N52" s="138">
        <v>2779.1621268499998</v>
      </c>
      <c r="O52" s="138">
        <v>3537.0244177099999</v>
      </c>
      <c r="P52" s="14"/>
      <c r="Q52" s="138">
        <v>421</v>
      </c>
      <c r="R52" s="138">
        <v>407</v>
      </c>
      <c r="S52" s="138">
        <v>384</v>
      </c>
      <c r="T52" s="138">
        <v>362</v>
      </c>
      <c r="U52" s="138">
        <v>354.41</v>
      </c>
      <c r="V52" s="138">
        <v>363.19</v>
      </c>
      <c r="W52" s="138">
        <v>381.89</v>
      </c>
      <c r="X52" s="138">
        <v>424.46542785000003</v>
      </c>
      <c r="Y52" s="138">
        <v>481.45</v>
      </c>
      <c r="Z52" s="138">
        <v>545.11</v>
      </c>
      <c r="AA52" s="138">
        <v>603.96</v>
      </c>
      <c r="AB52" s="138">
        <v>658.75458939999999</v>
      </c>
      <c r="AC52" s="138">
        <v>739.82554582</v>
      </c>
      <c r="AD52" s="138">
        <v>790.03</v>
      </c>
      <c r="AE52" s="138">
        <v>836.86</v>
      </c>
      <c r="AF52" s="138">
        <v>866.66365387999997</v>
      </c>
      <c r="AG52" s="138">
        <v>910.57</v>
      </c>
      <c r="AH52" s="138">
        <v>916.79</v>
      </c>
      <c r="AI52" s="138">
        <v>905.05</v>
      </c>
      <c r="AJ52" s="138">
        <v>867.84951091000005</v>
      </c>
      <c r="AK52" s="138">
        <v>861.99</v>
      </c>
      <c r="AL52" s="138">
        <v>815.99</v>
      </c>
      <c r="AM52" s="138">
        <v>782.73</v>
      </c>
      <c r="AN52" s="138">
        <v>754.19642900999997</v>
      </c>
      <c r="AO52" s="138">
        <v>742.01</v>
      </c>
      <c r="AP52" s="138">
        <v>719.29</v>
      </c>
      <c r="AQ52" s="138">
        <v>683.37</v>
      </c>
      <c r="AR52" s="138">
        <v>653.91543537999996</v>
      </c>
      <c r="AS52" s="138">
        <v>674.17</v>
      </c>
      <c r="AT52" s="138">
        <v>707.9</v>
      </c>
      <c r="AU52" s="138">
        <v>743.17996520999998</v>
      </c>
      <c r="AV52" s="138">
        <v>773.37468783000008</v>
      </c>
      <c r="AW52" s="138">
        <v>808.55</v>
      </c>
      <c r="AX52" s="138">
        <v>910.67</v>
      </c>
      <c r="AY52" s="138">
        <v>1044.43</v>
      </c>
      <c r="AZ52" s="138">
        <v>1180.6991164000001</v>
      </c>
      <c r="BA52" s="138">
        <v>1235.24</v>
      </c>
    </row>
    <row r="53" spans="2:53" ht="16.5" customHeight="1">
      <c r="B53" s="66" t="s">
        <v>155</v>
      </c>
      <c r="C53" s="66"/>
      <c r="D53" s="13"/>
      <c r="E53" s="138">
        <v>58</v>
      </c>
      <c r="F53" s="138">
        <v>48</v>
      </c>
      <c r="G53" s="138">
        <v>41</v>
      </c>
      <c r="H53" s="138">
        <v>34.721422220000001</v>
      </c>
      <c r="I53" s="138">
        <v>37.575259950000003</v>
      </c>
      <c r="J53" s="138">
        <v>28.8790087</v>
      </c>
      <c r="K53" s="138">
        <v>20.542946700000002</v>
      </c>
      <c r="L53" s="138">
        <v>17.89800559</v>
      </c>
      <c r="M53" s="138">
        <v>13.35544346</v>
      </c>
      <c r="N53" s="138">
        <v>8.1108442699999994</v>
      </c>
      <c r="O53" s="138">
        <v>6.5002419599999994</v>
      </c>
      <c r="P53" s="14"/>
      <c r="Q53" s="138">
        <v>10</v>
      </c>
      <c r="R53" s="138">
        <v>11</v>
      </c>
      <c r="S53" s="138">
        <v>9</v>
      </c>
      <c r="T53" s="138">
        <v>9</v>
      </c>
      <c r="U53" s="138">
        <v>8.07</v>
      </c>
      <c r="V53" s="138">
        <v>8.98</v>
      </c>
      <c r="W53" s="138">
        <v>9</v>
      </c>
      <c r="X53" s="138">
        <v>9.9712003300000003</v>
      </c>
      <c r="Y53" s="138">
        <v>9.9700000000000006</v>
      </c>
      <c r="Z53" s="138">
        <v>9.5</v>
      </c>
      <c r="AA53" s="138">
        <v>8.14</v>
      </c>
      <c r="AB53" s="138">
        <v>7.8620663400000002</v>
      </c>
      <c r="AC53" s="138">
        <v>7.7496843200000001</v>
      </c>
      <c r="AD53" s="138">
        <v>7.24</v>
      </c>
      <c r="AE53" s="138">
        <v>6.03</v>
      </c>
      <c r="AF53" s="138">
        <v>5.70805966</v>
      </c>
      <c r="AG53" s="138">
        <v>4.8600000000000003</v>
      </c>
      <c r="AH53" s="138">
        <v>5.0199999999999996</v>
      </c>
      <c r="AI53" s="138">
        <v>4.95</v>
      </c>
      <c r="AJ53" s="138">
        <v>4.5057267000000003</v>
      </c>
      <c r="AK53" s="138">
        <v>4.3499999999999996</v>
      </c>
      <c r="AL53" s="138">
        <v>4.63</v>
      </c>
      <c r="AM53" s="138">
        <v>4.41</v>
      </c>
      <c r="AN53" s="138">
        <v>3.7343238400000001</v>
      </c>
      <c r="AO53" s="138">
        <v>3.75</v>
      </c>
      <c r="AP53" s="138">
        <v>3.48</v>
      </c>
      <c r="AQ53" s="138">
        <v>2.4</v>
      </c>
      <c r="AR53" s="138">
        <v>2.2811392499999998</v>
      </c>
      <c r="AS53" s="138">
        <v>2.2400000000000002</v>
      </c>
      <c r="AT53" s="138">
        <v>1.86</v>
      </c>
      <c r="AU53" s="138">
        <v>1.72693298</v>
      </c>
      <c r="AV53" s="138">
        <v>1.45635899</v>
      </c>
      <c r="AW53" s="138">
        <v>1.34</v>
      </c>
      <c r="AX53" s="138">
        <v>1.55</v>
      </c>
      <c r="AY53" s="138">
        <v>2.15</v>
      </c>
      <c r="AZ53" s="138">
        <v>1.71840982</v>
      </c>
      <c r="BA53" s="138">
        <v>1.52</v>
      </c>
    </row>
    <row r="54" spans="2:53" ht="16.5" customHeight="1">
      <c r="B54" s="66" t="s">
        <v>156</v>
      </c>
      <c r="C54" s="66"/>
      <c r="D54" s="13"/>
      <c r="E54" s="138">
        <v>0</v>
      </c>
      <c r="F54" s="138">
        <v>0</v>
      </c>
      <c r="G54" s="138">
        <v>0</v>
      </c>
      <c r="H54" s="138">
        <v>-1.9783740000000001E-2</v>
      </c>
      <c r="I54" s="138">
        <v>5.3236359999999996E-2</v>
      </c>
      <c r="J54" s="138">
        <v>7.2100100000000002E-3</v>
      </c>
      <c r="K54" s="138">
        <v>2.055711E-2</v>
      </c>
      <c r="L54" s="138">
        <v>3.3803529999999998E-2</v>
      </c>
      <c r="M54" s="138">
        <v>0.13043901999999999</v>
      </c>
      <c r="N54" s="138">
        <v>0.20662019999999998</v>
      </c>
      <c r="O54" s="138">
        <v>0</v>
      </c>
      <c r="P54" s="14"/>
      <c r="Q54" s="138">
        <v>0</v>
      </c>
      <c r="R54" s="138">
        <v>0</v>
      </c>
      <c r="S54" s="138">
        <v>0</v>
      </c>
      <c r="T54" s="138">
        <v>0</v>
      </c>
      <c r="U54" s="138">
        <v>0</v>
      </c>
      <c r="V54" s="138">
        <v>0</v>
      </c>
      <c r="W54" s="138">
        <v>0</v>
      </c>
      <c r="X54" s="138">
        <v>1.0839300000000001E-3</v>
      </c>
      <c r="Y54" s="138">
        <v>0.04</v>
      </c>
      <c r="Z54" s="138">
        <v>0.01</v>
      </c>
      <c r="AA54" s="138">
        <v>0</v>
      </c>
      <c r="AB54" s="138">
        <v>0</v>
      </c>
      <c r="AC54" s="138">
        <v>6.0011000000000005E-4</v>
      </c>
      <c r="AD54" s="138">
        <v>0</v>
      </c>
      <c r="AE54" s="138">
        <v>0.01</v>
      </c>
      <c r="AF54" s="138">
        <v>1.8835200000000001E-3</v>
      </c>
      <c r="AG54" s="138">
        <v>0</v>
      </c>
      <c r="AH54" s="138">
        <v>0</v>
      </c>
      <c r="AI54" s="138">
        <v>0.02</v>
      </c>
      <c r="AJ54" s="138">
        <v>3.4230100000000002E-3</v>
      </c>
      <c r="AK54" s="138">
        <v>0</v>
      </c>
      <c r="AL54" s="138">
        <v>0</v>
      </c>
      <c r="AM54" s="138">
        <v>0.03</v>
      </c>
      <c r="AN54" s="138">
        <v>2.8021299999999999E-3</v>
      </c>
      <c r="AO54" s="138">
        <v>0</v>
      </c>
      <c r="AP54" s="138">
        <v>0</v>
      </c>
      <c r="AQ54" s="138">
        <v>0.13</v>
      </c>
      <c r="AR54" s="138">
        <v>0.18614259999999999</v>
      </c>
      <c r="AS54" s="138">
        <v>0</v>
      </c>
      <c r="AT54" s="138">
        <v>0</v>
      </c>
      <c r="AU54" s="138">
        <v>1.9504980000000002E-2</v>
      </c>
      <c r="AV54" s="138">
        <v>0</v>
      </c>
      <c r="AW54" s="138">
        <v>0</v>
      </c>
      <c r="AX54" s="138">
        <v>0</v>
      </c>
      <c r="AY54" s="138">
        <v>0</v>
      </c>
      <c r="AZ54" s="138">
        <v>0</v>
      </c>
      <c r="BA54" s="138">
        <v>0</v>
      </c>
    </row>
    <row r="55" spans="2:53" ht="16.5" customHeight="1">
      <c r="B55" s="66" t="s">
        <v>157</v>
      </c>
      <c r="C55" s="66"/>
      <c r="D55" s="13"/>
      <c r="E55" s="138">
        <v>0</v>
      </c>
      <c r="F55" s="138">
        <v>0</v>
      </c>
      <c r="G55" s="138">
        <v>1</v>
      </c>
      <c r="H55" s="138">
        <v>1.03716724</v>
      </c>
      <c r="I55" s="138">
        <v>0.77048084999999999</v>
      </c>
      <c r="J55" s="138">
        <v>0.43503127000000003</v>
      </c>
      <c r="K55" s="138">
        <v>0.24629688</v>
      </c>
      <c r="L55" s="138">
        <v>0.10838638</v>
      </c>
      <c r="M55" s="138">
        <v>4.8547010000000002E-2</v>
      </c>
      <c r="N55" s="138">
        <v>2.332507E-2</v>
      </c>
      <c r="O55" s="138">
        <v>9.6461600000000008E-3</v>
      </c>
      <c r="P55" s="14"/>
      <c r="Q55" s="138">
        <v>0</v>
      </c>
      <c r="R55" s="138">
        <v>0</v>
      </c>
      <c r="S55" s="138">
        <v>0</v>
      </c>
      <c r="T55" s="138">
        <v>0</v>
      </c>
      <c r="U55" s="138">
        <v>0.25</v>
      </c>
      <c r="V55" s="138">
        <v>0.28000000000000003</v>
      </c>
      <c r="W55" s="138">
        <v>0.22</v>
      </c>
      <c r="X55" s="138">
        <v>0.21153886</v>
      </c>
      <c r="Y55" s="138">
        <v>0.2</v>
      </c>
      <c r="Z55" s="138">
        <v>0.18</v>
      </c>
      <c r="AA55" s="138">
        <v>0.18</v>
      </c>
      <c r="AB55" s="138">
        <v>0.11610077000000001</v>
      </c>
      <c r="AC55" s="138">
        <v>0.12050009</v>
      </c>
      <c r="AD55" s="138">
        <v>0.11</v>
      </c>
      <c r="AE55" s="138">
        <v>0.09</v>
      </c>
      <c r="AF55" s="138">
        <v>7.7484800000000006E-2</v>
      </c>
      <c r="AG55" s="138">
        <v>7.0000000000000007E-2</v>
      </c>
      <c r="AH55" s="138">
        <v>0.06</v>
      </c>
      <c r="AI55" s="138">
        <v>0.05</v>
      </c>
      <c r="AJ55" s="138">
        <v>3.6780819999999999E-2</v>
      </c>
      <c r="AK55" s="138">
        <v>0.03</v>
      </c>
      <c r="AL55" s="138">
        <v>0.02</v>
      </c>
      <c r="AM55" s="138">
        <v>0.02</v>
      </c>
      <c r="AN55" s="138">
        <v>1.6132179999999999E-2</v>
      </c>
      <c r="AO55" s="138">
        <v>0.01</v>
      </c>
      <c r="AP55" s="138">
        <v>0.01</v>
      </c>
      <c r="AQ55" s="138">
        <v>0.01</v>
      </c>
      <c r="AR55" s="138">
        <v>7.03041E-3</v>
      </c>
      <c r="AS55" s="138">
        <v>0.01</v>
      </c>
      <c r="AT55" s="138">
        <v>0.01</v>
      </c>
      <c r="AU55" s="138">
        <v>4.5887300000000001E-3</v>
      </c>
      <c r="AV55" s="138">
        <v>3.6486700000000001E-3</v>
      </c>
      <c r="AW55" s="138">
        <v>2.8481999999999995E-3</v>
      </c>
      <c r="AX55" s="138">
        <v>2.01132E-3</v>
      </c>
      <c r="AY55" s="138">
        <v>0</v>
      </c>
      <c r="AZ55" s="138">
        <v>2.8384999999999999E-4</v>
      </c>
      <c r="BA55" s="138">
        <v>0</v>
      </c>
    </row>
    <row r="56" spans="2:53" ht="16.5" customHeight="1">
      <c r="B56" s="66" t="s">
        <v>158</v>
      </c>
      <c r="C56" s="66"/>
      <c r="D56" s="13"/>
      <c r="E56" s="138">
        <v>473</v>
      </c>
      <c r="F56" s="138">
        <v>444</v>
      </c>
      <c r="G56" s="138">
        <v>464</v>
      </c>
      <c r="H56" s="138">
        <v>490.31788044000001</v>
      </c>
      <c r="I56" s="138">
        <v>562.61451123999996</v>
      </c>
      <c r="J56" s="138">
        <v>589.31882304999999</v>
      </c>
      <c r="K56" s="138">
        <v>580.82711760999996</v>
      </c>
      <c r="L56" s="138">
        <v>418.79832274</v>
      </c>
      <c r="M56" s="138">
        <v>476.18090211999998</v>
      </c>
      <c r="N56" s="138">
        <v>515.34451463999994</v>
      </c>
      <c r="O56" s="138">
        <v>517.54236607999997</v>
      </c>
      <c r="P56" s="14"/>
      <c r="Q56" s="138">
        <v>109</v>
      </c>
      <c r="R56" s="138">
        <v>120</v>
      </c>
      <c r="S56" s="138">
        <v>113</v>
      </c>
      <c r="T56" s="138">
        <v>115</v>
      </c>
      <c r="U56" s="138">
        <v>120.02</v>
      </c>
      <c r="V56" s="138">
        <v>126</v>
      </c>
      <c r="W56" s="138">
        <v>129.77000000000001</v>
      </c>
      <c r="X56" s="138">
        <v>136.85908483</v>
      </c>
      <c r="Y56" s="138">
        <v>138.08000000000001</v>
      </c>
      <c r="Z56" s="138">
        <v>150.43</v>
      </c>
      <c r="AA56" s="138">
        <v>137.25</v>
      </c>
      <c r="AB56" s="138">
        <v>155.13260095999999</v>
      </c>
      <c r="AC56" s="138">
        <v>143.05044491000001</v>
      </c>
      <c r="AD56" s="138">
        <v>144.63999999999999</v>
      </c>
      <c r="AE56" s="138">
        <v>146.49</v>
      </c>
      <c r="AF56" s="138">
        <v>137.27792410000001</v>
      </c>
      <c r="AG56" s="138">
        <v>143.27000000000001</v>
      </c>
      <c r="AH56" s="138">
        <v>146.37</v>
      </c>
      <c r="AI56" s="138">
        <v>153.91</v>
      </c>
      <c r="AJ56" s="138">
        <v>101.19179864</v>
      </c>
      <c r="AK56" s="138">
        <v>103.08</v>
      </c>
      <c r="AL56" s="138">
        <v>103.48</v>
      </c>
      <c r="AM56" s="138">
        <v>111.05</v>
      </c>
      <c r="AN56" s="138">
        <v>101.23476196999999</v>
      </c>
      <c r="AO56" s="138">
        <v>130.08000000000001</v>
      </c>
      <c r="AP56" s="138">
        <v>125.12</v>
      </c>
      <c r="AQ56" s="138">
        <v>119.75</v>
      </c>
      <c r="AR56" s="138">
        <v>113.94810056</v>
      </c>
      <c r="AS56" s="138">
        <v>124.25</v>
      </c>
      <c r="AT56" s="138">
        <v>132.79</v>
      </c>
      <c r="AU56" s="138">
        <v>144.35599714</v>
      </c>
      <c r="AV56" s="138">
        <v>130.6794305</v>
      </c>
      <c r="AW56" s="138">
        <v>137.76</v>
      </c>
      <c r="AX56" s="138">
        <v>122.86</v>
      </c>
      <c r="AY56" s="138">
        <v>126.25</v>
      </c>
      <c r="AZ56" s="138">
        <v>127.91602334999999</v>
      </c>
      <c r="BA56" s="138">
        <v>132.83000000000001</v>
      </c>
    </row>
    <row r="57" spans="2:53" ht="16.5" customHeight="1">
      <c r="B57" s="66" t="s">
        <v>159</v>
      </c>
      <c r="C57" s="66"/>
      <c r="D57" s="13"/>
      <c r="E57" s="138">
        <v>29</v>
      </c>
      <c r="F57" s="138">
        <v>27</v>
      </c>
      <c r="G57" s="138">
        <v>30</v>
      </c>
      <c r="H57" s="138">
        <v>18.394647540000001</v>
      </c>
      <c r="I57" s="138">
        <v>19.084526330000003</v>
      </c>
      <c r="J57" s="138">
        <v>14.26692334</v>
      </c>
      <c r="K57" s="138">
        <v>43.068865010000003</v>
      </c>
      <c r="L57" s="138">
        <v>50.136103579999997</v>
      </c>
      <c r="M57" s="138">
        <v>22.074923510000001</v>
      </c>
      <c r="N57" s="138">
        <v>16.732160199999999</v>
      </c>
      <c r="O57" s="138">
        <v>30.80978</v>
      </c>
      <c r="P57" s="14"/>
      <c r="Q57" s="138">
        <v>7</v>
      </c>
      <c r="R57" s="138">
        <v>8</v>
      </c>
      <c r="S57" s="138">
        <v>7</v>
      </c>
      <c r="T57" s="138">
        <v>8</v>
      </c>
      <c r="U57" s="138">
        <v>5.81</v>
      </c>
      <c r="V57" s="138">
        <v>2.83</v>
      </c>
      <c r="W57" s="138">
        <v>1.8</v>
      </c>
      <c r="X57" s="138">
        <v>4.3977907600000004</v>
      </c>
      <c r="Y57" s="138">
        <v>5.47</v>
      </c>
      <c r="Z57" s="138">
        <v>5.89</v>
      </c>
      <c r="AA57" s="138">
        <v>3.33</v>
      </c>
      <c r="AB57" s="138">
        <v>2.5866508100000001</v>
      </c>
      <c r="AC57" s="138">
        <v>2.4165820500000001</v>
      </c>
      <c r="AD57" s="138">
        <v>3.73</v>
      </c>
      <c r="AE57" s="138">
        <v>5.53</v>
      </c>
      <c r="AF57" s="138">
        <v>7.3932743700000003</v>
      </c>
      <c r="AG57" s="138">
        <v>14.38</v>
      </c>
      <c r="AH57" s="138">
        <v>9.0500000000000007</v>
      </c>
      <c r="AI57" s="138">
        <v>12.24</v>
      </c>
      <c r="AJ57" s="138">
        <v>16.684198769999998</v>
      </c>
      <c r="AK57" s="138">
        <v>14.25</v>
      </c>
      <c r="AL57" s="138">
        <v>9.25</v>
      </c>
      <c r="AM57" s="138">
        <v>9.9499999999999993</v>
      </c>
      <c r="AN57" s="138">
        <v>10.853387639999999</v>
      </c>
      <c r="AO57" s="138">
        <v>4.03</v>
      </c>
      <c r="AP57" s="138">
        <v>4.0599999999999996</v>
      </c>
      <c r="AQ57" s="138">
        <v>3.13</v>
      </c>
      <c r="AR57" s="138">
        <v>3.6916334200000001</v>
      </c>
      <c r="AS57" s="138">
        <v>3.68</v>
      </c>
      <c r="AT57" s="138">
        <v>5.31</v>
      </c>
      <c r="AU57" s="138">
        <v>4.0484179000000005</v>
      </c>
      <c r="AV57" s="138">
        <v>4.9221640100000004</v>
      </c>
      <c r="AW57" s="138">
        <v>6.61</v>
      </c>
      <c r="AX57" s="138">
        <v>9.25</v>
      </c>
      <c r="AY57" s="138">
        <v>10.029999999999999</v>
      </c>
      <c r="AZ57" s="138">
        <v>12.093082710000001</v>
      </c>
      <c r="BA57" s="138">
        <v>8.25</v>
      </c>
    </row>
    <row r="58" spans="2:53" ht="16.5" customHeight="1">
      <c r="B58" s="66" t="s">
        <v>160</v>
      </c>
      <c r="C58" s="66"/>
      <c r="D58" s="13"/>
      <c r="E58" s="138">
        <v>0</v>
      </c>
      <c r="F58" s="138">
        <v>0</v>
      </c>
      <c r="G58" s="138">
        <v>0</v>
      </c>
      <c r="H58" s="138">
        <v>0</v>
      </c>
      <c r="I58" s="138">
        <v>0</v>
      </c>
      <c r="J58" s="138">
        <v>0</v>
      </c>
      <c r="K58" s="138">
        <v>0</v>
      </c>
      <c r="L58" s="138">
        <v>0</v>
      </c>
      <c r="M58" s="138">
        <v>0</v>
      </c>
      <c r="N58" s="138">
        <v>0</v>
      </c>
      <c r="O58" s="138">
        <v>0</v>
      </c>
      <c r="P58" s="14"/>
      <c r="Q58" s="138">
        <v>0</v>
      </c>
      <c r="R58" s="138">
        <v>0</v>
      </c>
      <c r="S58" s="14">
        <v>0</v>
      </c>
      <c r="T58" s="138">
        <v>0</v>
      </c>
      <c r="U58" s="138">
        <v>0</v>
      </c>
      <c r="V58" s="138">
        <v>0</v>
      </c>
      <c r="W58" s="138">
        <v>0</v>
      </c>
      <c r="X58" s="138">
        <v>0</v>
      </c>
      <c r="Y58" s="138">
        <v>0</v>
      </c>
      <c r="Z58" s="138">
        <v>0</v>
      </c>
      <c r="AA58" s="138">
        <v>0</v>
      </c>
      <c r="AB58" s="138">
        <v>0</v>
      </c>
      <c r="AC58" s="138">
        <v>0</v>
      </c>
      <c r="AD58" s="138">
        <v>0</v>
      </c>
      <c r="AE58" s="138">
        <v>0</v>
      </c>
      <c r="AF58" s="138">
        <v>0</v>
      </c>
      <c r="AG58" s="138">
        <v>0</v>
      </c>
      <c r="AH58" s="138">
        <v>0</v>
      </c>
      <c r="AI58" s="138">
        <v>0</v>
      </c>
      <c r="AJ58" s="138">
        <v>0</v>
      </c>
      <c r="AK58" s="138">
        <v>0</v>
      </c>
      <c r="AL58" s="138">
        <v>0</v>
      </c>
      <c r="AM58" s="138">
        <v>0</v>
      </c>
      <c r="AN58" s="138">
        <v>0</v>
      </c>
      <c r="AO58" s="138">
        <v>0</v>
      </c>
      <c r="AP58" s="138">
        <v>0</v>
      </c>
      <c r="AQ58" s="138">
        <v>0</v>
      </c>
      <c r="AR58" s="138">
        <v>0</v>
      </c>
      <c r="AS58" s="138">
        <v>0</v>
      </c>
      <c r="AT58" s="138">
        <v>0</v>
      </c>
      <c r="AU58" s="138">
        <v>0</v>
      </c>
      <c r="AV58" s="138">
        <v>0</v>
      </c>
      <c r="AW58" s="138">
        <v>0</v>
      </c>
      <c r="AX58" s="138">
        <v>0</v>
      </c>
      <c r="AY58" s="138">
        <v>0</v>
      </c>
      <c r="AZ58" s="138">
        <v>0</v>
      </c>
      <c r="BA58" s="138">
        <v>0</v>
      </c>
    </row>
    <row r="59" spans="2:53" ht="16.5" customHeight="1">
      <c r="B59" s="65" t="s">
        <v>161</v>
      </c>
      <c r="C59" s="65"/>
      <c r="D59" s="13"/>
      <c r="E59" s="151">
        <v>15</v>
      </c>
      <c r="F59" s="151">
        <v>13</v>
      </c>
      <c r="G59" s="151">
        <v>7</v>
      </c>
      <c r="H59" s="151">
        <v>4.4782410700000002</v>
      </c>
      <c r="I59" s="151">
        <v>2.5970223499999996</v>
      </c>
      <c r="J59" s="151">
        <v>4.6072616399999999</v>
      </c>
      <c r="K59" s="151">
        <v>8.2833333800000002</v>
      </c>
      <c r="L59" s="151">
        <v>8.4407695300000007</v>
      </c>
      <c r="M59" s="151">
        <v>3.9806500599999999</v>
      </c>
      <c r="N59" s="151">
        <v>3.9644882799999999</v>
      </c>
      <c r="O59" s="151">
        <v>13.68893141</v>
      </c>
      <c r="P59" s="14"/>
      <c r="Q59" s="151">
        <v>2</v>
      </c>
      <c r="R59" s="151">
        <v>1</v>
      </c>
      <c r="S59" s="31">
        <v>1</v>
      </c>
      <c r="T59" s="151">
        <v>1</v>
      </c>
      <c r="U59" s="151">
        <v>1.23</v>
      </c>
      <c r="V59" s="151">
        <v>1.38</v>
      </c>
      <c r="W59" s="151">
        <v>0.72</v>
      </c>
      <c r="X59" s="151">
        <v>0.69313252000000003</v>
      </c>
      <c r="Y59" s="151">
        <v>0.73</v>
      </c>
      <c r="Z59" s="151">
        <v>0.67</v>
      </c>
      <c r="AA59" s="151">
        <v>0.51</v>
      </c>
      <c r="AB59" s="151">
        <v>0.70994874999999991</v>
      </c>
      <c r="AC59" s="151">
        <v>1.03310104</v>
      </c>
      <c r="AD59" s="151">
        <v>1.21</v>
      </c>
      <c r="AE59" s="151">
        <v>1.65</v>
      </c>
      <c r="AF59" s="151">
        <v>1.3024251099999999</v>
      </c>
      <c r="AG59" s="151">
        <v>2</v>
      </c>
      <c r="AH59" s="151">
        <v>2.4700000000000002</v>
      </c>
      <c r="AI59" s="151">
        <v>2.52</v>
      </c>
      <c r="AJ59" s="151">
        <v>1.7421056399999999</v>
      </c>
      <c r="AK59" s="151">
        <v>2.15</v>
      </c>
      <c r="AL59" s="151">
        <v>2.4700000000000002</v>
      </c>
      <c r="AM59" s="151">
        <v>2.0699999999999998</v>
      </c>
      <c r="AN59" s="151">
        <v>1.5606319500000001</v>
      </c>
      <c r="AO59" s="151">
        <v>0.78</v>
      </c>
      <c r="AP59" s="151">
        <v>0.73</v>
      </c>
      <c r="AQ59" s="151">
        <v>0.92</v>
      </c>
      <c r="AR59" s="151">
        <v>0.41164759000000001</v>
      </c>
      <c r="AS59" s="151">
        <v>1.01</v>
      </c>
      <c r="AT59" s="151">
        <v>0.88</v>
      </c>
      <c r="AU59" s="151">
        <v>1.6612659600000002</v>
      </c>
      <c r="AV59" s="151">
        <v>1.9985647599999998</v>
      </c>
      <c r="AW59" s="151">
        <v>2.96</v>
      </c>
      <c r="AX59" s="151">
        <v>3.31</v>
      </c>
      <c r="AY59" s="151">
        <v>5.42</v>
      </c>
      <c r="AZ59" s="151">
        <v>4.5521504300000002</v>
      </c>
      <c r="BA59" s="151">
        <v>4.43</v>
      </c>
    </row>
    <row r="60" spans="2:53" ht="16.5" customHeight="1">
      <c r="B60" s="66" t="s">
        <v>162</v>
      </c>
      <c r="C60" s="66"/>
      <c r="D60" s="13"/>
      <c r="E60" s="138">
        <v>338</v>
      </c>
      <c r="F60" s="138">
        <v>220</v>
      </c>
      <c r="G60" s="138">
        <v>127</v>
      </c>
      <c r="H60" s="138">
        <v>68.139770290000001</v>
      </c>
      <c r="I60" s="138">
        <v>53.619473360000001</v>
      </c>
      <c r="J60" s="138">
        <v>49.730002040000002</v>
      </c>
      <c r="K60" s="138">
        <v>54.536008000000002</v>
      </c>
      <c r="L60" s="138">
        <v>52.518818799999998</v>
      </c>
      <c r="M60" s="138">
        <v>36.60483764</v>
      </c>
      <c r="N60" s="138">
        <v>25.2596329</v>
      </c>
      <c r="O60" s="138">
        <v>37.322267250000003</v>
      </c>
      <c r="P60" s="14"/>
      <c r="Q60" s="138">
        <v>36</v>
      </c>
      <c r="R60" s="138">
        <v>29</v>
      </c>
      <c r="S60" s="14">
        <v>24</v>
      </c>
      <c r="T60" s="138">
        <v>21</v>
      </c>
      <c r="U60" s="138">
        <v>17.89</v>
      </c>
      <c r="V60" s="138">
        <v>16.829999999999998</v>
      </c>
      <c r="W60" s="138">
        <v>12.78</v>
      </c>
      <c r="X60" s="138">
        <v>13.93156527</v>
      </c>
      <c r="Y60" s="138">
        <v>13.71</v>
      </c>
      <c r="Z60" s="138">
        <v>13.76</v>
      </c>
      <c r="AA60" s="138">
        <v>12.22</v>
      </c>
      <c r="AB60" s="138">
        <v>11.44973877</v>
      </c>
      <c r="AC60" s="138">
        <v>12.67712386</v>
      </c>
      <c r="AD60" s="138">
        <v>12.87</v>
      </c>
      <c r="AE60" s="138">
        <v>12.74</v>
      </c>
      <c r="AF60" s="138">
        <v>13.27076959</v>
      </c>
      <c r="AG60" s="138">
        <v>14.02</v>
      </c>
      <c r="AH60" s="138">
        <v>13.64</v>
      </c>
      <c r="AI60" s="138">
        <v>13.61</v>
      </c>
      <c r="AJ60" s="138">
        <v>13.611303680000001</v>
      </c>
      <c r="AK60" s="138">
        <v>13.58</v>
      </c>
      <c r="AL60" s="138">
        <v>13.4</v>
      </c>
      <c r="AM60" s="138">
        <v>11.93</v>
      </c>
      <c r="AN60" s="138">
        <v>11.671051950000001</v>
      </c>
      <c r="AO60" s="138">
        <v>9.9700000000000006</v>
      </c>
      <c r="AP60" s="138">
        <v>8.02</v>
      </c>
      <c r="AQ60" s="138">
        <v>6.95</v>
      </c>
      <c r="AR60" s="138">
        <v>5.7461741699999997</v>
      </c>
      <c r="AS60" s="138">
        <v>6.47</v>
      </c>
      <c r="AT60" s="138">
        <v>6.52</v>
      </c>
      <c r="AU60" s="138">
        <v>6.5170918900000006</v>
      </c>
      <c r="AV60" s="138">
        <v>6.1709078399999999</v>
      </c>
      <c r="AW60" s="138">
        <v>7.88</v>
      </c>
      <c r="AX60" s="138">
        <v>10.69</v>
      </c>
      <c r="AY60" s="138">
        <v>12.59</v>
      </c>
      <c r="AZ60" s="138">
        <v>13.61288611</v>
      </c>
      <c r="BA60" s="138">
        <v>13.74</v>
      </c>
    </row>
    <row r="61" spans="2:53" ht="16.5" customHeight="1">
      <c r="B61" s="66" t="s">
        <v>163</v>
      </c>
      <c r="C61" s="66"/>
      <c r="D61" s="13"/>
      <c r="E61" s="138">
        <v>0</v>
      </c>
      <c r="F61" s="138">
        <v>0</v>
      </c>
      <c r="G61" s="138">
        <v>0</v>
      </c>
      <c r="H61" s="138">
        <v>2.9111689999999999E-2</v>
      </c>
      <c r="I61" s="138">
        <v>0.21824791999999998</v>
      </c>
      <c r="J61" s="138">
        <v>0.67884449999999996</v>
      </c>
      <c r="K61" s="138">
        <v>0.72681498</v>
      </c>
      <c r="L61" s="138">
        <v>0.5559094</v>
      </c>
      <c r="M61" s="138">
        <v>0.27673555999999999</v>
      </c>
      <c r="N61" s="138">
        <v>0.15836142</v>
      </c>
      <c r="O61" s="138">
        <v>0.82144968000000007</v>
      </c>
      <c r="P61" s="14"/>
      <c r="Q61" s="138">
        <v>0</v>
      </c>
      <c r="R61" s="138">
        <v>0</v>
      </c>
      <c r="S61" s="14">
        <v>0</v>
      </c>
      <c r="T61" s="138">
        <v>0</v>
      </c>
      <c r="U61" s="138">
        <v>0.01</v>
      </c>
      <c r="V61" s="138">
        <v>0</v>
      </c>
      <c r="W61" s="138">
        <v>0.01</v>
      </c>
      <c r="X61" s="138">
        <v>1.7614939999999999E-2</v>
      </c>
      <c r="Y61" s="138">
        <v>0.05</v>
      </c>
      <c r="Z61" s="138">
        <v>7.0000000000000007E-2</v>
      </c>
      <c r="AA61" s="138">
        <v>0.08</v>
      </c>
      <c r="AB61" s="138">
        <v>0.12366441</v>
      </c>
      <c r="AC61" s="138">
        <v>0.19763296999999999</v>
      </c>
      <c r="AD61" s="138">
        <v>0.14000000000000001</v>
      </c>
      <c r="AE61" s="138">
        <v>0.21</v>
      </c>
      <c r="AF61" s="138">
        <v>0.15309086999999999</v>
      </c>
      <c r="AG61" s="138">
        <v>0.14000000000000001</v>
      </c>
      <c r="AH61" s="138">
        <v>0.21</v>
      </c>
      <c r="AI61" s="138">
        <v>0.22</v>
      </c>
      <c r="AJ61" s="138">
        <v>0.15009112999999999</v>
      </c>
      <c r="AK61" s="138">
        <v>0.12</v>
      </c>
      <c r="AL61" s="138">
        <v>0.16</v>
      </c>
      <c r="AM61" s="138">
        <v>0.12</v>
      </c>
      <c r="AN61" s="138">
        <v>0.1490708</v>
      </c>
      <c r="AO61" s="138">
        <v>0.04</v>
      </c>
      <c r="AP61" s="138">
        <v>0.03</v>
      </c>
      <c r="AQ61" s="138">
        <v>0.06</v>
      </c>
      <c r="AR61" s="138">
        <v>1.99194E-2</v>
      </c>
      <c r="AS61" s="138">
        <v>0.02</v>
      </c>
      <c r="AT61" s="138">
        <v>0.05</v>
      </c>
      <c r="AU61" s="138">
        <v>6.8396429999999994E-2</v>
      </c>
      <c r="AV61" s="138">
        <v>4.1398739999999996E-2</v>
      </c>
      <c r="AW61" s="138">
        <v>0.04</v>
      </c>
      <c r="AX61" s="138">
        <v>0.16</v>
      </c>
      <c r="AY61" s="138">
        <v>0.59</v>
      </c>
      <c r="AZ61" s="138">
        <v>0.46200786999999999</v>
      </c>
      <c r="BA61" s="138">
        <v>0.31</v>
      </c>
    </row>
    <row r="62" spans="2:53" ht="16.5" customHeight="1">
      <c r="B62" s="66" t="s">
        <v>164</v>
      </c>
      <c r="C62" s="66"/>
      <c r="D62" s="13"/>
      <c r="E62" s="138">
        <v>1</v>
      </c>
      <c r="F62" s="138">
        <v>1</v>
      </c>
      <c r="G62" s="138">
        <v>1</v>
      </c>
      <c r="H62" s="138">
        <v>0.54331910000000005</v>
      </c>
      <c r="I62" s="138">
        <v>0.34967447999999995</v>
      </c>
      <c r="J62" s="138">
        <v>2.8860938599999999</v>
      </c>
      <c r="K62" s="138">
        <v>11.449234219999999</v>
      </c>
      <c r="L62" s="138">
        <v>17.331863569999999</v>
      </c>
      <c r="M62" s="138">
        <v>7.0050752200000002</v>
      </c>
      <c r="N62" s="138">
        <v>2.3234416699999998</v>
      </c>
      <c r="O62" s="138">
        <v>5.3483632600000002</v>
      </c>
      <c r="P62" s="14"/>
      <c r="Q62" s="138">
        <v>0</v>
      </c>
      <c r="R62" s="138">
        <v>0</v>
      </c>
      <c r="S62" s="14">
        <v>0</v>
      </c>
      <c r="T62" s="138">
        <v>0</v>
      </c>
      <c r="U62" s="138">
        <v>0</v>
      </c>
      <c r="V62" s="138">
        <v>0.91</v>
      </c>
      <c r="W62" s="138">
        <v>-0.37</v>
      </c>
      <c r="X62" s="138">
        <v>0.11869823</v>
      </c>
      <c r="Y62" s="138">
        <v>0.13</v>
      </c>
      <c r="Z62" s="138">
        <v>0.1</v>
      </c>
      <c r="AA62" s="138">
        <v>0</v>
      </c>
      <c r="AB62" s="138">
        <v>2.7071299999999999E-3</v>
      </c>
      <c r="AC62" s="138">
        <v>0.43899987000000001</v>
      </c>
      <c r="AD62" s="138">
        <v>0.91</v>
      </c>
      <c r="AE62" s="138">
        <v>1.53</v>
      </c>
      <c r="AF62" s="138">
        <v>2.4117725000000001</v>
      </c>
      <c r="AG62" s="138">
        <v>2.65</v>
      </c>
      <c r="AH62" s="138">
        <v>3.06</v>
      </c>
      <c r="AI62" s="138">
        <v>3.33</v>
      </c>
      <c r="AJ62" s="138">
        <v>3.9648074499999999</v>
      </c>
      <c r="AK62" s="138">
        <v>4.54</v>
      </c>
      <c r="AL62" s="138">
        <v>4.3899999999999997</v>
      </c>
      <c r="AM62" s="138">
        <v>4.43</v>
      </c>
      <c r="AN62" s="138">
        <v>3.51535603</v>
      </c>
      <c r="AO62" s="138">
        <v>1.93</v>
      </c>
      <c r="AP62" s="138">
        <v>0.83</v>
      </c>
      <c r="AQ62" s="138">
        <v>0.73</v>
      </c>
      <c r="AR62" s="138">
        <v>0.62958687000000002</v>
      </c>
      <c r="AS62" s="138">
        <v>0.6</v>
      </c>
      <c r="AT62" s="138">
        <v>0.53</v>
      </c>
      <c r="AU62" s="138">
        <v>0.56631435000000008</v>
      </c>
      <c r="AV62" s="138">
        <v>0.67380376999999991</v>
      </c>
      <c r="AW62" s="138">
        <v>1.27</v>
      </c>
      <c r="AX62" s="138">
        <v>1.8</v>
      </c>
      <c r="AY62" s="138">
        <v>1.6</v>
      </c>
      <c r="AZ62" s="138">
        <v>2.5987351999999997</v>
      </c>
      <c r="BA62" s="138">
        <v>2.97</v>
      </c>
    </row>
    <row r="63" spans="2:53" ht="16.5" customHeight="1">
      <c r="B63" s="66" t="s">
        <v>165</v>
      </c>
      <c r="C63" s="66"/>
      <c r="D63" s="13"/>
      <c r="E63" s="138">
        <v>337</v>
      </c>
      <c r="F63" s="138">
        <v>219</v>
      </c>
      <c r="G63" s="138">
        <v>127</v>
      </c>
      <c r="H63" s="138">
        <v>67.567339500000003</v>
      </c>
      <c r="I63" s="138">
        <v>53.051550960000007</v>
      </c>
      <c r="J63" s="138">
        <v>46.165063680000003</v>
      </c>
      <c r="K63" s="138">
        <v>42.359958800000001</v>
      </c>
      <c r="L63" s="138">
        <v>34.631045829999998</v>
      </c>
      <c r="M63" s="138">
        <v>29.323026859999999</v>
      </c>
      <c r="N63" s="138">
        <v>22.77782981</v>
      </c>
      <c r="O63" s="138">
        <v>31.15245431</v>
      </c>
      <c r="P63" s="14"/>
      <c r="Q63" s="138">
        <v>35</v>
      </c>
      <c r="R63" s="138">
        <v>29</v>
      </c>
      <c r="S63" s="14">
        <v>24</v>
      </c>
      <c r="T63" s="138">
        <v>21</v>
      </c>
      <c r="U63" s="138">
        <v>17.89</v>
      </c>
      <c r="V63" s="138">
        <v>15.91</v>
      </c>
      <c r="W63" s="138">
        <v>13.13</v>
      </c>
      <c r="X63" s="138">
        <v>13.795252100000001</v>
      </c>
      <c r="Y63" s="138">
        <v>13.53</v>
      </c>
      <c r="Z63" s="138">
        <v>13.59</v>
      </c>
      <c r="AA63" s="138">
        <v>12.14</v>
      </c>
      <c r="AB63" s="138">
        <v>11.323367229999999</v>
      </c>
      <c r="AC63" s="138">
        <v>12.040491019999999</v>
      </c>
      <c r="AD63" s="138">
        <v>11.81</v>
      </c>
      <c r="AE63" s="138">
        <v>10.99</v>
      </c>
      <c r="AF63" s="138">
        <v>10.705906219999999</v>
      </c>
      <c r="AG63" s="138">
        <v>11.23</v>
      </c>
      <c r="AH63" s="138">
        <v>10.37</v>
      </c>
      <c r="AI63" s="138">
        <v>10.06</v>
      </c>
      <c r="AJ63" s="138">
        <v>9.4964051000000005</v>
      </c>
      <c r="AK63" s="138">
        <v>8.92</v>
      </c>
      <c r="AL63" s="138">
        <v>8.85</v>
      </c>
      <c r="AM63" s="138">
        <v>7.37</v>
      </c>
      <c r="AN63" s="138">
        <v>8.0066251200000007</v>
      </c>
      <c r="AO63" s="138">
        <v>8</v>
      </c>
      <c r="AP63" s="138">
        <v>7.16</v>
      </c>
      <c r="AQ63" s="138">
        <v>6.15</v>
      </c>
      <c r="AR63" s="138">
        <v>5.0966678999999999</v>
      </c>
      <c r="AS63" s="138">
        <v>5.85</v>
      </c>
      <c r="AT63" s="138">
        <v>5.95</v>
      </c>
      <c r="AU63" s="138">
        <v>5.8823811099999999</v>
      </c>
      <c r="AV63" s="138">
        <v>5.4557053299999998</v>
      </c>
      <c r="AW63" s="138">
        <v>6.57</v>
      </c>
      <c r="AX63" s="138">
        <v>8.73</v>
      </c>
      <c r="AY63" s="138">
        <v>10.4</v>
      </c>
      <c r="AZ63" s="138">
        <v>10.552143040000001</v>
      </c>
      <c r="BA63" s="138">
        <v>10.46</v>
      </c>
    </row>
    <row r="64" spans="2:53" ht="16.5" customHeight="1">
      <c r="B64" s="67" t="s">
        <v>161</v>
      </c>
      <c r="C64" s="67"/>
      <c r="D64" s="13"/>
      <c r="E64" s="174">
        <v>0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174">
        <v>0</v>
      </c>
      <c r="N64" s="174">
        <v>0</v>
      </c>
      <c r="O64" s="174">
        <v>0</v>
      </c>
      <c r="P64" s="14"/>
      <c r="Q64" s="174">
        <v>0</v>
      </c>
      <c r="R64" s="174">
        <v>0</v>
      </c>
      <c r="S64" s="174">
        <v>0</v>
      </c>
      <c r="T64" s="174">
        <v>0</v>
      </c>
      <c r="U64" s="174">
        <v>0</v>
      </c>
      <c r="V64" s="174">
        <v>0</v>
      </c>
      <c r="W64" s="174">
        <v>0</v>
      </c>
      <c r="X64" s="174">
        <v>0</v>
      </c>
      <c r="Y64" s="174">
        <v>0</v>
      </c>
      <c r="Z64" s="174">
        <v>0</v>
      </c>
      <c r="AA64" s="174">
        <v>0</v>
      </c>
      <c r="AB64" s="174">
        <v>0</v>
      </c>
      <c r="AC64" s="174">
        <v>0</v>
      </c>
      <c r="AD64" s="174">
        <v>0</v>
      </c>
      <c r="AE64" s="174">
        <v>0</v>
      </c>
      <c r="AF64" s="174">
        <v>0</v>
      </c>
      <c r="AG64" s="174">
        <v>0</v>
      </c>
      <c r="AH64" s="174">
        <v>0</v>
      </c>
      <c r="AI64" s="174">
        <v>0</v>
      </c>
      <c r="AJ64" s="174">
        <v>0</v>
      </c>
      <c r="AK64" s="174">
        <v>0</v>
      </c>
      <c r="AL64" s="174">
        <v>0</v>
      </c>
      <c r="AM64" s="174">
        <v>0</v>
      </c>
      <c r="AN64" s="174">
        <v>0</v>
      </c>
      <c r="AO64" s="174">
        <v>0</v>
      </c>
      <c r="AP64" s="174">
        <v>0</v>
      </c>
      <c r="AQ64" s="174">
        <v>0</v>
      </c>
      <c r="AR64" s="174">
        <v>0</v>
      </c>
      <c r="AS64" s="174">
        <v>0</v>
      </c>
      <c r="AT64" s="174">
        <v>0</v>
      </c>
      <c r="AU64" s="174">
        <v>0</v>
      </c>
      <c r="AV64" s="174">
        <v>0</v>
      </c>
      <c r="AW64" s="174">
        <v>0</v>
      </c>
      <c r="AX64" s="174">
        <v>0</v>
      </c>
      <c r="AY64" s="174">
        <v>0</v>
      </c>
      <c r="AZ64" s="174">
        <v>0</v>
      </c>
      <c r="BA64" s="174">
        <v>0</v>
      </c>
    </row>
    <row r="65" spans="2:53" ht="16.5" customHeight="1">
      <c r="B65" s="68" t="s">
        <v>166</v>
      </c>
      <c r="C65" s="69"/>
      <c r="D65" s="13"/>
      <c r="E65" s="148">
        <v>4861</v>
      </c>
      <c r="F65" s="148">
        <v>4177</v>
      </c>
      <c r="G65" s="148">
        <v>3562</v>
      </c>
      <c r="H65" s="148">
        <v>2694.4840674799998</v>
      </c>
      <c r="I65" s="148">
        <v>2664.963201</v>
      </c>
      <c r="J65" s="148">
        <v>2743.5122780000002</v>
      </c>
      <c r="K65" s="148">
        <v>3011.40550244</v>
      </c>
      <c r="L65" s="148">
        <v>2917.8930821899999</v>
      </c>
      <c r="M65" s="148">
        <v>2403.9094148600002</v>
      </c>
      <c r="N65" s="148">
        <v>1833.4760945300002</v>
      </c>
      <c r="O65" s="148">
        <v>3387.90970264</v>
      </c>
      <c r="P65" s="10"/>
      <c r="Q65" s="148">
        <v>926</v>
      </c>
      <c r="R65" s="148">
        <v>880</v>
      </c>
      <c r="S65" s="148">
        <v>810</v>
      </c>
      <c r="T65" s="148">
        <v>727</v>
      </c>
      <c r="U65" s="148">
        <v>678.54</v>
      </c>
      <c r="V65" s="148">
        <v>646.78</v>
      </c>
      <c r="W65" s="148">
        <v>642.4</v>
      </c>
      <c r="X65" s="148">
        <v>660.27089410999997</v>
      </c>
      <c r="Y65" s="148">
        <v>667.16</v>
      </c>
      <c r="Z65" s="148">
        <v>665.78</v>
      </c>
      <c r="AA65" s="148">
        <v>671.75</v>
      </c>
      <c r="AB65" s="148">
        <v>672.75633514000003</v>
      </c>
      <c r="AC65" s="148">
        <v>674.92675327999996</v>
      </c>
      <c r="AD65" s="148">
        <v>689.42</v>
      </c>
      <c r="AE65" s="148">
        <v>706.41</v>
      </c>
      <c r="AF65" s="148">
        <v>723.05212283000003</v>
      </c>
      <c r="AG65" s="148">
        <v>760.37</v>
      </c>
      <c r="AH65" s="148">
        <v>763.86</v>
      </c>
      <c r="AI65" s="148">
        <v>764.11</v>
      </c>
      <c r="AJ65" s="148">
        <v>755.90346689</v>
      </c>
      <c r="AK65" s="148">
        <v>755.32</v>
      </c>
      <c r="AL65" s="148">
        <v>722.97</v>
      </c>
      <c r="AM65" s="148">
        <v>683.7</v>
      </c>
      <c r="AN65" s="148">
        <v>670.34599405999995</v>
      </c>
      <c r="AO65" s="148">
        <v>631.51</v>
      </c>
      <c r="AP65" s="148">
        <v>572.45000000000005</v>
      </c>
      <c r="AQ65" s="148">
        <v>529.61</v>
      </c>
      <c r="AR65" s="148">
        <v>450.20608604</v>
      </c>
      <c r="AS65" s="148">
        <v>425.8</v>
      </c>
      <c r="AT65" s="148">
        <v>449.35</v>
      </c>
      <c r="AU65" s="148">
        <v>508.11456268000001</v>
      </c>
      <c r="AV65" s="148">
        <v>600.26575632000004</v>
      </c>
      <c r="AW65" s="148">
        <v>693.9</v>
      </c>
      <c r="AX65" s="148">
        <v>901.47</v>
      </c>
      <c r="AY65" s="148">
        <v>1192.27</v>
      </c>
      <c r="AZ65" s="148">
        <v>1511.1373725599999</v>
      </c>
      <c r="BA65" s="148">
        <v>1639.36</v>
      </c>
    </row>
    <row r="66" spans="2:53" ht="16.5" customHeight="1">
      <c r="B66" s="66" t="s">
        <v>167</v>
      </c>
      <c r="C66" s="66"/>
      <c r="D66" s="13"/>
      <c r="E66" s="138">
        <v>4676</v>
      </c>
      <c r="F66" s="138">
        <v>4044</v>
      </c>
      <c r="G66" s="138">
        <v>3484</v>
      </c>
      <c r="H66" s="138">
        <v>2659.0270845</v>
      </c>
      <c r="I66" s="138">
        <v>2645.2526982599998</v>
      </c>
      <c r="J66" s="138">
        <v>2724.2565642300001</v>
      </c>
      <c r="K66" s="138">
        <v>2984.8317713400002</v>
      </c>
      <c r="L66" s="138">
        <v>2888.77121962</v>
      </c>
      <c r="M66" s="138">
        <v>2382.9671786099998</v>
      </c>
      <c r="N66" s="138">
        <v>1822.0267069699999</v>
      </c>
      <c r="O66" s="138">
        <v>3336.9902070799999</v>
      </c>
      <c r="P66" s="14"/>
      <c r="Q66" s="138">
        <v>903</v>
      </c>
      <c r="R66" s="138">
        <v>864</v>
      </c>
      <c r="S66" s="138">
        <v>796</v>
      </c>
      <c r="T66" s="138">
        <v>714</v>
      </c>
      <c r="U66" s="138">
        <v>667.89</v>
      </c>
      <c r="V66" s="138">
        <v>640.02</v>
      </c>
      <c r="W66" s="138">
        <v>636.82000000000005</v>
      </c>
      <c r="X66" s="138">
        <v>654.15722330999995</v>
      </c>
      <c r="Y66" s="138">
        <v>661.97</v>
      </c>
      <c r="Z66" s="138">
        <v>661.43</v>
      </c>
      <c r="AA66" s="138">
        <v>667.7</v>
      </c>
      <c r="AB66" s="138">
        <v>669.1678181499999</v>
      </c>
      <c r="AC66" s="138">
        <v>670.07838090999996</v>
      </c>
      <c r="AD66" s="138">
        <v>684.29</v>
      </c>
      <c r="AE66" s="138">
        <v>700.72</v>
      </c>
      <c r="AF66" s="138">
        <v>717.14197960000001</v>
      </c>
      <c r="AG66" s="138">
        <v>753.06</v>
      </c>
      <c r="AH66" s="138">
        <v>757.7</v>
      </c>
      <c r="AI66" s="138">
        <v>756.93</v>
      </c>
      <c r="AJ66" s="138">
        <v>747.79871653999999</v>
      </c>
      <c r="AK66" s="138">
        <v>747.67</v>
      </c>
      <c r="AL66" s="138">
        <v>715.95</v>
      </c>
      <c r="AM66" s="138">
        <v>677.36</v>
      </c>
      <c r="AN66" s="138">
        <v>665.35830426999996</v>
      </c>
      <c r="AO66" s="138">
        <v>625.13</v>
      </c>
      <c r="AP66" s="138">
        <v>567.07000000000005</v>
      </c>
      <c r="AQ66" s="138">
        <v>525.4</v>
      </c>
      <c r="AR66" s="138">
        <v>446.79472759999999</v>
      </c>
      <c r="AS66" s="138">
        <v>423.28</v>
      </c>
      <c r="AT66" s="138">
        <v>446.58</v>
      </c>
      <c r="AU66" s="138">
        <v>505.36661536999998</v>
      </c>
      <c r="AV66" s="138">
        <v>595.96121957000003</v>
      </c>
      <c r="AW66" s="138">
        <v>686.05</v>
      </c>
      <c r="AX66" s="138">
        <v>884.14</v>
      </c>
      <c r="AY66" s="138">
        <v>1170.8399999999999</v>
      </c>
      <c r="AZ66" s="138">
        <v>1483.2228591000001</v>
      </c>
      <c r="BA66" s="138">
        <v>1619.98</v>
      </c>
    </row>
    <row r="67" spans="2:53" ht="16.5" customHeight="1">
      <c r="B67" s="66" t="s">
        <v>168</v>
      </c>
      <c r="C67" s="66"/>
      <c r="D67" s="13"/>
      <c r="E67" s="138">
        <v>3702</v>
      </c>
      <c r="F67" s="138">
        <v>3172</v>
      </c>
      <c r="G67" s="138">
        <v>2710</v>
      </c>
      <c r="H67" s="138">
        <v>2066.44105008</v>
      </c>
      <c r="I67" s="138">
        <v>2112.2660282100001</v>
      </c>
      <c r="J67" s="138">
        <v>2299.7631622600002</v>
      </c>
      <c r="K67" s="138">
        <v>2620.0777263099999</v>
      </c>
      <c r="L67" s="138">
        <v>2560.2392708799998</v>
      </c>
      <c r="M67" s="138">
        <v>2081.2754358000002</v>
      </c>
      <c r="N67" s="138">
        <v>1538.1384494499998</v>
      </c>
      <c r="O67" s="138">
        <v>2865.8039195800002</v>
      </c>
      <c r="P67" s="14"/>
      <c r="Q67" s="138">
        <v>711</v>
      </c>
      <c r="R67" s="138">
        <v>668</v>
      </c>
      <c r="S67" s="138">
        <v>613</v>
      </c>
      <c r="T67" s="138">
        <v>551</v>
      </c>
      <c r="U67" s="138">
        <v>518.91999999999996</v>
      </c>
      <c r="V67" s="138">
        <v>499.55</v>
      </c>
      <c r="W67" s="138">
        <v>496.65</v>
      </c>
      <c r="X67" s="138">
        <v>520.89779057999999</v>
      </c>
      <c r="Y67" s="138">
        <v>527.20000000000005</v>
      </c>
      <c r="Z67" s="138">
        <v>529.17999999999995</v>
      </c>
      <c r="AA67" s="138">
        <v>534.99</v>
      </c>
      <c r="AB67" s="138">
        <v>550.67654263999998</v>
      </c>
      <c r="AC67" s="138">
        <v>564.64445826999997</v>
      </c>
      <c r="AD67" s="138">
        <v>579.57000000000005</v>
      </c>
      <c r="AE67" s="138">
        <v>604.87</v>
      </c>
      <c r="AF67" s="138">
        <v>621.45946619999995</v>
      </c>
      <c r="AG67" s="138">
        <v>662.07</v>
      </c>
      <c r="AH67" s="138">
        <v>667.56</v>
      </c>
      <c r="AI67" s="138">
        <v>668.99</v>
      </c>
      <c r="AJ67" s="138">
        <v>664.65903120999997</v>
      </c>
      <c r="AK67" s="138">
        <v>664.59</v>
      </c>
      <c r="AL67" s="138">
        <v>633.97</v>
      </c>
      <c r="AM67" s="138">
        <v>597.02</v>
      </c>
      <c r="AN67" s="138">
        <v>586.51594078999995</v>
      </c>
      <c r="AO67" s="138">
        <v>547.91999999999996</v>
      </c>
      <c r="AP67" s="138">
        <v>491.24</v>
      </c>
      <c r="AQ67" s="138">
        <v>455.6</v>
      </c>
      <c r="AR67" s="138">
        <v>379.10385559999997</v>
      </c>
      <c r="AS67" s="138">
        <v>356.52</v>
      </c>
      <c r="AT67" s="138">
        <v>373.9</v>
      </c>
      <c r="AU67" s="138">
        <v>428.61245430000002</v>
      </c>
      <c r="AV67" s="138">
        <v>506.63099751000004</v>
      </c>
      <c r="AW67" s="138">
        <v>579.21</v>
      </c>
      <c r="AX67" s="138">
        <v>766.18</v>
      </c>
      <c r="AY67" s="138">
        <v>1013.79</v>
      </c>
      <c r="AZ67" s="138">
        <v>1310.1686298</v>
      </c>
      <c r="BA67" s="138">
        <v>1410.63</v>
      </c>
    </row>
    <row r="68" spans="2:53" ht="16.5" customHeight="1">
      <c r="B68" s="66" t="s">
        <v>169</v>
      </c>
      <c r="C68" s="66"/>
      <c r="D68" s="13"/>
      <c r="E68" s="138">
        <v>3405</v>
      </c>
      <c r="F68" s="138">
        <v>3000</v>
      </c>
      <c r="G68" s="138">
        <v>2612</v>
      </c>
      <c r="H68" s="138">
        <v>1985.6242040100001</v>
      </c>
      <c r="I68" s="138">
        <v>2081.4817679799999</v>
      </c>
      <c r="J68" s="138">
        <v>2270.5768788599999</v>
      </c>
      <c r="K68" s="138">
        <v>2571.7179668899998</v>
      </c>
      <c r="L68" s="138">
        <v>2472.17465081</v>
      </c>
      <c r="M68" s="138">
        <v>2011.2461397100001</v>
      </c>
      <c r="N68" s="138">
        <v>1434.6658011899999</v>
      </c>
      <c r="O68" s="138">
        <v>2769.9787893300004</v>
      </c>
      <c r="P68" s="14"/>
      <c r="Q68" s="138">
        <v>686</v>
      </c>
      <c r="R68" s="138">
        <v>645</v>
      </c>
      <c r="S68" s="138">
        <v>592</v>
      </c>
      <c r="T68" s="138">
        <v>527</v>
      </c>
      <c r="U68" s="138">
        <v>497.2</v>
      </c>
      <c r="V68" s="138">
        <v>481.37</v>
      </c>
      <c r="W68" s="138">
        <v>479.83</v>
      </c>
      <c r="X68" s="138">
        <v>508.92712124000002</v>
      </c>
      <c r="Y68" s="138">
        <v>519.88</v>
      </c>
      <c r="Z68" s="138">
        <v>522.03</v>
      </c>
      <c r="AA68" s="138">
        <v>530.65</v>
      </c>
      <c r="AB68" s="138">
        <v>546.0586452</v>
      </c>
      <c r="AC68" s="138">
        <v>557.66637344000003</v>
      </c>
      <c r="AD68" s="138">
        <v>572.64</v>
      </c>
      <c r="AE68" s="138">
        <v>594.21</v>
      </c>
      <c r="AF68" s="138">
        <v>610.81933912</v>
      </c>
      <c r="AG68" s="138">
        <v>649</v>
      </c>
      <c r="AH68" s="138">
        <v>655.72</v>
      </c>
      <c r="AI68" s="138">
        <v>656.18</v>
      </c>
      <c r="AJ68" s="138">
        <v>646.48908623</v>
      </c>
      <c r="AK68" s="138">
        <v>640.27</v>
      </c>
      <c r="AL68" s="138">
        <v>611.22</v>
      </c>
      <c r="AM68" s="138">
        <v>574.19000000000005</v>
      </c>
      <c r="AN68" s="138">
        <v>563.49750173999996</v>
      </c>
      <c r="AO68" s="138">
        <v>530.88</v>
      </c>
      <c r="AP68" s="138">
        <v>476.13</v>
      </c>
      <c r="AQ68" s="138">
        <v>440.73</v>
      </c>
      <c r="AR68" s="138">
        <v>363.02395330000002</v>
      </c>
      <c r="AS68" s="138">
        <v>331.17</v>
      </c>
      <c r="AT68" s="138">
        <v>340.61</v>
      </c>
      <c r="AU68" s="138">
        <v>399.86136730999999</v>
      </c>
      <c r="AV68" s="138">
        <v>481.24282638999995</v>
      </c>
      <c r="AW68" s="138">
        <v>557.17999999999995</v>
      </c>
      <c r="AX68" s="138">
        <v>744.26</v>
      </c>
      <c r="AY68" s="138">
        <v>987.3</v>
      </c>
      <c r="AZ68" s="138">
        <v>1279.50992172</v>
      </c>
      <c r="BA68" s="138">
        <v>1361.95</v>
      </c>
    </row>
    <row r="69" spans="2:53" ht="16.5" customHeight="1">
      <c r="B69" s="66" t="s">
        <v>170</v>
      </c>
      <c r="C69" s="66"/>
      <c r="D69" s="13"/>
      <c r="E69" s="138">
        <v>297</v>
      </c>
      <c r="F69" s="138">
        <v>172</v>
      </c>
      <c r="G69" s="138">
        <v>97</v>
      </c>
      <c r="H69" s="138">
        <v>80.816846069999997</v>
      </c>
      <c r="I69" s="138">
        <v>30.784260230000001</v>
      </c>
      <c r="J69" s="138">
        <v>29.186283400000001</v>
      </c>
      <c r="K69" s="138">
        <v>48.359759420000003</v>
      </c>
      <c r="L69" s="138">
        <v>88.064620070000004</v>
      </c>
      <c r="M69" s="138">
        <v>70.029296090000003</v>
      </c>
      <c r="N69" s="138">
        <v>103.47264826</v>
      </c>
      <c r="O69" s="138">
        <v>95.825130250000001</v>
      </c>
      <c r="P69" s="14"/>
      <c r="Q69" s="138">
        <v>25</v>
      </c>
      <c r="R69" s="138">
        <v>24</v>
      </c>
      <c r="S69" s="138">
        <v>21</v>
      </c>
      <c r="T69" s="138">
        <v>24</v>
      </c>
      <c r="U69" s="138">
        <v>21.72</v>
      </c>
      <c r="V69" s="138">
        <v>18.190000000000001</v>
      </c>
      <c r="W69" s="138">
        <v>16.82</v>
      </c>
      <c r="X69" s="138">
        <v>11.970669340000001</v>
      </c>
      <c r="Y69" s="138">
        <v>7.32</v>
      </c>
      <c r="Z69" s="138">
        <v>7.15</v>
      </c>
      <c r="AA69" s="138">
        <v>4.34</v>
      </c>
      <c r="AB69" s="138">
        <v>4.6178974400000001</v>
      </c>
      <c r="AC69" s="138">
        <v>6.9780848300000002</v>
      </c>
      <c r="AD69" s="138">
        <v>6.93</v>
      </c>
      <c r="AE69" s="138">
        <v>10.66</v>
      </c>
      <c r="AF69" s="138">
        <v>10.640127079999999</v>
      </c>
      <c r="AG69" s="138">
        <v>13.07</v>
      </c>
      <c r="AH69" s="138">
        <v>11.84</v>
      </c>
      <c r="AI69" s="138">
        <v>12.81</v>
      </c>
      <c r="AJ69" s="138">
        <v>18.16994498</v>
      </c>
      <c r="AK69" s="138">
        <v>24.31</v>
      </c>
      <c r="AL69" s="138">
        <v>22.75</v>
      </c>
      <c r="AM69" s="138">
        <v>22.83</v>
      </c>
      <c r="AN69" s="138">
        <v>23.018439050000001</v>
      </c>
      <c r="AO69" s="138">
        <v>17.03</v>
      </c>
      <c r="AP69" s="138">
        <v>15.12</v>
      </c>
      <c r="AQ69" s="138">
        <v>14.86</v>
      </c>
      <c r="AR69" s="138">
        <v>16.079902300000001</v>
      </c>
      <c r="AS69" s="138">
        <v>25.35</v>
      </c>
      <c r="AT69" s="138">
        <v>33.29</v>
      </c>
      <c r="AU69" s="138">
        <v>28.751086989999997</v>
      </c>
      <c r="AV69" s="138">
        <v>25.388171120000003</v>
      </c>
      <c r="AW69" s="138">
        <v>22.03</v>
      </c>
      <c r="AX69" s="138">
        <v>21.92</v>
      </c>
      <c r="AY69" s="138">
        <v>26.49</v>
      </c>
      <c r="AZ69" s="138">
        <v>30.65870808</v>
      </c>
      <c r="BA69" s="138">
        <v>48.68</v>
      </c>
    </row>
    <row r="70" spans="2:53" ht="16.5" customHeight="1">
      <c r="B70" s="66" t="s">
        <v>171</v>
      </c>
      <c r="C70" s="66"/>
      <c r="D70" s="13"/>
      <c r="E70" s="138">
        <v>463</v>
      </c>
      <c r="F70" s="138">
        <v>356</v>
      </c>
      <c r="G70" s="138">
        <v>267</v>
      </c>
      <c r="H70" s="138">
        <v>202.56697839</v>
      </c>
      <c r="I70" s="138">
        <v>156.24245097000002</v>
      </c>
      <c r="J70" s="138">
        <v>128.79222023</v>
      </c>
      <c r="K70" s="138">
        <v>129.33121151</v>
      </c>
      <c r="L70" s="138">
        <v>113.20012303999999</v>
      </c>
      <c r="M70" s="138">
        <v>92.504760989999994</v>
      </c>
      <c r="N70" s="138">
        <v>79.11072944</v>
      </c>
      <c r="O70" s="138">
        <v>98.282272939999999</v>
      </c>
      <c r="P70" s="14"/>
      <c r="Q70" s="138">
        <v>69</v>
      </c>
      <c r="R70" s="138">
        <v>67</v>
      </c>
      <c r="S70" s="138">
        <v>60</v>
      </c>
      <c r="T70" s="138">
        <v>51</v>
      </c>
      <c r="U70" s="138">
        <v>51.3</v>
      </c>
      <c r="V70" s="138">
        <v>50.31</v>
      </c>
      <c r="W70" s="138">
        <v>49.67</v>
      </c>
      <c r="X70" s="138">
        <v>42.208639550000001</v>
      </c>
      <c r="Y70" s="138">
        <v>39.020000000000003</v>
      </c>
      <c r="Z70" s="138">
        <v>37.68</v>
      </c>
      <c r="AA70" s="138">
        <v>37.33</v>
      </c>
      <c r="AB70" s="138">
        <v>34.598816379999995</v>
      </c>
      <c r="AC70" s="138">
        <v>33.326651030000001</v>
      </c>
      <c r="AD70" s="138">
        <v>30.98</v>
      </c>
      <c r="AE70" s="138">
        <v>29.89</v>
      </c>
      <c r="AF70" s="138">
        <v>30.395663500000001</v>
      </c>
      <c r="AG70" s="138">
        <v>32.93</v>
      </c>
      <c r="AH70" s="138">
        <v>33.770000000000003</v>
      </c>
      <c r="AI70" s="138">
        <v>32.24</v>
      </c>
      <c r="AJ70" s="138">
        <v>28.957446109999999</v>
      </c>
      <c r="AK70" s="138">
        <v>28.51</v>
      </c>
      <c r="AL70" s="138">
        <v>28.14</v>
      </c>
      <c r="AM70" s="138">
        <v>27.6</v>
      </c>
      <c r="AN70" s="138">
        <v>25.372589980000001</v>
      </c>
      <c r="AO70" s="138">
        <v>24.19</v>
      </c>
      <c r="AP70" s="138">
        <v>21.85</v>
      </c>
      <c r="AQ70" s="138">
        <v>21.09</v>
      </c>
      <c r="AR70" s="138">
        <v>19.305791540000001</v>
      </c>
      <c r="AS70" s="138">
        <v>19.350000000000001</v>
      </c>
      <c r="AT70" s="138">
        <v>19.63</v>
      </c>
      <c r="AU70" s="138">
        <v>20.82185063</v>
      </c>
      <c r="AV70" s="138">
        <v>21.642004379999999</v>
      </c>
      <c r="AW70" s="138">
        <v>22.62</v>
      </c>
      <c r="AX70" s="138">
        <v>25.47</v>
      </c>
      <c r="AY70" s="138">
        <v>28.55</v>
      </c>
      <c r="AZ70" s="138">
        <v>46.694926670000001</v>
      </c>
      <c r="BA70" s="138">
        <v>89.7</v>
      </c>
    </row>
    <row r="71" spans="2:53" ht="16.5" customHeight="1">
      <c r="B71" s="66" t="s">
        <v>172</v>
      </c>
      <c r="C71" s="66"/>
      <c r="D71" s="13"/>
      <c r="E71" s="138">
        <v>260</v>
      </c>
      <c r="F71" s="138">
        <v>241</v>
      </c>
      <c r="G71" s="138">
        <v>214</v>
      </c>
      <c r="H71" s="138">
        <v>163.90291726000001</v>
      </c>
      <c r="I71" s="138">
        <v>138.54096111999999</v>
      </c>
      <c r="J71" s="138">
        <v>117.15106199</v>
      </c>
      <c r="K71" s="138">
        <v>116.6871366</v>
      </c>
      <c r="L71" s="138">
        <v>99.119846350000003</v>
      </c>
      <c r="M71" s="138">
        <v>82.207556949999997</v>
      </c>
      <c r="N71" s="138">
        <v>73.34200697</v>
      </c>
      <c r="O71" s="138">
        <v>97.958519749999994</v>
      </c>
      <c r="P71" s="14"/>
      <c r="Q71" s="138">
        <v>56</v>
      </c>
      <c r="R71" s="138">
        <v>54</v>
      </c>
      <c r="S71" s="138">
        <v>48</v>
      </c>
      <c r="T71" s="138">
        <v>42</v>
      </c>
      <c r="U71" s="138">
        <v>41.37</v>
      </c>
      <c r="V71" s="138">
        <v>40.020000000000003</v>
      </c>
      <c r="W71" s="138">
        <v>40.47</v>
      </c>
      <c r="X71" s="138">
        <v>36.222588790000003</v>
      </c>
      <c r="Y71" s="138">
        <v>35.020000000000003</v>
      </c>
      <c r="Z71" s="138">
        <v>33.799999999999997</v>
      </c>
      <c r="AA71" s="138">
        <v>33.5</v>
      </c>
      <c r="AB71" s="138">
        <v>31.328583939999998</v>
      </c>
      <c r="AC71" s="138">
        <v>30.363854700000001</v>
      </c>
      <c r="AD71" s="138">
        <v>28.22</v>
      </c>
      <c r="AE71" s="138">
        <v>27.24</v>
      </c>
      <c r="AF71" s="138">
        <v>27.361880029999998</v>
      </c>
      <c r="AG71" s="138">
        <v>29.75</v>
      </c>
      <c r="AH71" s="138">
        <v>30.55</v>
      </c>
      <c r="AI71" s="138">
        <v>29.03</v>
      </c>
      <c r="AJ71" s="138">
        <v>25.522602880000001</v>
      </c>
      <c r="AK71" s="138">
        <v>24.95</v>
      </c>
      <c r="AL71" s="138">
        <v>24.6</v>
      </c>
      <c r="AM71" s="138">
        <v>24.05</v>
      </c>
      <c r="AN71" s="138">
        <v>22.678320930000002</v>
      </c>
      <c r="AO71" s="138">
        <v>21.67</v>
      </c>
      <c r="AP71" s="138">
        <v>19.309999999999999</v>
      </c>
      <c r="AQ71" s="138">
        <v>18.55</v>
      </c>
      <c r="AR71" s="138">
        <v>17.723018069999998</v>
      </c>
      <c r="AS71" s="138">
        <v>17.97</v>
      </c>
      <c r="AT71" s="138">
        <v>18.23</v>
      </c>
      <c r="AU71" s="138">
        <v>19.419004219999998</v>
      </c>
      <c r="AV71" s="138">
        <v>21.36055125</v>
      </c>
      <c r="AW71" s="138">
        <v>22.6</v>
      </c>
      <c r="AX71" s="138">
        <v>25.46</v>
      </c>
      <c r="AY71" s="138">
        <v>28.54</v>
      </c>
      <c r="AZ71" s="138">
        <v>46.677605290000002</v>
      </c>
      <c r="BA71" s="138">
        <v>84.36</v>
      </c>
    </row>
    <row r="72" spans="2:53" ht="16.5" customHeight="1">
      <c r="B72" s="66" t="s">
        <v>173</v>
      </c>
      <c r="C72" s="66"/>
      <c r="D72" s="13"/>
      <c r="E72" s="138">
        <v>189</v>
      </c>
      <c r="F72" s="138">
        <v>103</v>
      </c>
      <c r="G72" s="138">
        <v>45</v>
      </c>
      <c r="H72" s="138">
        <v>37.502969290000003</v>
      </c>
      <c r="I72" s="138">
        <v>17.448053550000001</v>
      </c>
      <c r="J72" s="138">
        <v>11.56224636</v>
      </c>
      <c r="K72" s="138">
        <v>12.58547894</v>
      </c>
      <c r="L72" s="138">
        <v>13.93377808</v>
      </c>
      <c r="M72" s="138">
        <v>10.28413561</v>
      </c>
      <c r="N72" s="138">
        <v>5.7552657499999995</v>
      </c>
      <c r="O72" s="138">
        <v>0.25821369999999999</v>
      </c>
      <c r="P72" s="14"/>
      <c r="Q72" s="138">
        <v>11</v>
      </c>
      <c r="R72" s="138">
        <v>11</v>
      </c>
      <c r="S72" s="138">
        <v>11</v>
      </c>
      <c r="T72" s="138">
        <v>9</v>
      </c>
      <c r="U72" s="138">
        <v>9.65</v>
      </c>
      <c r="V72" s="138">
        <v>10.09</v>
      </c>
      <c r="W72" s="138">
        <v>9.09</v>
      </c>
      <c r="X72" s="138">
        <v>5.9224490899999997</v>
      </c>
      <c r="Y72" s="138">
        <v>3.93</v>
      </c>
      <c r="Z72" s="138">
        <v>3.81</v>
      </c>
      <c r="AA72" s="138">
        <v>3.79</v>
      </c>
      <c r="AB72" s="138">
        <v>3.2457937299999999</v>
      </c>
      <c r="AC72" s="138">
        <v>2.9376942100000001</v>
      </c>
      <c r="AD72" s="138">
        <v>2.74</v>
      </c>
      <c r="AE72" s="138">
        <v>2.64</v>
      </c>
      <c r="AF72" s="138">
        <v>3.0205385200000001</v>
      </c>
      <c r="AG72" s="138">
        <v>3.16</v>
      </c>
      <c r="AH72" s="138">
        <v>3.2</v>
      </c>
      <c r="AI72" s="138">
        <v>3.2</v>
      </c>
      <c r="AJ72" s="138">
        <v>3.4268671199999998</v>
      </c>
      <c r="AK72" s="138">
        <v>3.51</v>
      </c>
      <c r="AL72" s="138">
        <v>3.5</v>
      </c>
      <c r="AM72" s="138">
        <v>3.5</v>
      </c>
      <c r="AN72" s="138">
        <v>2.6896150599999999</v>
      </c>
      <c r="AO72" s="138">
        <v>2.5099999999999998</v>
      </c>
      <c r="AP72" s="138">
        <v>2.54</v>
      </c>
      <c r="AQ72" s="138">
        <v>2.54</v>
      </c>
      <c r="AR72" s="138">
        <v>1.5782794499999999</v>
      </c>
      <c r="AS72" s="138">
        <v>1.38</v>
      </c>
      <c r="AT72" s="138">
        <v>1.4</v>
      </c>
      <c r="AU72" s="138">
        <v>1.3973917800000002</v>
      </c>
      <c r="AV72" s="138">
        <v>0.25821369999999999</v>
      </c>
      <c r="AW72" s="138">
        <v>0</v>
      </c>
      <c r="AX72" s="138">
        <v>0</v>
      </c>
      <c r="AY72" s="138">
        <v>0</v>
      </c>
      <c r="AZ72" s="138">
        <v>0</v>
      </c>
      <c r="BA72" s="138">
        <v>5.32</v>
      </c>
    </row>
    <row r="73" spans="2:53" ht="16.5" customHeight="1">
      <c r="B73" s="66" t="s">
        <v>174</v>
      </c>
      <c r="C73" s="66"/>
      <c r="D73" s="13"/>
      <c r="E73" s="138">
        <v>13</v>
      </c>
      <c r="F73" s="138">
        <v>12</v>
      </c>
      <c r="G73" s="138">
        <v>8</v>
      </c>
      <c r="H73" s="138">
        <v>1.1610918400000001</v>
      </c>
      <c r="I73" s="138">
        <v>0.2534363</v>
      </c>
      <c r="J73" s="138">
        <v>7.8911880000000004E-2</v>
      </c>
      <c r="K73" s="138">
        <v>5.8595969999999997E-2</v>
      </c>
      <c r="L73" s="138">
        <v>0.14649861</v>
      </c>
      <c r="M73" s="138">
        <v>1.3068430000000001E-2</v>
      </c>
      <c r="N73" s="138">
        <v>1.345672E-2</v>
      </c>
      <c r="O73" s="138">
        <v>6.5539490000000006E-2</v>
      </c>
      <c r="P73" s="14"/>
      <c r="Q73" s="138">
        <v>3</v>
      </c>
      <c r="R73" s="138">
        <v>2</v>
      </c>
      <c r="S73" s="138">
        <v>2</v>
      </c>
      <c r="T73" s="138">
        <v>1</v>
      </c>
      <c r="U73" s="138">
        <v>0.28000000000000003</v>
      </c>
      <c r="V73" s="138">
        <v>0.2</v>
      </c>
      <c r="W73" s="138">
        <v>0.11</v>
      </c>
      <c r="X73" s="138">
        <v>6.3601669999999999E-2</v>
      </c>
      <c r="Y73" s="138">
        <v>0.08</v>
      </c>
      <c r="Z73" s="138">
        <v>7.0000000000000007E-2</v>
      </c>
      <c r="AA73" s="138">
        <v>0.04</v>
      </c>
      <c r="AB73" s="138">
        <v>2.4438710000000002E-2</v>
      </c>
      <c r="AC73" s="138">
        <v>2.5102119999999999E-2</v>
      </c>
      <c r="AD73" s="138">
        <v>0.02</v>
      </c>
      <c r="AE73" s="138">
        <v>0.01</v>
      </c>
      <c r="AF73" s="138">
        <v>1.324495E-2</v>
      </c>
      <c r="AG73" s="138">
        <v>0.02</v>
      </c>
      <c r="AH73" s="138">
        <v>0.01</v>
      </c>
      <c r="AI73" s="138">
        <v>0.01</v>
      </c>
      <c r="AJ73" s="138">
        <v>7.9761099999999998E-3</v>
      </c>
      <c r="AK73" s="138">
        <v>0.05</v>
      </c>
      <c r="AL73" s="138">
        <v>0.04</v>
      </c>
      <c r="AM73" s="138">
        <v>0.05</v>
      </c>
      <c r="AN73" s="138">
        <v>4.6539900000000002E-3</v>
      </c>
      <c r="AO73" s="138">
        <v>0</v>
      </c>
      <c r="AP73" s="138">
        <v>0</v>
      </c>
      <c r="AQ73" s="138">
        <v>0</v>
      </c>
      <c r="AR73" s="138">
        <v>4.4940199999999996E-3</v>
      </c>
      <c r="AS73" s="138">
        <v>0</v>
      </c>
      <c r="AT73" s="138">
        <v>0</v>
      </c>
      <c r="AU73" s="138">
        <v>5.4546300000000002E-3</v>
      </c>
      <c r="AV73" s="138">
        <v>2.3239429999999998E-2</v>
      </c>
      <c r="AW73" s="138">
        <v>0.02</v>
      </c>
      <c r="AX73" s="138">
        <v>0.02</v>
      </c>
      <c r="AY73" s="138">
        <v>4.2629899999999995E-3</v>
      </c>
      <c r="AZ73" s="138">
        <v>1.7321380000000001E-2</v>
      </c>
      <c r="BA73" s="138">
        <v>0.03</v>
      </c>
    </row>
    <row r="74" spans="2:53" ht="16.5" customHeight="1">
      <c r="B74" s="66" t="s">
        <v>175</v>
      </c>
      <c r="C74" s="66"/>
      <c r="D74" s="13"/>
      <c r="E74" s="138">
        <v>0</v>
      </c>
      <c r="F74" s="138">
        <v>0</v>
      </c>
      <c r="G74" s="138">
        <v>0</v>
      </c>
      <c r="H74" s="138">
        <v>0</v>
      </c>
      <c r="I74" s="138">
        <v>0</v>
      </c>
      <c r="J74" s="138">
        <v>0</v>
      </c>
      <c r="K74" s="138">
        <v>0</v>
      </c>
      <c r="L74" s="138">
        <v>0</v>
      </c>
      <c r="M74" s="138">
        <v>0</v>
      </c>
      <c r="N74" s="138">
        <v>0</v>
      </c>
      <c r="O74" s="138">
        <v>0</v>
      </c>
      <c r="P74" s="14"/>
      <c r="Q74" s="138">
        <v>0</v>
      </c>
      <c r="R74" s="138">
        <v>0</v>
      </c>
      <c r="S74" s="138">
        <v>0</v>
      </c>
      <c r="T74" s="138">
        <v>0</v>
      </c>
      <c r="U74" s="138">
        <v>0</v>
      </c>
      <c r="V74" s="138">
        <v>0</v>
      </c>
      <c r="W74" s="138">
        <v>0</v>
      </c>
      <c r="X74" s="138">
        <v>0</v>
      </c>
      <c r="Y74" s="138">
        <v>0</v>
      </c>
      <c r="Z74" s="138">
        <v>0</v>
      </c>
      <c r="AA74" s="138">
        <v>0</v>
      </c>
      <c r="AB74" s="138">
        <v>0</v>
      </c>
      <c r="AC74" s="138">
        <v>0</v>
      </c>
      <c r="AD74" s="138">
        <v>0</v>
      </c>
      <c r="AE74" s="138">
        <v>0</v>
      </c>
      <c r="AF74" s="138">
        <v>0</v>
      </c>
      <c r="AG74" s="138">
        <v>0</v>
      </c>
      <c r="AH74" s="138">
        <v>0</v>
      </c>
      <c r="AI74" s="138">
        <v>0</v>
      </c>
      <c r="AJ74" s="138">
        <v>0</v>
      </c>
      <c r="AK74" s="138">
        <v>0</v>
      </c>
      <c r="AL74" s="138">
        <v>0</v>
      </c>
      <c r="AM74" s="138">
        <v>0</v>
      </c>
      <c r="AN74" s="138">
        <v>0</v>
      </c>
      <c r="AO74" s="138">
        <v>0</v>
      </c>
      <c r="AP74" s="138">
        <v>0</v>
      </c>
      <c r="AQ74" s="138">
        <v>0</v>
      </c>
      <c r="AR74" s="138">
        <v>0</v>
      </c>
      <c r="AS74" s="138">
        <v>0</v>
      </c>
      <c r="AT74" s="138">
        <v>0</v>
      </c>
      <c r="AU74" s="138">
        <v>0</v>
      </c>
      <c r="AV74" s="138">
        <v>0</v>
      </c>
      <c r="AW74" s="138">
        <v>0</v>
      </c>
      <c r="AX74" s="138">
        <v>0</v>
      </c>
      <c r="AY74" s="138">
        <v>0</v>
      </c>
      <c r="AZ74" s="138">
        <v>0</v>
      </c>
      <c r="BA74" s="138">
        <v>0</v>
      </c>
    </row>
    <row r="75" spans="2:53" ht="16.5" customHeight="1">
      <c r="B75" s="66" t="s">
        <v>176</v>
      </c>
      <c r="C75" s="66"/>
      <c r="D75" s="13"/>
      <c r="E75" s="138">
        <v>499</v>
      </c>
      <c r="F75" s="138">
        <v>500</v>
      </c>
      <c r="G75" s="138">
        <v>494</v>
      </c>
      <c r="H75" s="138">
        <v>381.41749461000001</v>
      </c>
      <c r="I75" s="138">
        <v>365.63849642000002</v>
      </c>
      <c r="J75" s="138">
        <v>283.93608674000001</v>
      </c>
      <c r="K75" s="138">
        <v>222.73381280999999</v>
      </c>
      <c r="L75" s="138">
        <v>204.5712484</v>
      </c>
      <c r="M75" s="138">
        <v>203.69554198</v>
      </c>
      <c r="N75" s="138">
        <v>199.94414098000001</v>
      </c>
      <c r="O75" s="138">
        <v>354.42073108</v>
      </c>
      <c r="P75" s="14"/>
      <c r="Q75" s="138">
        <v>120</v>
      </c>
      <c r="R75" s="138">
        <v>125</v>
      </c>
      <c r="S75" s="138">
        <v>120</v>
      </c>
      <c r="T75" s="138">
        <v>109</v>
      </c>
      <c r="U75" s="138">
        <v>95.37</v>
      </c>
      <c r="V75" s="138">
        <v>88.12</v>
      </c>
      <c r="W75" s="138">
        <v>88.7</v>
      </c>
      <c r="X75" s="138">
        <v>88.677391610000001</v>
      </c>
      <c r="Y75" s="138">
        <v>92.71</v>
      </c>
      <c r="Z75" s="138">
        <v>91.75</v>
      </c>
      <c r="AA75" s="138">
        <v>92.5</v>
      </c>
      <c r="AB75" s="138">
        <v>80.65315751</v>
      </c>
      <c r="AC75" s="138">
        <v>69.309312210000002</v>
      </c>
      <c r="AD75" s="138">
        <v>70.92</v>
      </c>
      <c r="AE75" s="138">
        <v>63.05</v>
      </c>
      <c r="AF75" s="138">
        <v>61.08454081</v>
      </c>
      <c r="AG75" s="138">
        <v>54.71</v>
      </c>
      <c r="AH75" s="138">
        <v>54.1</v>
      </c>
      <c r="AI75" s="138">
        <v>52.85</v>
      </c>
      <c r="AJ75" s="138">
        <v>50.918722090000003</v>
      </c>
      <c r="AK75" s="138">
        <v>52.18</v>
      </c>
      <c r="AL75" s="138">
        <v>50.93</v>
      </c>
      <c r="AM75" s="138">
        <v>50.54</v>
      </c>
      <c r="AN75" s="138">
        <v>51.217815659999999</v>
      </c>
      <c r="AO75" s="138">
        <v>51.75</v>
      </c>
      <c r="AP75" s="138">
        <v>53.05</v>
      </c>
      <c r="AQ75" s="138">
        <v>47.68</v>
      </c>
      <c r="AR75" s="138">
        <v>47.362103740000002</v>
      </c>
      <c r="AS75" s="138">
        <v>46.36</v>
      </c>
      <c r="AT75" s="138">
        <v>51.87</v>
      </c>
      <c r="AU75" s="138">
        <v>54.359221140000002</v>
      </c>
      <c r="AV75" s="138">
        <v>64.826824989999992</v>
      </c>
      <c r="AW75" s="138">
        <v>81.3</v>
      </c>
      <c r="AX75" s="138">
        <v>87.61</v>
      </c>
      <c r="AY75" s="138">
        <v>120.69</v>
      </c>
      <c r="AZ75" s="138">
        <v>116.97995747</v>
      </c>
      <c r="BA75" s="138">
        <v>110.57</v>
      </c>
    </row>
    <row r="76" spans="2:53" ht="16.5" customHeight="1">
      <c r="B76" s="65" t="s">
        <v>177</v>
      </c>
      <c r="C76" s="65"/>
      <c r="D76" s="13"/>
      <c r="E76" s="151">
        <v>13</v>
      </c>
      <c r="F76" s="151">
        <v>16</v>
      </c>
      <c r="G76" s="151">
        <v>12</v>
      </c>
      <c r="H76" s="151">
        <v>8.6015614199999995</v>
      </c>
      <c r="I76" s="151">
        <v>11.10572266</v>
      </c>
      <c r="J76" s="151">
        <v>11.765095000000001</v>
      </c>
      <c r="K76" s="151">
        <v>12.689020709999999</v>
      </c>
      <c r="L76" s="151">
        <v>10.7605773</v>
      </c>
      <c r="M76" s="151">
        <v>5.49143984</v>
      </c>
      <c r="N76" s="151">
        <v>4.8333870999999995</v>
      </c>
      <c r="O76" s="151">
        <v>18.483283480000001</v>
      </c>
      <c r="P76" s="14"/>
      <c r="Q76" s="151">
        <v>3</v>
      </c>
      <c r="R76" s="151">
        <v>3</v>
      </c>
      <c r="S76" s="151">
        <v>3</v>
      </c>
      <c r="T76" s="151">
        <v>2</v>
      </c>
      <c r="U76" s="151">
        <v>2.2999999999999998</v>
      </c>
      <c r="V76" s="151">
        <v>2.04</v>
      </c>
      <c r="W76" s="151">
        <v>1.8</v>
      </c>
      <c r="X76" s="151">
        <v>2.37340157</v>
      </c>
      <c r="Y76" s="151">
        <v>3.03</v>
      </c>
      <c r="Z76" s="151">
        <v>2.82</v>
      </c>
      <c r="AA76" s="151">
        <v>2.88</v>
      </c>
      <c r="AB76" s="151">
        <v>3.23930162</v>
      </c>
      <c r="AC76" s="151">
        <v>2.7979593999999999</v>
      </c>
      <c r="AD76" s="151">
        <v>2.81</v>
      </c>
      <c r="AE76" s="151">
        <v>2.91</v>
      </c>
      <c r="AF76" s="151">
        <v>4.20230909</v>
      </c>
      <c r="AG76" s="151">
        <v>3.36</v>
      </c>
      <c r="AH76" s="151">
        <v>2.27</v>
      </c>
      <c r="AI76" s="151">
        <v>2.86</v>
      </c>
      <c r="AJ76" s="151">
        <v>3.2635171299999999</v>
      </c>
      <c r="AK76" s="151">
        <v>2.39</v>
      </c>
      <c r="AL76" s="151">
        <v>2.91</v>
      </c>
      <c r="AM76" s="151">
        <v>2.2000000000000002</v>
      </c>
      <c r="AN76" s="151">
        <v>2.2519578400000002</v>
      </c>
      <c r="AO76" s="151">
        <v>1.28</v>
      </c>
      <c r="AP76" s="151">
        <v>0.93</v>
      </c>
      <c r="AQ76" s="151">
        <v>1.03</v>
      </c>
      <c r="AR76" s="151">
        <v>1.02297672</v>
      </c>
      <c r="AS76" s="151">
        <v>1.06</v>
      </c>
      <c r="AT76" s="151">
        <v>1.18</v>
      </c>
      <c r="AU76" s="151">
        <v>1.5730893000000001</v>
      </c>
      <c r="AV76" s="151">
        <v>2.8613926900000002</v>
      </c>
      <c r="AW76" s="151">
        <v>2.92</v>
      </c>
      <c r="AX76" s="151">
        <v>4.88</v>
      </c>
      <c r="AY76" s="151">
        <v>7.82</v>
      </c>
      <c r="AZ76" s="151">
        <v>9.3793451599999997</v>
      </c>
      <c r="BA76" s="151">
        <v>9.07</v>
      </c>
    </row>
    <row r="77" spans="2:53" ht="16.5" customHeight="1">
      <c r="B77" s="66" t="s">
        <v>178</v>
      </c>
      <c r="C77" s="66"/>
      <c r="D77" s="13"/>
      <c r="E77" s="138">
        <v>185</v>
      </c>
      <c r="F77" s="138">
        <v>133</v>
      </c>
      <c r="G77" s="138">
        <v>78</v>
      </c>
      <c r="H77" s="138">
        <v>35.456982979999999</v>
      </c>
      <c r="I77" s="138">
        <v>19.710502739999999</v>
      </c>
      <c r="J77" s="138">
        <v>19.25571377</v>
      </c>
      <c r="K77" s="138">
        <v>26.5737311</v>
      </c>
      <c r="L77" s="138">
        <v>29.121862570000001</v>
      </c>
      <c r="M77" s="138">
        <v>20.942236250000001</v>
      </c>
      <c r="N77" s="138">
        <v>11.44938756</v>
      </c>
      <c r="O77" s="138">
        <v>50.919495559999994</v>
      </c>
      <c r="P77" s="14"/>
      <c r="Q77" s="138">
        <v>22</v>
      </c>
      <c r="R77" s="138">
        <v>16</v>
      </c>
      <c r="S77" s="138">
        <v>14</v>
      </c>
      <c r="T77" s="138">
        <v>12</v>
      </c>
      <c r="U77" s="138">
        <v>10.65</v>
      </c>
      <c r="V77" s="138">
        <v>6.76</v>
      </c>
      <c r="W77" s="138">
        <v>5.58</v>
      </c>
      <c r="X77" s="138">
        <v>6.1136708000000004</v>
      </c>
      <c r="Y77" s="138">
        <v>5.2</v>
      </c>
      <c r="Z77" s="138">
        <v>4.3499999999999996</v>
      </c>
      <c r="AA77" s="138">
        <v>4.05</v>
      </c>
      <c r="AB77" s="138">
        <v>3.58851699</v>
      </c>
      <c r="AC77" s="138">
        <v>4.8483723699999999</v>
      </c>
      <c r="AD77" s="138">
        <v>5.13</v>
      </c>
      <c r="AE77" s="138">
        <v>5.69</v>
      </c>
      <c r="AF77" s="138">
        <v>5.9101432300000001</v>
      </c>
      <c r="AG77" s="138">
        <v>7.31</v>
      </c>
      <c r="AH77" s="138">
        <v>6.16</v>
      </c>
      <c r="AI77" s="138">
        <v>7.19</v>
      </c>
      <c r="AJ77" s="138">
        <v>8.1047503499999998</v>
      </c>
      <c r="AK77" s="138">
        <v>7.65</v>
      </c>
      <c r="AL77" s="138">
        <v>7.02</v>
      </c>
      <c r="AM77" s="138">
        <v>6.35</v>
      </c>
      <c r="AN77" s="138">
        <v>4.9876897900000001</v>
      </c>
      <c r="AO77" s="138">
        <v>6.38</v>
      </c>
      <c r="AP77" s="138">
        <v>5.37</v>
      </c>
      <c r="AQ77" s="138">
        <v>4.21</v>
      </c>
      <c r="AR77" s="138">
        <v>3.4113584399999999</v>
      </c>
      <c r="AS77" s="138">
        <v>2.52</v>
      </c>
      <c r="AT77" s="138">
        <v>2.77</v>
      </c>
      <c r="AU77" s="138">
        <v>2.7479473100000003</v>
      </c>
      <c r="AV77" s="138">
        <v>4.3045367499999996</v>
      </c>
      <c r="AW77" s="138">
        <v>7.86</v>
      </c>
      <c r="AX77" s="138">
        <v>17.329999999999998</v>
      </c>
      <c r="AY77" s="138">
        <v>21.43</v>
      </c>
      <c r="AZ77" s="138">
        <v>27.914513459999998</v>
      </c>
      <c r="BA77" s="138">
        <v>19.38</v>
      </c>
    </row>
    <row r="78" spans="2:53" ht="16.5" customHeight="1">
      <c r="B78" s="66" t="s">
        <v>179</v>
      </c>
      <c r="C78" s="66"/>
      <c r="D78" s="13"/>
      <c r="E78" s="138">
        <v>2</v>
      </c>
      <c r="F78" s="138">
        <v>3</v>
      </c>
      <c r="G78" s="138">
        <v>1</v>
      </c>
      <c r="H78" s="138">
        <v>0.93250697999999999</v>
      </c>
      <c r="I78" s="138">
        <v>1.0643971399999999</v>
      </c>
      <c r="J78" s="138">
        <v>2.0102165599999999</v>
      </c>
      <c r="K78" s="138">
        <v>4.9444120600000003</v>
      </c>
      <c r="L78" s="138">
        <v>8.1549895600000006</v>
      </c>
      <c r="M78" s="138">
        <v>5.1442161500000001</v>
      </c>
      <c r="N78" s="138">
        <v>1.7437205499999999</v>
      </c>
      <c r="O78" s="138">
        <v>3.4748128400000002</v>
      </c>
      <c r="P78" s="14"/>
      <c r="Q78" s="138">
        <v>0</v>
      </c>
      <c r="R78" s="138">
        <v>0</v>
      </c>
      <c r="S78" s="138">
        <v>0</v>
      </c>
      <c r="T78" s="138">
        <v>0</v>
      </c>
      <c r="U78" s="138">
        <v>0.2</v>
      </c>
      <c r="V78" s="138">
        <v>0.24</v>
      </c>
      <c r="W78" s="138">
        <v>0.28000000000000003</v>
      </c>
      <c r="X78" s="138">
        <v>0.27666754999999998</v>
      </c>
      <c r="Y78" s="138">
        <v>0.21</v>
      </c>
      <c r="Z78" s="138">
        <v>0.26</v>
      </c>
      <c r="AA78" s="138">
        <v>0.31</v>
      </c>
      <c r="AB78" s="138">
        <v>0.28265889</v>
      </c>
      <c r="AC78" s="138">
        <v>0.40817974000000001</v>
      </c>
      <c r="AD78" s="138">
        <v>0.6</v>
      </c>
      <c r="AE78" s="138">
        <v>0.72</v>
      </c>
      <c r="AF78" s="138">
        <v>0.83566523000000004</v>
      </c>
      <c r="AG78" s="138">
        <v>1.1599999999999999</v>
      </c>
      <c r="AH78" s="138">
        <v>1.26</v>
      </c>
      <c r="AI78" s="138">
        <v>1.69</v>
      </c>
      <c r="AJ78" s="138">
        <v>1.94735613</v>
      </c>
      <c r="AK78" s="138">
        <v>2.0299999999999998</v>
      </c>
      <c r="AL78" s="138">
        <v>2.2799999999999998</v>
      </c>
      <c r="AM78" s="138">
        <v>1.9</v>
      </c>
      <c r="AN78" s="138">
        <v>2.07682688</v>
      </c>
      <c r="AO78" s="138">
        <v>1.2</v>
      </c>
      <c r="AP78" s="138">
        <v>1.0900000000000001</v>
      </c>
      <c r="AQ78" s="138">
        <v>0.78</v>
      </c>
      <c r="AR78" s="138">
        <v>0.79008140999999998</v>
      </c>
      <c r="AS78" s="138">
        <v>0.43</v>
      </c>
      <c r="AT78" s="138">
        <v>0.34</v>
      </c>
      <c r="AU78" s="138">
        <v>0.18118089000000001</v>
      </c>
      <c r="AV78" s="138">
        <v>0.15801704</v>
      </c>
      <c r="AW78" s="138">
        <v>0.51</v>
      </c>
      <c r="AX78" s="138">
        <v>1.49</v>
      </c>
      <c r="AY78" s="138">
        <v>1.31</v>
      </c>
      <c r="AZ78" s="138">
        <v>2.5845168200000002</v>
      </c>
      <c r="BA78" s="138">
        <v>3.79</v>
      </c>
    </row>
    <row r="79" spans="2:53" ht="16.5" customHeight="1">
      <c r="B79" s="66" t="s">
        <v>180</v>
      </c>
      <c r="C79" s="66"/>
      <c r="D79" s="10"/>
      <c r="E79" s="138">
        <v>183</v>
      </c>
      <c r="F79" s="138">
        <v>130</v>
      </c>
      <c r="G79" s="138">
        <v>77</v>
      </c>
      <c r="H79" s="138">
        <v>34.524476</v>
      </c>
      <c r="I79" s="138">
        <v>18.646105600000002</v>
      </c>
      <c r="J79" s="138">
        <v>17.24549721</v>
      </c>
      <c r="K79" s="138">
        <v>21.629319039999999</v>
      </c>
      <c r="L79" s="138">
        <v>20.96687301</v>
      </c>
      <c r="M79" s="138">
        <v>15.7980201</v>
      </c>
      <c r="N79" s="138">
        <v>9.7056670099999991</v>
      </c>
      <c r="O79" s="138">
        <v>47.444682720000003</v>
      </c>
      <c r="P79" s="14"/>
      <c r="Q79" s="138">
        <v>22</v>
      </c>
      <c r="R79" s="138">
        <v>16</v>
      </c>
      <c r="S79" s="138">
        <v>14</v>
      </c>
      <c r="T79" s="138">
        <v>12</v>
      </c>
      <c r="U79" s="138">
        <v>10.45</v>
      </c>
      <c r="V79" s="138">
        <v>6.52</v>
      </c>
      <c r="W79" s="138">
        <v>5.3</v>
      </c>
      <c r="X79" s="138">
        <v>5.8370032500000004</v>
      </c>
      <c r="Y79" s="138">
        <v>4.9800000000000004</v>
      </c>
      <c r="Z79" s="138">
        <v>4.09</v>
      </c>
      <c r="AA79" s="138">
        <v>3.74</v>
      </c>
      <c r="AB79" s="138">
        <v>3.3058581</v>
      </c>
      <c r="AC79" s="138">
        <v>4.4401926300000003</v>
      </c>
      <c r="AD79" s="138">
        <v>4.53</v>
      </c>
      <c r="AE79" s="138">
        <v>4.97</v>
      </c>
      <c r="AF79" s="138">
        <v>5.074478</v>
      </c>
      <c r="AG79" s="138">
        <v>6.15</v>
      </c>
      <c r="AH79" s="138">
        <v>4.9000000000000004</v>
      </c>
      <c r="AI79" s="138">
        <v>5.5</v>
      </c>
      <c r="AJ79" s="138">
        <v>6.1573942199999996</v>
      </c>
      <c r="AK79" s="138">
        <v>5.62</v>
      </c>
      <c r="AL79" s="138">
        <v>4.74</v>
      </c>
      <c r="AM79" s="138">
        <v>4.45</v>
      </c>
      <c r="AN79" s="138">
        <v>2.9108629100000001</v>
      </c>
      <c r="AO79" s="138">
        <v>5.18</v>
      </c>
      <c r="AP79" s="138">
        <v>4.28</v>
      </c>
      <c r="AQ79" s="138">
        <v>3.43</v>
      </c>
      <c r="AR79" s="138">
        <v>2.6212770299999999</v>
      </c>
      <c r="AS79" s="138">
        <v>2.09</v>
      </c>
      <c r="AT79" s="138">
        <v>2.4300000000000002</v>
      </c>
      <c r="AU79" s="138">
        <v>2.56676642</v>
      </c>
      <c r="AV79" s="138">
        <v>4.1465197099999997</v>
      </c>
      <c r="AW79" s="138">
        <v>7.35</v>
      </c>
      <c r="AX79" s="138">
        <v>15.83</v>
      </c>
      <c r="AY79" s="138">
        <v>20.11</v>
      </c>
      <c r="AZ79" s="138">
        <v>25.329996640000001</v>
      </c>
      <c r="BA79" s="138">
        <v>15.58</v>
      </c>
    </row>
    <row r="80" spans="2:53" ht="16.5" customHeight="1">
      <c r="B80" s="66" t="s">
        <v>181</v>
      </c>
      <c r="C80" s="66"/>
      <c r="D80" s="10"/>
      <c r="E80" s="138">
        <v>0</v>
      </c>
      <c r="F80" s="138">
        <v>0</v>
      </c>
      <c r="G80" s="138">
        <v>0</v>
      </c>
      <c r="H80" s="138">
        <v>0</v>
      </c>
      <c r="I80" s="138">
        <v>0</v>
      </c>
      <c r="J80" s="138">
        <v>0</v>
      </c>
      <c r="K80" s="138">
        <v>0</v>
      </c>
      <c r="L80" s="138">
        <v>0</v>
      </c>
      <c r="M80" s="138">
        <v>0</v>
      </c>
      <c r="N80" s="138">
        <v>0</v>
      </c>
      <c r="O80" s="138">
        <v>0</v>
      </c>
      <c r="P80" s="14"/>
      <c r="Q80" s="138">
        <v>0</v>
      </c>
      <c r="R80" s="138">
        <v>0</v>
      </c>
      <c r="S80" s="138">
        <v>0</v>
      </c>
      <c r="T80" s="138">
        <v>0</v>
      </c>
      <c r="U80" s="138">
        <v>0</v>
      </c>
      <c r="V80" s="138">
        <v>0</v>
      </c>
      <c r="W80" s="138">
        <v>0</v>
      </c>
      <c r="X80" s="138">
        <v>0</v>
      </c>
      <c r="Y80" s="138">
        <v>0</v>
      </c>
      <c r="Z80" s="138">
        <v>0</v>
      </c>
      <c r="AA80" s="138">
        <v>0</v>
      </c>
      <c r="AB80" s="138">
        <v>0</v>
      </c>
      <c r="AC80" s="138">
        <v>0</v>
      </c>
      <c r="AD80" s="138">
        <v>0</v>
      </c>
      <c r="AE80" s="138">
        <v>0</v>
      </c>
      <c r="AF80" s="138">
        <v>0</v>
      </c>
      <c r="AG80" s="138">
        <v>0</v>
      </c>
      <c r="AH80" s="138">
        <v>0</v>
      </c>
      <c r="AI80" s="138">
        <v>0</v>
      </c>
      <c r="AJ80" s="138">
        <v>0</v>
      </c>
      <c r="AK80" s="138">
        <v>0</v>
      </c>
      <c r="AL80" s="138">
        <v>0</v>
      </c>
      <c r="AM80" s="138">
        <v>0</v>
      </c>
      <c r="AN80" s="138">
        <v>0</v>
      </c>
      <c r="AO80" s="138">
        <v>0</v>
      </c>
      <c r="AP80" s="138">
        <v>0</v>
      </c>
      <c r="AQ80" s="138">
        <v>0</v>
      </c>
      <c r="AR80" s="138">
        <v>0</v>
      </c>
      <c r="AS80" s="138">
        <v>0</v>
      </c>
      <c r="AT80" s="138">
        <v>0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0</v>
      </c>
      <c r="BA80" s="138">
        <v>0</v>
      </c>
    </row>
    <row r="81" spans="2:53" ht="16.5" customHeight="1" thickBot="1">
      <c r="B81" s="206" t="s">
        <v>177</v>
      </c>
      <c r="C81" s="206"/>
      <c r="D81" s="207"/>
      <c r="E81" s="237">
        <v>0</v>
      </c>
      <c r="F81" s="237">
        <v>0</v>
      </c>
      <c r="G81" s="237">
        <v>0</v>
      </c>
      <c r="H81" s="237">
        <v>0</v>
      </c>
      <c r="I81" s="237">
        <v>0</v>
      </c>
      <c r="J81" s="237">
        <v>0</v>
      </c>
      <c r="K81" s="237">
        <v>0</v>
      </c>
      <c r="L81" s="237">
        <v>0</v>
      </c>
      <c r="M81" s="237">
        <v>0</v>
      </c>
      <c r="N81" s="237">
        <v>0</v>
      </c>
      <c r="O81" s="237">
        <v>0</v>
      </c>
      <c r="P81" s="130"/>
      <c r="Q81" s="237">
        <v>0</v>
      </c>
      <c r="R81" s="237">
        <v>0</v>
      </c>
      <c r="S81" s="237">
        <v>0</v>
      </c>
      <c r="T81" s="237">
        <v>0</v>
      </c>
      <c r="U81" s="237">
        <v>0</v>
      </c>
      <c r="V81" s="237">
        <v>0</v>
      </c>
      <c r="W81" s="237">
        <v>0</v>
      </c>
      <c r="X81" s="237">
        <v>0</v>
      </c>
      <c r="Y81" s="237">
        <v>0</v>
      </c>
      <c r="Z81" s="237">
        <v>0</v>
      </c>
      <c r="AA81" s="237">
        <v>0</v>
      </c>
      <c r="AB81" s="237">
        <v>0</v>
      </c>
      <c r="AC81" s="237">
        <v>0</v>
      </c>
      <c r="AD81" s="237">
        <v>0</v>
      </c>
      <c r="AE81" s="237">
        <v>0</v>
      </c>
      <c r="AF81" s="237">
        <v>0</v>
      </c>
      <c r="AG81" s="237">
        <v>0</v>
      </c>
      <c r="AH81" s="237">
        <v>0</v>
      </c>
      <c r="AI81" s="237">
        <v>0</v>
      </c>
      <c r="AJ81" s="237">
        <v>0</v>
      </c>
      <c r="AK81" s="237">
        <v>0</v>
      </c>
      <c r="AL81" s="237">
        <v>0</v>
      </c>
      <c r="AM81" s="237">
        <v>0</v>
      </c>
      <c r="AN81" s="237">
        <v>0</v>
      </c>
      <c r="AO81" s="237">
        <v>0</v>
      </c>
      <c r="AP81" s="237">
        <v>0</v>
      </c>
      <c r="AQ81" s="237">
        <v>0</v>
      </c>
      <c r="AR81" s="237">
        <v>0</v>
      </c>
      <c r="AS81" s="237">
        <v>0</v>
      </c>
      <c r="AT81" s="237">
        <v>0</v>
      </c>
      <c r="AU81" s="237">
        <v>0</v>
      </c>
      <c r="AV81" s="237">
        <v>0</v>
      </c>
      <c r="AW81" s="237">
        <v>0</v>
      </c>
      <c r="AX81" s="237">
        <v>0</v>
      </c>
      <c r="AY81" s="237">
        <v>0</v>
      </c>
      <c r="AZ81" s="237">
        <v>0</v>
      </c>
      <c r="BA81" s="237">
        <v>0</v>
      </c>
    </row>
    <row r="82" spans="2:53" ht="16.5" customHeight="1"/>
    <row r="83" spans="2:53" ht="16.5" customHeight="1">
      <c r="H83" s="350"/>
      <c r="I83" s="350"/>
      <c r="J83" s="350"/>
      <c r="K83" s="350"/>
      <c r="L83" s="350"/>
      <c r="M83" s="350"/>
      <c r="N83" s="350"/>
      <c r="O83" s="350"/>
      <c r="T83" s="350"/>
      <c r="U83" s="350"/>
      <c r="V83" s="350"/>
      <c r="W83" s="350"/>
      <c r="X83" s="350"/>
      <c r="Y83" s="350"/>
      <c r="Z83" s="350"/>
      <c r="AA83" s="350"/>
      <c r="AB83" s="350"/>
      <c r="AC83" s="350"/>
      <c r="AD83" s="350"/>
      <c r="AE83" s="350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0"/>
      <c r="AQ83" s="350"/>
      <c r="AR83" s="350"/>
      <c r="AS83" s="350"/>
      <c r="AT83" s="350"/>
      <c r="AU83" s="350"/>
      <c r="AV83" s="350"/>
      <c r="AW83" s="350"/>
      <c r="AX83" s="350"/>
      <c r="AY83" s="350"/>
      <c r="AZ83" s="350"/>
      <c r="BA83" s="350"/>
    </row>
    <row r="84" spans="2:53" ht="16.5" customHeight="1"/>
    <row r="85" spans="2:53" ht="16.5" customHeight="1"/>
    <row r="86" spans="2:53" ht="16.5" customHeight="1"/>
    <row r="87" spans="2:53" ht="16.5" customHeight="1"/>
    <row r="88" spans="2:53" ht="16.5" customHeight="1"/>
    <row r="89" spans="2:53" ht="16.5" customHeight="1"/>
    <row r="90" spans="2:53" ht="16.5" customHeight="1"/>
    <row r="91" spans="2:53" ht="16.5" customHeight="1"/>
    <row r="92" spans="2:53" ht="16.5" customHeight="1"/>
    <row r="93" spans="2:53" ht="16.5" customHeight="1"/>
    <row r="94" spans="2:53" ht="16.5" customHeight="1"/>
    <row r="95" spans="2:53" ht="16.5" customHeight="1"/>
    <row r="96" spans="2:53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2" location="'KJB_순이자마진(이자)'!A1" display="순이자마진(이자)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41" firstPageNumber="6" orientation="landscape" useFirstPageNumber="1" r:id="rId1"/>
  <headerFooter alignWithMargins="0">
    <oddFooter>&amp;C- 5 -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4" width="9.77734375" style="1" customWidth="1"/>
    <col min="65" max="16384" width="8.88671875" style="1"/>
  </cols>
  <sheetData>
    <row r="1" spans="1:53" s="3" customFormat="1" ht="26.25" customHeight="1">
      <c r="A1" s="18"/>
      <c r="B1" s="17" t="s">
        <v>497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486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ht="16.5" customHeight="1">
      <c r="A4" s="99" t="s">
        <v>987</v>
      </c>
      <c r="B4" s="64" t="s">
        <v>149</v>
      </c>
      <c r="C4" s="65"/>
      <c r="D4" s="14"/>
      <c r="E4" s="301">
        <v>5.58</v>
      </c>
      <c r="F4" s="301">
        <v>4.8899999999999997</v>
      </c>
      <c r="G4" s="301">
        <v>4.4400000000000004</v>
      </c>
      <c r="H4" s="301">
        <v>3.8048288372664185</v>
      </c>
      <c r="I4" s="301">
        <v>3.5240266281036452</v>
      </c>
      <c r="J4" s="301">
        <v>3.5451731047176769</v>
      </c>
      <c r="K4" s="301">
        <v>3.8676465379124938</v>
      </c>
      <c r="L4" s="301">
        <v>3.8034554511139747</v>
      </c>
      <c r="M4" s="301">
        <v>3.2494997892023125</v>
      </c>
      <c r="N4" s="546">
        <v>3.0403454402171586</v>
      </c>
      <c r="O4" s="546">
        <v>3.9194719526451713</v>
      </c>
      <c r="P4" s="10"/>
      <c r="Q4" s="301">
        <v>4.4800000000000004</v>
      </c>
      <c r="R4" s="301">
        <v>4.45</v>
      </c>
      <c r="S4" s="301">
        <v>4.21</v>
      </c>
      <c r="T4" s="301">
        <v>4.04</v>
      </c>
      <c r="U4" s="301">
        <v>3.8673725248915201</v>
      </c>
      <c r="V4" s="301">
        <v>3.7210837875914788</v>
      </c>
      <c r="W4" s="301">
        <v>3.6201906289806121</v>
      </c>
      <c r="X4" s="301">
        <v>3.566523617014957</v>
      </c>
      <c r="Y4" s="301">
        <v>3.5729224764291843</v>
      </c>
      <c r="Z4" s="301">
        <v>3.5065907077395937</v>
      </c>
      <c r="AA4" s="301">
        <v>3.4391019187079812</v>
      </c>
      <c r="AB4" s="301">
        <v>3.5094061761334783</v>
      </c>
      <c r="AC4" s="301">
        <v>3.5284998219514239</v>
      </c>
      <c r="AD4" s="301">
        <v>3.5376597134019616</v>
      </c>
      <c r="AE4" s="301">
        <v>3.602275488750172</v>
      </c>
      <c r="AF4" s="301">
        <v>3.7404912233292613</v>
      </c>
      <c r="AG4" s="301">
        <v>3.8419587667508464</v>
      </c>
      <c r="AH4" s="301">
        <v>3.9330288999816618</v>
      </c>
      <c r="AI4" s="301">
        <v>3.9541477463730721</v>
      </c>
      <c r="AJ4" s="301">
        <v>3.9100372988606225</v>
      </c>
      <c r="AK4" s="301">
        <v>3.9037612307139349</v>
      </c>
      <c r="AL4" s="301">
        <v>3.7866119177452489</v>
      </c>
      <c r="AM4" s="301">
        <v>3.6200017876564186</v>
      </c>
      <c r="AN4" s="301">
        <v>3.5142130482114937</v>
      </c>
      <c r="AO4" s="301">
        <v>3.3560960729479485</v>
      </c>
      <c r="AP4" s="301">
        <v>3.1339985979802503</v>
      </c>
      <c r="AQ4" s="301">
        <v>3.0239042533363509</v>
      </c>
      <c r="AR4" s="301">
        <v>2.9618894573517371</v>
      </c>
      <c r="AS4" s="301">
        <v>2.9978642082788509</v>
      </c>
      <c r="AT4" s="546">
        <v>3.0338702172942478</v>
      </c>
      <c r="AU4" s="546">
        <v>3.1585417728977836</v>
      </c>
      <c r="AV4" s="546">
        <v>3.3615518821935462</v>
      </c>
      <c r="AW4" s="546">
        <v>3.5739574350573129</v>
      </c>
      <c r="AX4" s="546">
        <v>4.0298890988881482</v>
      </c>
      <c r="AY4" s="546">
        <v>4.6938662944399896</v>
      </c>
      <c r="AZ4" s="546">
        <v>5.3029262839452933</v>
      </c>
      <c r="BA4" s="546">
        <v>5.3188684443097918</v>
      </c>
    </row>
    <row r="5" spans="1:53" ht="16.5" customHeight="1">
      <c r="A5" s="101" t="s">
        <v>35</v>
      </c>
      <c r="B5" s="66" t="s">
        <v>150</v>
      </c>
      <c r="C5" s="66"/>
      <c r="D5" s="14"/>
      <c r="E5" s="184">
        <v>5.77</v>
      </c>
      <c r="F5" s="184">
        <v>5.0199999999999996</v>
      </c>
      <c r="G5" s="184">
        <v>4.55</v>
      </c>
      <c r="H5" s="184">
        <v>3.8559798490497461</v>
      </c>
      <c r="I5" s="184">
        <v>3.5481550752927458</v>
      </c>
      <c r="J5" s="184">
        <v>3.564213031639079</v>
      </c>
      <c r="K5" s="184">
        <v>3.8831630305499103</v>
      </c>
      <c r="L5" s="184">
        <v>3.8181063779506816</v>
      </c>
      <c r="M5" s="184">
        <v>3.2641484130775362</v>
      </c>
      <c r="N5" s="547">
        <v>3.0628045492990226</v>
      </c>
      <c r="O5" s="547">
        <v>3.9506137240142096</v>
      </c>
      <c r="P5" s="14"/>
      <c r="Q5" s="184">
        <v>4.5999999999999996</v>
      </c>
      <c r="R5" s="184">
        <v>4.54</v>
      </c>
      <c r="S5" s="184">
        <v>4.3</v>
      </c>
      <c r="T5" s="184">
        <v>4.1100000000000003</v>
      </c>
      <c r="U5" s="184">
        <v>3.9253676900444443</v>
      </c>
      <c r="V5" s="184">
        <v>3.7682287158572207</v>
      </c>
      <c r="W5" s="184">
        <v>3.6560365184883108</v>
      </c>
      <c r="X5" s="184">
        <v>3.5948469464828734</v>
      </c>
      <c r="Y5" s="184">
        <v>3.5991180811837706</v>
      </c>
      <c r="Z5" s="184">
        <v>3.5286842811401335</v>
      </c>
      <c r="AA5" s="184">
        <v>3.4596789157007355</v>
      </c>
      <c r="AB5" s="184">
        <v>3.5305582882357474</v>
      </c>
      <c r="AC5" s="184">
        <v>3.5496151622734708</v>
      </c>
      <c r="AD5" s="184">
        <v>3.553644271074663</v>
      </c>
      <c r="AE5" s="184">
        <v>3.6203124629598751</v>
      </c>
      <c r="AF5" s="184">
        <v>3.75701727123533</v>
      </c>
      <c r="AG5" s="184">
        <v>3.8572465792451585</v>
      </c>
      <c r="AH5" s="184">
        <v>3.9469192092674135</v>
      </c>
      <c r="AI5" s="184">
        <v>3.9704136588206893</v>
      </c>
      <c r="AJ5" s="184">
        <v>3.9255078200224891</v>
      </c>
      <c r="AK5" s="184">
        <v>3.918532957649548</v>
      </c>
      <c r="AL5" s="184">
        <v>3.801339062492922</v>
      </c>
      <c r="AM5" s="184">
        <v>3.6337884747204603</v>
      </c>
      <c r="AN5" s="184">
        <v>3.5282111717816096</v>
      </c>
      <c r="AO5" s="184">
        <v>3.3750497874068683</v>
      </c>
      <c r="AP5" s="184">
        <v>3.1479281692105143</v>
      </c>
      <c r="AQ5" s="184">
        <v>3.0365057091211738</v>
      </c>
      <c r="AR5" s="184">
        <v>2.9753504914202287</v>
      </c>
      <c r="AS5" s="184">
        <v>3.0125307500643754</v>
      </c>
      <c r="AT5" s="547">
        <v>3.0564801158289741</v>
      </c>
      <c r="AU5" s="547">
        <v>3.1973790657620982</v>
      </c>
      <c r="AV5" s="547">
        <v>3.4021408851908701</v>
      </c>
      <c r="AW5" s="547">
        <v>3.6036302554972672</v>
      </c>
      <c r="AX5" s="547">
        <v>4.0553517412529319</v>
      </c>
      <c r="AY5" s="547">
        <v>4.7194953645574573</v>
      </c>
      <c r="AZ5" s="547">
        <v>5.3312370750727691</v>
      </c>
      <c r="BA5" s="547">
        <v>5.3439524783937618</v>
      </c>
    </row>
    <row r="6" spans="1:53" ht="16.5" customHeight="1">
      <c r="A6" s="309" t="s">
        <v>525</v>
      </c>
      <c r="B6" s="66" t="s">
        <v>151</v>
      </c>
      <c r="C6" s="66"/>
      <c r="D6" s="14"/>
      <c r="E6" s="184">
        <v>3.66</v>
      </c>
      <c r="F6" s="184">
        <v>2.87</v>
      </c>
      <c r="G6" s="184">
        <v>2.35</v>
      </c>
      <c r="H6" s="184">
        <v>1.9309174054866725</v>
      </c>
      <c r="I6" s="184">
        <v>1.481771447096415</v>
      </c>
      <c r="J6" s="184">
        <v>1.2898099673941554</v>
      </c>
      <c r="K6" s="184">
        <v>1.5436820725928435</v>
      </c>
      <c r="L6" s="184">
        <v>1.6249313072302731</v>
      </c>
      <c r="M6" s="184">
        <v>0.94082793231772688</v>
      </c>
      <c r="N6" s="547">
        <v>0.62031574560657243</v>
      </c>
      <c r="O6" s="547">
        <v>2.0823818465648265</v>
      </c>
      <c r="P6" s="14"/>
      <c r="Q6" s="184">
        <v>2.71</v>
      </c>
      <c r="R6" s="184">
        <v>2.62</v>
      </c>
      <c r="S6" s="184">
        <v>0.94</v>
      </c>
      <c r="T6" s="184">
        <v>2.2599999999999998</v>
      </c>
      <c r="U6" s="184">
        <v>1.9837009531015466</v>
      </c>
      <c r="V6" s="184">
        <v>1.6460288787399513</v>
      </c>
      <c r="W6" s="184">
        <v>1.9925497927805254</v>
      </c>
      <c r="X6" s="184">
        <v>1.695388659057824</v>
      </c>
      <c r="Y6" s="184">
        <v>1.5390982108083144</v>
      </c>
      <c r="Z6" s="184">
        <v>1.2698665958986248</v>
      </c>
      <c r="AA6" s="184">
        <v>1.2550456888215002</v>
      </c>
      <c r="AB6" s="184">
        <v>1.2756618811312854</v>
      </c>
      <c r="AC6" s="184">
        <v>1.2822725114882785</v>
      </c>
      <c r="AD6" s="184">
        <v>1.2810994934243987</v>
      </c>
      <c r="AE6" s="184">
        <v>1.3187410813107623</v>
      </c>
      <c r="AF6" s="184">
        <v>1.5225583697192648</v>
      </c>
      <c r="AG6" s="184">
        <v>1.5295734905759273</v>
      </c>
      <c r="AH6" s="184">
        <v>1.5320508579313017</v>
      </c>
      <c r="AI6" s="184">
        <v>1.5909863315282557</v>
      </c>
      <c r="AJ6" s="184">
        <v>1.7587857932318467</v>
      </c>
      <c r="AK6" s="184">
        <v>1.7634523526953174</v>
      </c>
      <c r="AL6" s="184">
        <v>1.6513485136382413</v>
      </c>
      <c r="AM6" s="184">
        <v>1.3304764710242256</v>
      </c>
      <c r="AN6" s="184">
        <v>1.2167147597232111</v>
      </c>
      <c r="AO6" s="184">
        <v>0.92534238788697509</v>
      </c>
      <c r="AP6" s="184">
        <v>0.90614532141495707</v>
      </c>
      <c r="AQ6" s="184">
        <v>0.53513153087336396</v>
      </c>
      <c r="AR6" s="184">
        <v>0.53635112567248933</v>
      </c>
      <c r="AS6" s="184">
        <v>0.52346609326794036</v>
      </c>
      <c r="AT6" s="547">
        <v>0.59116105350598402</v>
      </c>
      <c r="AU6" s="547">
        <v>0.8405699431077378</v>
      </c>
      <c r="AV6" s="547">
        <v>1.2335876984893774</v>
      </c>
      <c r="AW6" s="547">
        <v>1.6026590889042409</v>
      </c>
      <c r="AX6" s="547">
        <v>2.3098263468863407</v>
      </c>
      <c r="AY6" s="547">
        <v>3.0042251202604575</v>
      </c>
      <c r="AZ6" s="547">
        <v>3.4735261912726294</v>
      </c>
      <c r="BA6" s="547">
        <v>3.497596259659487</v>
      </c>
    </row>
    <row r="7" spans="1:53" ht="16.5" customHeight="1">
      <c r="A7" s="103" t="s">
        <v>463</v>
      </c>
      <c r="B7" s="66" t="s">
        <v>152</v>
      </c>
      <c r="C7" s="66"/>
      <c r="D7" s="14"/>
      <c r="E7" s="184">
        <v>4.71</v>
      </c>
      <c r="F7" s="184">
        <v>4.37</v>
      </c>
      <c r="G7" s="184">
        <v>4.0599999999999996</v>
      </c>
      <c r="H7" s="184">
        <v>3.3475458710208046</v>
      </c>
      <c r="I7" s="184">
        <v>2.5537416869187295</v>
      </c>
      <c r="J7" s="184">
        <v>2.1866004878789731</v>
      </c>
      <c r="K7" s="184">
        <v>2.1984449803559603</v>
      </c>
      <c r="L7" s="184">
        <v>2.0907643777799785</v>
      </c>
      <c r="M7" s="184">
        <v>1.8438970923722036</v>
      </c>
      <c r="N7" s="547">
        <v>1.6915274881333233</v>
      </c>
      <c r="O7" s="547">
        <v>1.8779191284791112</v>
      </c>
      <c r="P7" s="14"/>
      <c r="Q7" s="184">
        <v>4.1100000000000003</v>
      </c>
      <c r="R7" s="184">
        <v>4.0199999999999996</v>
      </c>
      <c r="S7" s="184">
        <v>3.91</v>
      </c>
      <c r="T7" s="184">
        <v>3.74</v>
      </c>
      <c r="U7" s="184">
        <v>3.4296453182689048</v>
      </c>
      <c r="V7" s="184">
        <v>3.2166997236775861</v>
      </c>
      <c r="W7" s="184">
        <v>3.0244603207662046</v>
      </c>
      <c r="X7" s="184">
        <v>2.7777671665692623</v>
      </c>
      <c r="Y7" s="184">
        <v>2.6476157355606813</v>
      </c>
      <c r="Z7" s="184">
        <v>2.458527732000594</v>
      </c>
      <c r="AA7" s="184">
        <v>2.2903306694794305</v>
      </c>
      <c r="AB7" s="184">
        <v>2.2549026349760282</v>
      </c>
      <c r="AC7" s="184">
        <v>2.1782275433608675</v>
      </c>
      <c r="AD7" s="184">
        <v>2.1541527380302612</v>
      </c>
      <c r="AE7" s="184">
        <v>2.1602242891686001</v>
      </c>
      <c r="AF7" s="184">
        <v>2.1972220597102003</v>
      </c>
      <c r="AG7" s="184">
        <v>2.1906550199426071</v>
      </c>
      <c r="AH7" s="184">
        <v>2.1999665955073153</v>
      </c>
      <c r="AI7" s="184">
        <v>2.20545328073085</v>
      </c>
      <c r="AJ7" s="184">
        <v>2.1920829948968312</v>
      </c>
      <c r="AK7" s="184">
        <v>2.1377461722332218</v>
      </c>
      <c r="AL7" s="184">
        <v>2.056105789108627</v>
      </c>
      <c r="AM7" s="184">
        <v>1.9857325163404473</v>
      </c>
      <c r="AN7" s="184">
        <v>1.9685989269925774</v>
      </c>
      <c r="AO7" s="184">
        <v>1.8961096423186483</v>
      </c>
      <c r="AP7" s="184">
        <v>1.8027428380047301</v>
      </c>
      <c r="AQ7" s="184">
        <v>1.7354008825240752</v>
      </c>
      <c r="AR7" s="184">
        <v>1.7165432200650224</v>
      </c>
      <c r="AS7" s="184">
        <v>1.6942111294341853</v>
      </c>
      <c r="AT7" s="547">
        <v>1.6725538315808359</v>
      </c>
      <c r="AU7" s="547">
        <v>1.6835027365746671</v>
      </c>
      <c r="AV7" s="547">
        <v>1.7728663798195925</v>
      </c>
      <c r="AW7" s="547">
        <v>1.8263514464217572</v>
      </c>
      <c r="AX7" s="547">
        <v>1.8986985630814375</v>
      </c>
      <c r="AY7" s="547">
        <v>2.0080383052445261</v>
      </c>
      <c r="AZ7" s="547">
        <v>2.0566445864733036</v>
      </c>
      <c r="BA7" s="547">
        <v>2.145960008568041</v>
      </c>
    </row>
    <row r="8" spans="1:53" s="5" customFormat="1" ht="16.5" customHeight="1">
      <c r="A8" s="103" t="s">
        <v>464</v>
      </c>
      <c r="B8" s="66" t="s">
        <v>153</v>
      </c>
      <c r="C8" s="66"/>
      <c r="D8" s="13"/>
      <c r="E8" s="184">
        <v>6.18</v>
      </c>
      <c r="F8" s="184">
        <v>5.26</v>
      </c>
      <c r="G8" s="184">
        <v>4.7300000000000004</v>
      </c>
      <c r="H8" s="184">
        <v>3.9829448048070017</v>
      </c>
      <c r="I8" s="184">
        <v>3.7186990311130113</v>
      </c>
      <c r="J8" s="184">
        <v>3.7639036214946091</v>
      </c>
      <c r="K8" s="184">
        <v>4.1376276758744668</v>
      </c>
      <c r="L8" s="184">
        <v>4.0990806100540151</v>
      </c>
      <c r="M8" s="184">
        <v>3.5018185794581611</v>
      </c>
      <c r="N8" s="547">
        <v>3.2810555561109629</v>
      </c>
      <c r="O8" s="547">
        <v>4.2935310306620966</v>
      </c>
      <c r="P8" s="14"/>
      <c r="Q8" s="184">
        <v>4.78</v>
      </c>
      <c r="R8" s="184">
        <v>4.71</v>
      </c>
      <c r="S8" s="184">
        <v>4.4800000000000004</v>
      </c>
      <c r="T8" s="184">
        <v>4.21</v>
      </c>
      <c r="U8" s="184">
        <v>4.0508291908885656</v>
      </c>
      <c r="V8" s="184">
        <v>3.9140321953880126</v>
      </c>
      <c r="W8" s="184">
        <v>3.7921067821108561</v>
      </c>
      <c r="X8" s="184">
        <v>3.7659235801891344</v>
      </c>
      <c r="Y8" s="184">
        <v>3.7674030601104342</v>
      </c>
      <c r="Z8" s="184">
        <v>3.6935312337495989</v>
      </c>
      <c r="AA8" s="184">
        <v>3.6390403051353717</v>
      </c>
      <c r="AB8" s="184">
        <v>3.7211377241365167</v>
      </c>
      <c r="AC8" s="184">
        <v>3.7406296674717412</v>
      </c>
      <c r="AD8" s="184">
        <v>3.7592288553549582</v>
      </c>
      <c r="AE8" s="184">
        <v>3.831062619951132</v>
      </c>
      <c r="AF8" s="184">
        <v>3.9842695687512517</v>
      </c>
      <c r="AG8" s="184">
        <v>4.1093351875827242</v>
      </c>
      <c r="AH8" s="184">
        <v>4.2083340170801664</v>
      </c>
      <c r="AI8" s="184">
        <v>4.2488281156464147</v>
      </c>
      <c r="AJ8" s="184">
        <v>4.2085754778668107</v>
      </c>
      <c r="AK8" s="184">
        <v>4.1996637311728282</v>
      </c>
      <c r="AL8" s="184">
        <v>4.0851041817209621</v>
      </c>
      <c r="AM8" s="184">
        <v>3.9090241453438952</v>
      </c>
      <c r="AN8" s="184">
        <v>3.7786086110218999</v>
      </c>
      <c r="AO8" s="184">
        <v>3.6345292824713016</v>
      </c>
      <c r="AP8" s="184">
        <v>3.3668213580009576</v>
      </c>
      <c r="AQ8" s="184">
        <v>3.2593028967358393</v>
      </c>
      <c r="AR8" s="184">
        <v>3.1867088464578814</v>
      </c>
      <c r="AS8" s="184">
        <v>3.223380053295799</v>
      </c>
      <c r="AT8" s="547">
        <v>3.2698819278016948</v>
      </c>
      <c r="AU8" s="547">
        <v>3.4331157984289611</v>
      </c>
      <c r="AV8" s="547">
        <v>3.6737783910108339</v>
      </c>
      <c r="AW8" s="547">
        <v>3.9006374168990825</v>
      </c>
      <c r="AX8" s="547">
        <v>4.4064384582097365</v>
      </c>
      <c r="AY8" s="547">
        <v>5.1710623820045836</v>
      </c>
      <c r="AZ8" s="547">
        <v>5.8851852282416299</v>
      </c>
      <c r="BA8" s="547">
        <v>5.9091352057764013</v>
      </c>
    </row>
    <row r="9" spans="1:53" s="5" customFormat="1" ht="16.5" customHeight="1">
      <c r="A9" s="103" t="s">
        <v>465</v>
      </c>
      <c r="B9" s="66" t="s">
        <v>154</v>
      </c>
      <c r="C9" s="66"/>
      <c r="D9" s="13"/>
      <c r="E9" s="184">
        <v>5.8</v>
      </c>
      <c r="F9" s="184">
        <v>4.93</v>
      </c>
      <c r="G9" s="184">
        <v>4.38</v>
      </c>
      <c r="H9" s="184">
        <v>3.6395837344396167</v>
      </c>
      <c r="I9" s="184">
        <v>3.4208881951708014</v>
      </c>
      <c r="J9" s="184">
        <v>3.491708129722968</v>
      </c>
      <c r="K9" s="184">
        <v>3.9018819836349721</v>
      </c>
      <c r="L9" s="184">
        <v>3.9483752434931367</v>
      </c>
      <c r="M9" s="184">
        <v>3.3269569998677495</v>
      </c>
      <c r="N9" s="547">
        <v>3.0965271231700688</v>
      </c>
      <c r="O9" s="547">
        <v>4.1091482183421135</v>
      </c>
      <c r="P9" s="14"/>
      <c r="Q9" s="184">
        <v>4.46</v>
      </c>
      <c r="R9" s="184">
        <v>4.3600000000000003</v>
      </c>
      <c r="S9" s="184">
        <v>4.1399999999999997</v>
      </c>
      <c r="T9" s="184">
        <v>3.87</v>
      </c>
      <c r="U9" s="184">
        <v>3.7063634197838446</v>
      </c>
      <c r="V9" s="184">
        <v>3.5673968426115912</v>
      </c>
      <c r="W9" s="184">
        <v>3.45243383036834</v>
      </c>
      <c r="X9" s="184">
        <v>3.4412480638272265</v>
      </c>
      <c r="Y9" s="184">
        <v>3.4722967717461675</v>
      </c>
      <c r="Z9" s="184">
        <v>3.3901889820580693</v>
      </c>
      <c r="AA9" s="184">
        <v>3.3688364953422587</v>
      </c>
      <c r="AB9" s="184">
        <v>3.4138626526203684</v>
      </c>
      <c r="AC9" s="184">
        <v>3.4710642603551771</v>
      </c>
      <c r="AD9" s="184">
        <v>3.5016835973554103</v>
      </c>
      <c r="AE9" s="184">
        <v>3.574917393506198</v>
      </c>
      <c r="AF9" s="184">
        <v>3.7471209768119991</v>
      </c>
      <c r="AG9" s="184">
        <v>3.8933933395225981</v>
      </c>
      <c r="AH9" s="184">
        <v>3.9691711889925365</v>
      </c>
      <c r="AI9" s="184">
        <v>3.9985846340442133</v>
      </c>
      <c r="AJ9" s="184">
        <v>4.0698900466200882</v>
      </c>
      <c r="AK9" s="184">
        <v>4.05424228513046</v>
      </c>
      <c r="AL9" s="184">
        <v>3.9311380101895521</v>
      </c>
      <c r="AM9" s="184">
        <v>3.7455953012701722</v>
      </c>
      <c r="AN9" s="184">
        <v>3.647238356825941</v>
      </c>
      <c r="AO9" s="184">
        <v>3.4250547699573781</v>
      </c>
      <c r="AP9" s="184">
        <v>3.188857417085051</v>
      </c>
      <c r="AQ9" s="184">
        <v>3.0830587904998819</v>
      </c>
      <c r="AR9" s="184">
        <v>3.0221037321303328</v>
      </c>
      <c r="AS9" s="184">
        <v>3.0456150625275789</v>
      </c>
      <c r="AT9" s="547">
        <v>3.0903074323365995</v>
      </c>
      <c r="AU9" s="547">
        <v>3.2182477443329764</v>
      </c>
      <c r="AV9" s="547">
        <v>3.4787733710925721</v>
      </c>
      <c r="AW9" s="547">
        <v>3.6984219974172139</v>
      </c>
      <c r="AX9" s="547">
        <v>4.2381056817783875</v>
      </c>
      <c r="AY9" s="547">
        <v>4.9968289425940933</v>
      </c>
      <c r="AZ9" s="547">
        <v>5.7035384438366323</v>
      </c>
      <c r="BA9" s="547">
        <v>5.7010161464357925</v>
      </c>
    </row>
    <row r="10" spans="1:53" s="5" customFormat="1" ht="16.5" customHeight="1">
      <c r="A10" s="103" t="s">
        <v>475</v>
      </c>
      <c r="B10" s="66"/>
      <c r="C10" s="506" t="s">
        <v>1005</v>
      </c>
      <c r="D10" s="13"/>
      <c r="E10" s="184">
        <v>5.79</v>
      </c>
      <c r="F10" s="184">
        <v>4.96</v>
      </c>
      <c r="G10" s="184">
        <v>4.46</v>
      </c>
      <c r="H10" s="184">
        <v>3.7045567504462218</v>
      </c>
      <c r="I10" s="184">
        <v>3.553670279181619</v>
      </c>
      <c r="J10" s="184">
        <v>3.589264331311774</v>
      </c>
      <c r="K10" s="184">
        <v>3.8929881612997326</v>
      </c>
      <c r="L10" s="184">
        <v>3.8296245584288764</v>
      </c>
      <c r="M10" s="184">
        <v>3.2215547007496981</v>
      </c>
      <c r="N10" s="547">
        <v>3.0738493104513882</v>
      </c>
      <c r="O10" s="547">
        <v>4.1556327252963028</v>
      </c>
      <c r="P10" s="14"/>
      <c r="Q10" s="184">
        <v>4.54</v>
      </c>
      <c r="R10" s="184">
        <v>4.4400000000000004</v>
      </c>
      <c r="S10" s="184">
        <v>4.2</v>
      </c>
      <c r="T10" s="184">
        <v>3.91</v>
      </c>
      <c r="U10" s="184">
        <v>3.7743022811839757</v>
      </c>
      <c r="V10" s="184">
        <v>3.6199974279474363</v>
      </c>
      <c r="W10" s="184">
        <v>3.546579534898779</v>
      </c>
      <c r="X10" s="184">
        <v>3.5736484715331578</v>
      </c>
      <c r="Y10" s="184">
        <v>3.6151091187696487</v>
      </c>
      <c r="Z10" s="184">
        <v>3.513178669971182</v>
      </c>
      <c r="AA10" s="184">
        <v>3.4942842115998936</v>
      </c>
      <c r="AB10" s="184">
        <v>3.5518742767135811</v>
      </c>
      <c r="AC10" s="184">
        <v>3.5715239941561103</v>
      </c>
      <c r="AD10" s="184">
        <v>3.5896373937641695</v>
      </c>
      <c r="AE10" s="184">
        <v>3.6455307786941047</v>
      </c>
      <c r="AF10" s="184">
        <v>3.8025423769777023</v>
      </c>
      <c r="AG10" s="184">
        <v>3.8942382607326653</v>
      </c>
      <c r="AH10" s="184">
        <v>3.9486934536477056</v>
      </c>
      <c r="AI10" s="184">
        <v>3.9245803184228425</v>
      </c>
      <c r="AJ10" s="184">
        <v>3.9679224851099018</v>
      </c>
      <c r="AK10" s="184">
        <v>3.93769890571925</v>
      </c>
      <c r="AL10" s="184">
        <v>3.8124513435670804</v>
      </c>
      <c r="AM10" s="184">
        <v>3.6199257193980339</v>
      </c>
      <c r="AN10" s="184">
        <v>3.5636737862129944</v>
      </c>
      <c r="AO10" s="184">
        <v>3.2910451112501868</v>
      </c>
      <c r="AP10" s="184">
        <v>3.0625399497221117</v>
      </c>
      <c r="AQ10" s="184">
        <v>3.0137380290616869</v>
      </c>
      <c r="AR10" s="184">
        <v>2.9858405057800774</v>
      </c>
      <c r="AS10" s="184">
        <v>3.013755262304914</v>
      </c>
      <c r="AT10" s="547">
        <v>3.0710317772243387</v>
      </c>
      <c r="AU10" s="547">
        <v>3.2127728176700661</v>
      </c>
      <c r="AV10" s="547">
        <v>3.519084054453999</v>
      </c>
      <c r="AW10" s="547">
        <v>3.7060199579653412</v>
      </c>
      <c r="AX10" s="547">
        <v>4.2752236727109523</v>
      </c>
      <c r="AY10" s="547">
        <v>5.0316176300943187</v>
      </c>
      <c r="AZ10" s="547">
        <v>5.6468000035402719</v>
      </c>
      <c r="BA10" s="547">
        <v>5.4856157741334073</v>
      </c>
    </row>
    <row r="11" spans="1:53" s="5" customFormat="1" ht="16.5" customHeight="1">
      <c r="A11" s="103" t="s">
        <v>466</v>
      </c>
      <c r="B11" s="66"/>
      <c r="C11" s="506" t="s">
        <v>1006</v>
      </c>
      <c r="D11" s="13"/>
      <c r="E11" s="184">
        <v>6</v>
      </c>
      <c r="F11" s="184">
        <v>4.92</v>
      </c>
      <c r="G11" s="184">
        <v>4.2699999999999996</v>
      </c>
      <c r="H11" s="184">
        <v>3.5684841482135523</v>
      </c>
      <c r="I11" s="184">
        <v>3.2788149595438632</v>
      </c>
      <c r="J11" s="184">
        <v>3.4272249544433788</v>
      </c>
      <c r="K11" s="184">
        <v>3.9538995843861002</v>
      </c>
      <c r="L11" s="184">
        <v>4.1314471390110965</v>
      </c>
      <c r="M11" s="184">
        <v>3.4889659150485799</v>
      </c>
      <c r="N11" s="547">
        <v>3.0996687709669892</v>
      </c>
      <c r="O11" s="547">
        <v>4.0466195150547541</v>
      </c>
      <c r="P11" s="14"/>
      <c r="Q11" s="184">
        <v>4.34</v>
      </c>
      <c r="R11" s="184">
        <v>4.25</v>
      </c>
      <c r="S11" s="184">
        <v>4.07</v>
      </c>
      <c r="T11" s="184">
        <v>3.85</v>
      </c>
      <c r="U11" s="184">
        <v>3.6265356374823039</v>
      </c>
      <c r="V11" s="184">
        <v>3.5190931007397266</v>
      </c>
      <c r="W11" s="184">
        <v>3.3312974003669775</v>
      </c>
      <c r="X11" s="184">
        <v>3.2677711724929961</v>
      </c>
      <c r="Y11" s="184">
        <v>3.306345651486025</v>
      </c>
      <c r="Z11" s="184">
        <v>3.2780489399278809</v>
      </c>
      <c r="AA11" s="184">
        <v>3.2506062567450043</v>
      </c>
      <c r="AB11" s="184">
        <v>3.2898400187170447</v>
      </c>
      <c r="AC11" s="184">
        <v>3.3906643931090947</v>
      </c>
      <c r="AD11" s="184">
        <v>3.4524069756566846</v>
      </c>
      <c r="AE11" s="184">
        <v>3.5534406764136244</v>
      </c>
      <c r="AF11" s="184">
        <v>3.7319674546295527</v>
      </c>
      <c r="AG11" s="184">
        <v>3.9339051391252529</v>
      </c>
      <c r="AH11" s="184">
        <v>4.0377946369485063</v>
      </c>
      <c r="AI11" s="184">
        <v>4.1229923207948955</v>
      </c>
      <c r="AJ11" s="184">
        <v>4.2254430288388738</v>
      </c>
      <c r="AK11" s="184">
        <v>4.2305718353473853</v>
      </c>
      <c r="AL11" s="184">
        <v>4.1230053455002578</v>
      </c>
      <c r="AM11" s="184">
        <v>3.9409692309160818</v>
      </c>
      <c r="AN11" s="184">
        <v>3.7941709689221259</v>
      </c>
      <c r="AO11" s="184">
        <v>3.6205665300693655</v>
      </c>
      <c r="AP11" s="184">
        <v>3.3819006574929413</v>
      </c>
      <c r="AQ11" s="184">
        <v>3.1864975582276003</v>
      </c>
      <c r="AR11" s="184">
        <v>3.0558398024245115</v>
      </c>
      <c r="AS11" s="184">
        <v>3.0573776173569041</v>
      </c>
      <c r="AT11" s="547">
        <v>3.0854431585216746</v>
      </c>
      <c r="AU11" s="547">
        <v>3.1940995795303158</v>
      </c>
      <c r="AV11" s="547">
        <v>3.3997826829045201</v>
      </c>
      <c r="AW11" s="547">
        <v>3.6737404966807095</v>
      </c>
      <c r="AX11" s="547">
        <v>4.1935215196961559</v>
      </c>
      <c r="AY11" s="547">
        <v>4.9891311401923977</v>
      </c>
      <c r="AZ11" s="547">
        <v>5.8307785344909773</v>
      </c>
      <c r="BA11" s="547">
        <v>6.0910773196174697</v>
      </c>
    </row>
    <row r="12" spans="1:53" s="5" customFormat="1" ht="16.5" customHeight="1">
      <c r="A12" s="103" t="s">
        <v>559</v>
      </c>
      <c r="B12" s="66" t="s">
        <v>155</v>
      </c>
      <c r="C12" s="66"/>
      <c r="D12" s="13"/>
      <c r="E12" s="184">
        <v>7.31</v>
      </c>
      <c r="F12" s="184">
        <v>6.59</v>
      </c>
      <c r="G12" s="184">
        <v>6.07</v>
      </c>
      <c r="H12" s="184">
        <v>5.3604171618475007</v>
      </c>
      <c r="I12" s="184">
        <v>5.4846752529766016</v>
      </c>
      <c r="J12" s="184">
        <v>5.3815373730078759</v>
      </c>
      <c r="K12" s="184">
        <v>5.4903614634244935</v>
      </c>
      <c r="L12" s="184">
        <v>5.0058451851238344</v>
      </c>
      <c r="M12" s="184">
        <v>4.323717057014691</v>
      </c>
      <c r="N12" s="547">
        <v>3.9950904578282138</v>
      </c>
      <c r="O12" s="547">
        <v>5.5265614226499737</v>
      </c>
      <c r="P12" s="14"/>
      <c r="Q12" s="184">
        <v>6.17</v>
      </c>
      <c r="R12" s="184">
        <v>6.02</v>
      </c>
      <c r="S12" s="184">
        <v>5.71</v>
      </c>
      <c r="T12" s="184">
        <v>5.46</v>
      </c>
      <c r="U12" s="184">
        <v>5.2308752196399508</v>
      </c>
      <c r="V12" s="184">
        <v>5.3595565166828552</v>
      </c>
      <c r="W12" s="184">
        <v>5.390009095525798</v>
      </c>
      <c r="X12" s="184">
        <v>5.5338478900658981</v>
      </c>
      <c r="Y12" s="184">
        <v>5.5369680464428273</v>
      </c>
      <c r="Z12" s="184">
        <v>5.4304053358452098</v>
      </c>
      <c r="AA12" s="184">
        <v>5.3912080203306001</v>
      </c>
      <c r="AB12" s="184">
        <v>5.4439040316706562</v>
      </c>
      <c r="AC12" s="184">
        <v>5.3686166730865921</v>
      </c>
      <c r="AD12" s="184">
        <v>5.3070295995693222</v>
      </c>
      <c r="AE12" s="184">
        <v>5.4086531587758344</v>
      </c>
      <c r="AF12" s="184">
        <v>5.541865290538059</v>
      </c>
      <c r="AG12" s="184">
        <v>5.6089668518113545</v>
      </c>
      <c r="AH12" s="184">
        <v>5.4973320197089848</v>
      </c>
      <c r="AI12" s="184">
        <v>5.31607948035672</v>
      </c>
      <c r="AJ12" s="184">
        <v>5.1487771928200541</v>
      </c>
      <c r="AK12" s="184">
        <v>5.0940523922891741</v>
      </c>
      <c r="AL12" s="184">
        <v>4.9645173350624292</v>
      </c>
      <c r="AM12" s="184">
        <v>4.8288010622392727</v>
      </c>
      <c r="AN12" s="184">
        <v>4.7894652449891293</v>
      </c>
      <c r="AO12" s="184">
        <v>4.3499638812015267</v>
      </c>
      <c r="AP12" s="184">
        <v>4.084892928047303</v>
      </c>
      <c r="AQ12" s="184">
        <v>4.0179997173619721</v>
      </c>
      <c r="AR12" s="184">
        <v>3.9870205683827522</v>
      </c>
      <c r="AS12" s="184">
        <v>3.8695100497934383</v>
      </c>
      <c r="AT12" s="547">
        <v>3.9091740351151967</v>
      </c>
      <c r="AU12" s="547">
        <v>4.2812292986886096</v>
      </c>
      <c r="AV12" s="547">
        <v>4.7433499294492805</v>
      </c>
      <c r="AW12" s="547">
        <v>4.8455871571630675</v>
      </c>
      <c r="AX12" s="547">
        <v>5.6624829850268243</v>
      </c>
      <c r="AY12" s="547">
        <v>6.7424640774229907</v>
      </c>
      <c r="AZ12" s="547">
        <v>7.1808369006787744</v>
      </c>
      <c r="BA12" s="547">
        <v>6.8525382676220037</v>
      </c>
    </row>
    <row r="13" spans="1:53" s="5" customFormat="1" ht="16.5" customHeight="1">
      <c r="A13" s="308" t="s">
        <v>531</v>
      </c>
      <c r="B13" s="66" t="s">
        <v>156</v>
      </c>
      <c r="C13" s="66"/>
      <c r="D13" s="13"/>
      <c r="E13" s="184">
        <v>0.97</v>
      </c>
      <c r="F13" s="184">
        <v>5.72</v>
      </c>
      <c r="G13" s="184">
        <v>0.47</v>
      </c>
      <c r="H13" s="184">
        <v>-4.9892680175981384E-2</v>
      </c>
      <c r="I13" s="184">
        <v>0.88658226584696931</v>
      </c>
      <c r="J13" s="184">
        <v>6.4821130371042535E-2</v>
      </c>
      <c r="K13" s="184">
        <v>0.17432115109217347</v>
      </c>
      <c r="L13" s="184">
        <v>0.44944537750389973</v>
      </c>
      <c r="M13" s="184">
        <v>2.9534596829436759</v>
      </c>
      <c r="N13" s="547">
        <v>13.626485430233204</v>
      </c>
      <c r="O13" s="184">
        <v>0</v>
      </c>
      <c r="P13" s="14"/>
      <c r="Q13" s="184">
        <v>0.54</v>
      </c>
      <c r="R13" s="184">
        <v>1.01</v>
      </c>
      <c r="S13" s="184">
        <v>1.1000000000000001</v>
      </c>
      <c r="T13" s="184">
        <v>-0.27</v>
      </c>
      <c r="U13" s="184">
        <v>5.6218883112430038E-3</v>
      </c>
      <c r="V13" s="184">
        <v>8.2399494810562451E-3</v>
      </c>
      <c r="W13" s="184">
        <v>2.7170743866551543E-2</v>
      </c>
      <c r="X13" s="184">
        <v>0.16544255756287374</v>
      </c>
      <c r="Y13" s="184">
        <v>2.8789466614421175</v>
      </c>
      <c r="Z13" s="184">
        <v>0.50375536150796796</v>
      </c>
      <c r="AA13" s="184">
        <v>0.11770131045902318</v>
      </c>
      <c r="AB13" s="184">
        <v>0</v>
      </c>
      <c r="AC13" s="184">
        <v>2.0255106507109204E-2</v>
      </c>
      <c r="AD13" s="184">
        <v>0</v>
      </c>
      <c r="AE13" s="184">
        <v>0.21997446258650563</v>
      </c>
      <c r="AF13" s="184">
        <v>5.6564833086146668E-2</v>
      </c>
      <c r="AG13" s="184">
        <v>4.8024981071215125E-5</v>
      </c>
      <c r="AH13" s="184">
        <v>1.5680275787544867E-2</v>
      </c>
      <c r="AI13" s="184">
        <v>0.78769908512683007</v>
      </c>
      <c r="AJ13" s="184">
        <v>0.16838307317007206</v>
      </c>
      <c r="AK13" s="184">
        <v>1.6262411138392271E-2</v>
      </c>
      <c r="AL13" s="184">
        <v>0</v>
      </c>
      <c r="AM13" s="184">
        <v>2.047758769140374</v>
      </c>
      <c r="AN13" s="184">
        <v>0.31767576831070321</v>
      </c>
      <c r="AO13" s="184">
        <v>1.1790467454894624E-2</v>
      </c>
      <c r="AP13" s="184">
        <v>0.11167309250275814</v>
      </c>
      <c r="AQ13" s="184">
        <v>9.1716890773140154</v>
      </c>
      <c r="AR13" s="184">
        <v>31.404039732479632</v>
      </c>
      <c r="AS13" s="184">
        <v>0</v>
      </c>
      <c r="AT13" s="184">
        <v>0</v>
      </c>
      <c r="AU13" s="547">
        <v>5.1855012070298594</v>
      </c>
      <c r="AV13" s="184">
        <v>0</v>
      </c>
      <c r="AW13" s="184">
        <v>0</v>
      </c>
      <c r="AX13" s="184">
        <v>0</v>
      </c>
      <c r="AY13" s="184">
        <v>0</v>
      </c>
      <c r="AZ13" s="184">
        <v>0</v>
      </c>
      <c r="BA13" s="184">
        <v>0</v>
      </c>
    </row>
    <row r="14" spans="1:53" s="5" customFormat="1" ht="16.5" customHeight="1">
      <c r="A14" s="103" t="s">
        <v>468</v>
      </c>
      <c r="B14" s="66" t="s">
        <v>157</v>
      </c>
      <c r="C14" s="66"/>
      <c r="D14" s="13"/>
      <c r="E14" s="184">
        <v>0</v>
      </c>
      <c r="F14" s="184">
        <v>4.79</v>
      </c>
      <c r="G14" s="184">
        <v>4.87</v>
      </c>
      <c r="H14" s="184">
        <v>5.1254817533631583</v>
      </c>
      <c r="I14" s="184">
        <v>4.8338831319322146</v>
      </c>
      <c r="J14" s="184">
        <v>4.3153502715189376</v>
      </c>
      <c r="K14" s="184">
        <v>4.6838956795016387</v>
      </c>
      <c r="L14" s="184">
        <v>4.6060966919429225</v>
      </c>
      <c r="M14" s="184">
        <v>4.5368428910517222</v>
      </c>
      <c r="N14" s="547">
        <v>4.5148333072412559</v>
      </c>
      <c r="O14" s="547">
        <v>4.5371802489838675</v>
      </c>
      <c r="P14" s="14"/>
      <c r="Q14" s="184">
        <v>4.78</v>
      </c>
      <c r="R14" s="184">
        <v>4.8600000000000003</v>
      </c>
      <c r="S14" s="184">
        <v>4.99</v>
      </c>
      <c r="T14" s="184">
        <v>5.09</v>
      </c>
      <c r="U14" s="184">
        <v>4.9380944040003971</v>
      </c>
      <c r="V14" s="184">
        <v>5.6987139247885041</v>
      </c>
      <c r="W14" s="184">
        <v>4.7720502411579009</v>
      </c>
      <c r="X14" s="184">
        <v>4.7744531613707126</v>
      </c>
      <c r="Y14" s="184">
        <v>4.7624647160342803</v>
      </c>
      <c r="Z14" s="184">
        <v>4.8100062266150854</v>
      </c>
      <c r="AA14" s="184">
        <v>4.9816268458260344</v>
      </c>
      <c r="AB14" s="184">
        <v>3.4604840635860805</v>
      </c>
      <c r="AC14" s="184">
        <v>4.7513830187076884</v>
      </c>
      <c r="AD14" s="184">
        <v>4.7415284218579092</v>
      </c>
      <c r="AE14" s="184">
        <v>4.7295302811869044</v>
      </c>
      <c r="AF14" s="184">
        <v>4.7283312530370871</v>
      </c>
      <c r="AG14" s="184">
        <v>4.684218649749921</v>
      </c>
      <c r="AH14" s="184">
        <v>4.6644196270209948</v>
      </c>
      <c r="AI14" s="184">
        <v>4.6338369228459042</v>
      </c>
      <c r="AJ14" s="184">
        <v>4.6654389635504074</v>
      </c>
      <c r="AK14" s="184">
        <v>4.5989376455753943</v>
      </c>
      <c r="AL14" s="184">
        <v>4.6021978017983338</v>
      </c>
      <c r="AM14" s="184">
        <v>4.5114424343089077</v>
      </c>
      <c r="AN14" s="184">
        <v>4.5246542657640711</v>
      </c>
      <c r="AO14" s="184">
        <v>4.5313424172427599</v>
      </c>
      <c r="AP14" s="184">
        <v>4.5557072597508768</v>
      </c>
      <c r="AQ14" s="184">
        <v>4.5451164038302823</v>
      </c>
      <c r="AR14" s="184">
        <v>4.5118050293159584</v>
      </c>
      <c r="AS14" s="184">
        <v>7.2927072927072913</v>
      </c>
      <c r="AT14" s="547">
        <v>8.2653985507246368</v>
      </c>
      <c r="AU14" s="547">
        <v>4.5184228465755805</v>
      </c>
      <c r="AV14" s="547">
        <v>4.5232198170911069</v>
      </c>
      <c r="AW14" s="547">
        <v>4.5696395604395601</v>
      </c>
      <c r="AX14" s="547">
        <v>4.4331630434782605</v>
      </c>
      <c r="AY14" s="184">
        <v>0</v>
      </c>
      <c r="AZ14" s="184">
        <v>0</v>
      </c>
      <c r="BA14" s="184">
        <v>0</v>
      </c>
    </row>
    <row r="15" spans="1:53" s="5" customFormat="1" ht="16.5" customHeight="1">
      <c r="A15" s="103" t="s">
        <v>469</v>
      </c>
      <c r="B15" s="66" t="s">
        <v>158</v>
      </c>
      <c r="C15" s="66"/>
      <c r="D15" s="13"/>
      <c r="E15" s="184">
        <v>25.21</v>
      </c>
      <c r="F15" s="184">
        <v>25.32</v>
      </c>
      <c r="G15" s="184">
        <v>26.35</v>
      </c>
      <c r="H15" s="184">
        <v>27.248993691604984</v>
      </c>
      <c r="I15" s="184">
        <v>23.355350547755034</v>
      </c>
      <c r="J15" s="184">
        <v>22.309705478538227</v>
      </c>
      <c r="K15" s="184">
        <v>20.947047893670014</v>
      </c>
      <c r="L15" s="184">
        <v>15.428885177498531</v>
      </c>
      <c r="M15" s="184">
        <v>17.548649043751698</v>
      </c>
      <c r="N15" s="547">
        <v>18.587786851979111</v>
      </c>
      <c r="O15" s="547">
        <v>17.812741252817482</v>
      </c>
      <c r="P15" s="14"/>
      <c r="Q15" s="184">
        <v>21.71</v>
      </c>
      <c r="R15" s="184">
        <v>26.84</v>
      </c>
      <c r="S15" s="184">
        <v>27.77</v>
      </c>
      <c r="T15" s="184">
        <v>29.83</v>
      </c>
      <c r="U15" s="184">
        <v>28.271828007920163</v>
      </c>
      <c r="V15" s="184">
        <v>26.286004016678501</v>
      </c>
      <c r="W15" s="184">
        <v>25.367638868137128</v>
      </c>
      <c r="X15" s="184">
        <v>25.430179018442161</v>
      </c>
      <c r="Y15" s="184">
        <v>22.441219965254923</v>
      </c>
      <c r="Z15" s="184">
        <v>24.348624819079333</v>
      </c>
      <c r="AA15" s="184">
        <v>21.41081475064161</v>
      </c>
      <c r="AB15" s="184">
        <v>24.094382587985912</v>
      </c>
      <c r="AC15" s="184">
        <v>21.683461992267482</v>
      </c>
      <c r="AD15" s="184">
        <v>21.772251188951746</v>
      </c>
      <c r="AE15" s="184">
        <v>21.747262957710966</v>
      </c>
      <c r="AF15" s="184">
        <v>21.039438303596921</v>
      </c>
      <c r="AG15" s="184">
        <v>20.24615554962644</v>
      </c>
      <c r="AH15" s="184">
        <v>20.790493400309906</v>
      </c>
      <c r="AI15" s="184">
        <v>21.717334869974902</v>
      </c>
      <c r="AJ15" s="184">
        <v>15.099003521489959</v>
      </c>
      <c r="AK15" s="184">
        <v>15.073741951789474</v>
      </c>
      <c r="AL15" s="184">
        <v>15.217836185184902</v>
      </c>
      <c r="AM15" s="184">
        <v>16.321634003229235</v>
      </c>
      <c r="AN15" s="184">
        <v>14.897164340965254</v>
      </c>
      <c r="AO15" s="184">
        <v>19.378232878032222</v>
      </c>
      <c r="AP15" s="184">
        <v>18.674580943511607</v>
      </c>
      <c r="AQ15" s="184">
        <v>17.287787298804584</v>
      </c>
      <c r="AR15" s="184">
        <v>16.978352693901265</v>
      </c>
      <c r="AS15" s="184">
        <v>17.608466523053874</v>
      </c>
      <c r="AT15" s="547">
        <v>19.218390361595599</v>
      </c>
      <c r="AU15" s="547">
        <v>20.482647654357855</v>
      </c>
      <c r="AV15" s="547">
        <v>19.161297105524085</v>
      </c>
      <c r="AW15" s="547">
        <v>19.009269638836578</v>
      </c>
      <c r="AX15" s="547">
        <v>16.390937374812495</v>
      </c>
      <c r="AY15" s="547">
        <v>16.851135519240781</v>
      </c>
      <c r="AZ15" s="547">
        <v>17.829284665832493</v>
      </c>
      <c r="BA15" s="547">
        <v>20.979955279238201</v>
      </c>
    </row>
    <row r="16" spans="1:53" s="5" customFormat="1" ht="16.5" customHeight="1">
      <c r="A16" s="101" t="s">
        <v>461</v>
      </c>
      <c r="B16" s="66" t="s">
        <v>159</v>
      </c>
      <c r="C16" s="66"/>
      <c r="D16" s="13"/>
      <c r="E16" s="184">
        <v>3.14</v>
      </c>
      <c r="F16" s="184">
        <v>2.59</v>
      </c>
      <c r="G16" s="184">
        <v>2.36</v>
      </c>
      <c r="H16" s="184">
        <v>1.7315087418661252</v>
      </c>
      <c r="I16" s="184">
        <v>1.3511012274807819</v>
      </c>
      <c r="J16" s="184">
        <v>1.3128882987179424</v>
      </c>
      <c r="K16" s="184">
        <v>1.5503230037236235</v>
      </c>
      <c r="L16" s="184">
        <v>1.6573648346954497</v>
      </c>
      <c r="M16" s="184">
        <v>0.77956148504533729</v>
      </c>
      <c r="N16" s="547">
        <v>0.60792193510278314</v>
      </c>
      <c r="O16" s="547">
        <v>1.9765966119253693</v>
      </c>
      <c r="P16" s="14"/>
      <c r="Q16" s="184">
        <v>2.5099999999999998</v>
      </c>
      <c r="R16" s="184">
        <v>2.4300000000000002</v>
      </c>
      <c r="S16" s="184">
        <v>2.0299999999999998</v>
      </c>
      <c r="T16" s="184">
        <v>1.93</v>
      </c>
      <c r="U16" s="184">
        <v>1.7085543579384816</v>
      </c>
      <c r="V16" s="184">
        <v>1.4994671211182986</v>
      </c>
      <c r="W16" s="184">
        <v>1.4942040957135094</v>
      </c>
      <c r="X16" s="184">
        <v>1.5088740737543971</v>
      </c>
      <c r="Y16" s="184">
        <v>1.4096660859138572</v>
      </c>
      <c r="Z16" s="184">
        <v>1.2508763857094638</v>
      </c>
      <c r="AA16" s="184">
        <v>1.2578815420969982</v>
      </c>
      <c r="AB16" s="184">
        <v>1.263080678618544</v>
      </c>
      <c r="AC16" s="184">
        <v>1.2678450047592105</v>
      </c>
      <c r="AD16" s="184">
        <v>1.2672033896578421</v>
      </c>
      <c r="AE16" s="184">
        <v>1.3940828334220781</v>
      </c>
      <c r="AF16" s="184">
        <v>1.5234914356563358</v>
      </c>
      <c r="AG16" s="184">
        <v>1.5157714071649411</v>
      </c>
      <c r="AH16" s="184">
        <v>1.5164761007614893</v>
      </c>
      <c r="AI16" s="184">
        <v>1.6386637972756981</v>
      </c>
      <c r="AJ16" s="184">
        <v>1.8080670501838183</v>
      </c>
      <c r="AK16" s="184">
        <v>1.8073924719921253</v>
      </c>
      <c r="AL16" s="184">
        <v>1.5696418986236427</v>
      </c>
      <c r="AM16" s="184">
        <v>1.3735433139599496</v>
      </c>
      <c r="AN16" s="184">
        <v>1.2271253915511589</v>
      </c>
      <c r="AO16" s="184">
        <v>0.70248081493331571</v>
      </c>
      <c r="AP16" s="184">
        <v>0.5211938051517101</v>
      </c>
      <c r="AQ16" s="184">
        <v>0.52677165632306044</v>
      </c>
      <c r="AR16" s="184">
        <v>0.51379433614212389</v>
      </c>
      <c r="AS16" s="184">
        <v>0.52189671845781849</v>
      </c>
      <c r="AT16" s="547">
        <v>0.62159863051060027</v>
      </c>
      <c r="AU16" s="547">
        <v>0.85323355573642812</v>
      </c>
      <c r="AV16" s="547">
        <v>1.2106890195448048</v>
      </c>
      <c r="AW16" s="547">
        <v>1.5919012268391122</v>
      </c>
      <c r="AX16" s="547">
        <v>2.2852498047934708</v>
      </c>
      <c r="AY16" s="547">
        <v>3.0195115401187302</v>
      </c>
      <c r="AZ16" s="547">
        <v>3.4646587042374457</v>
      </c>
      <c r="BA16" s="547">
        <v>3.5014718100269127</v>
      </c>
    </row>
    <row r="17" spans="1:53" s="5" customFormat="1" ht="16.5" customHeight="1">
      <c r="A17" s="99" t="s">
        <v>462</v>
      </c>
      <c r="B17" s="66" t="s">
        <v>160</v>
      </c>
      <c r="C17" s="66"/>
      <c r="D17" s="13"/>
      <c r="E17" s="184">
        <v>0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184">
        <v>0</v>
      </c>
      <c r="L17" s="184">
        <v>0</v>
      </c>
      <c r="M17" s="184">
        <v>0</v>
      </c>
      <c r="N17" s="184">
        <v>0</v>
      </c>
      <c r="O17" s="184">
        <v>0</v>
      </c>
      <c r="P17" s="14"/>
      <c r="Q17" s="184">
        <v>0</v>
      </c>
      <c r="R17" s="184">
        <v>0</v>
      </c>
      <c r="S17" s="185">
        <v>0</v>
      </c>
      <c r="T17" s="185">
        <v>0</v>
      </c>
      <c r="U17" s="184">
        <v>0</v>
      </c>
      <c r="V17" s="184">
        <v>0</v>
      </c>
      <c r="W17" s="184">
        <v>0</v>
      </c>
      <c r="X17" s="184">
        <v>0</v>
      </c>
      <c r="Y17" s="184">
        <v>0</v>
      </c>
      <c r="Z17" s="184">
        <v>0</v>
      </c>
      <c r="AA17" s="184">
        <v>0</v>
      </c>
      <c r="AB17" s="184">
        <v>0</v>
      </c>
      <c r="AC17" s="184">
        <v>0</v>
      </c>
      <c r="AD17" s="184">
        <v>0</v>
      </c>
      <c r="AE17" s="184">
        <v>0</v>
      </c>
      <c r="AF17" s="184">
        <v>0</v>
      </c>
      <c r="AG17" s="184">
        <v>0</v>
      </c>
      <c r="AH17" s="184">
        <v>0</v>
      </c>
      <c r="AI17" s="184">
        <v>0</v>
      </c>
      <c r="AJ17" s="184">
        <v>0</v>
      </c>
      <c r="AK17" s="184">
        <v>0</v>
      </c>
      <c r="AL17" s="184">
        <v>0</v>
      </c>
      <c r="AM17" s="184">
        <v>0</v>
      </c>
      <c r="AN17" s="184">
        <v>0</v>
      </c>
      <c r="AO17" s="184">
        <v>0</v>
      </c>
      <c r="AP17" s="184">
        <v>0</v>
      </c>
      <c r="AQ17" s="184">
        <v>0</v>
      </c>
      <c r="AR17" s="184">
        <v>0</v>
      </c>
      <c r="AS17" s="184">
        <v>0</v>
      </c>
      <c r="AT17" s="184">
        <v>0</v>
      </c>
      <c r="AU17" s="184">
        <v>0</v>
      </c>
      <c r="AV17" s="184">
        <v>0</v>
      </c>
      <c r="AW17" s="184">
        <v>0</v>
      </c>
      <c r="AX17" s="184">
        <v>0</v>
      </c>
      <c r="AY17" s="184">
        <v>0</v>
      </c>
      <c r="AZ17" s="184">
        <v>0</v>
      </c>
      <c r="BA17" s="184">
        <v>0</v>
      </c>
    </row>
    <row r="18" spans="1:53" s="5" customFormat="1" ht="16.5" customHeight="1">
      <c r="A18" s="101" t="s">
        <v>1077</v>
      </c>
      <c r="B18" s="65" t="s">
        <v>161</v>
      </c>
      <c r="C18" s="65"/>
      <c r="D18" s="13"/>
      <c r="E18" s="183">
        <v>0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183">
        <v>0</v>
      </c>
      <c r="L18" s="183">
        <v>0</v>
      </c>
      <c r="M18" s="183">
        <v>0</v>
      </c>
      <c r="N18" s="183">
        <v>0</v>
      </c>
      <c r="O18" s="183">
        <v>0</v>
      </c>
      <c r="P18" s="14"/>
      <c r="Q18" s="183">
        <v>0</v>
      </c>
      <c r="R18" s="183">
        <v>0</v>
      </c>
      <c r="S18" s="186">
        <v>0</v>
      </c>
      <c r="T18" s="186">
        <v>0</v>
      </c>
      <c r="U18" s="183">
        <v>0</v>
      </c>
      <c r="V18" s="183">
        <v>0</v>
      </c>
      <c r="W18" s="183">
        <v>0</v>
      </c>
      <c r="X18" s="183">
        <v>0</v>
      </c>
      <c r="Y18" s="183">
        <v>0</v>
      </c>
      <c r="Z18" s="183">
        <v>0</v>
      </c>
      <c r="AA18" s="183">
        <v>0</v>
      </c>
      <c r="AB18" s="183">
        <v>0</v>
      </c>
      <c r="AC18" s="183">
        <v>0</v>
      </c>
      <c r="AD18" s="183">
        <v>0</v>
      </c>
      <c r="AE18" s="183">
        <v>0</v>
      </c>
      <c r="AF18" s="183">
        <v>0</v>
      </c>
      <c r="AG18" s="183">
        <v>0</v>
      </c>
      <c r="AH18" s="183">
        <v>0</v>
      </c>
      <c r="AI18" s="183">
        <v>0</v>
      </c>
      <c r="AJ18" s="183">
        <v>0</v>
      </c>
      <c r="AK18" s="183">
        <v>0</v>
      </c>
      <c r="AL18" s="183">
        <v>0</v>
      </c>
      <c r="AM18" s="183">
        <v>0</v>
      </c>
      <c r="AN18" s="183">
        <v>0</v>
      </c>
      <c r="AO18" s="183">
        <v>0</v>
      </c>
      <c r="AP18" s="183">
        <v>0</v>
      </c>
      <c r="AQ18" s="183">
        <v>0</v>
      </c>
      <c r="AR18" s="183">
        <v>0</v>
      </c>
      <c r="AS18" s="183">
        <v>0</v>
      </c>
      <c r="AT18" s="183">
        <v>0</v>
      </c>
      <c r="AU18" s="183">
        <v>0</v>
      </c>
      <c r="AV18" s="183">
        <v>0</v>
      </c>
      <c r="AW18" s="183">
        <v>0</v>
      </c>
      <c r="AX18" s="183">
        <v>0</v>
      </c>
      <c r="AY18" s="183">
        <v>0</v>
      </c>
      <c r="AZ18" s="183">
        <v>0</v>
      </c>
      <c r="BA18" s="183">
        <v>0</v>
      </c>
    </row>
    <row r="19" spans="1:53" s="5" customFormat="1" ht="16.5" customHeight="1">
      <c r="A19" s="99" t="s">
        <v>1116</v>
      </c>
      <c r="B19" s="66" t="s">
        <v>162</v>
      </c>
      <c r="C19" s="66"/>
      <c r="D19" s="13"/>
      <c r="E19" s="184">
        <v>2.98</v>
      </c>
      <c r="F19" s="184">
        <v>2.4900000000000002</v>
      </c>
      <c r="G19" s="184">
        <v>1.93</v>
      </c>
      <c r="H19" s="184">
        <v>1.7229054709084288</v>
      </c>
      <c r="I19" s="184">
        <v>1.8878605746117716</v>
      </c>
      <c r="J19" s="184">
        <v>1.9532988537509863</v>
      </c>
      <c r="K19" s="184">
        <v>2.3957184677645804</v>
      </c>
      <c r="L19" s="184">
        <v>2.3915411906301598</v>
      </c>
      <c r="M19" s="184">
        <v>1.6880170441626083</v>
      </c>
      <c r="N19" s="547">
        <v>0.95022144016413623</v>
      </c>
      <c r="O19" s="547">
        <v>1.232891083302581</v>
      </c>
      <c r="P19" s="14"/>
      <c r="Q19" s="184">
        <v>1.91</v>
      </c>
      <c r="R19" s="184">
        <v>1.95</v>
      </c>
      <c r="S19" s="185">
        <v>1.75</v>
      </c>
      <c r="T19" s="185">
        <v>1.8</v>
      </c>
      <c r="U19" s="184">
        <v>1.7042967535341693</v>
      </c>
      <c r="V19" s="184">
        <v>1.7257255271949621</v>
      </c>
      <c r="W19" s="184">
        <v>1.6378608254895826</v>
      </c>
      <c r="X19" s="184">
        <v>1.8567961789564114</v>
      </c>
      <c r="Y19" s="184">
        <v>1.8753951690131523</v>
      </c>
      <c r="Z19" s="184">
        <v>1.957449941726823</v>
      </c>
      <c r="AA19" s="184">
        <v>1.8516551615428669</v>
      </c>
      <c r="AB19" s="184">
        <v>1.8005790863642495</v>
      </c>
      <c r="AC19" s="184">
        <v>1.8807251124600164</v>
      </c>
      <c r="AD19" s="184">
        <v>2.1144344066026464</v>
      </c>
      <c r="AE19" s="184">
        <v>2.0297704608680602</v>
      </c>
      <c r="AF19" s="184">
        <v>2.2456222766843053</v>
      </c>
      <c r="AG19" s="184">
        <v>2.4101484044662209</v>
      </c>
      <c r="AH19" s="184">
        <v>2.5366693639746938</v>
      </c>
      <c r="AI19" s="184">
        <v>2.4036951613005852</v>
      </c>
      <c r="AJ19" s="184">
        <v>2.4617005623213877</v>
      </c>
      <c r="AK19" s="184">
        <v>2.4829926076127831</v>
      </c>
      <c r="AL19" s="184">
        <v>2.3882123762947414</v>
      </c>
      <c r="AM19" s="184">
        <v>2.2290325636413875</v>
      </c>
      <c r="AN19" s="184">
        <v>2.125675997035589</v>
      </c>
      <c r="AO19" s="184">
        <v>1.6137411526620011</v>
      </c>
      <c r="AP19" s="184">
        <v>1.5422956457170813</v>
      </c>
      <c r="AQ19" s="184">
        <v>1.4417851754763975</v>
      </c>
      <c r="AR19" s="184">
        <v>1.2392614894027099</v>
      </c>
      <c r="AS19" s="184">
        <v>1.2639219811368922</v>
      </c>
      <c r="AT19" s="547">
        <v>0.94821120462268704</v>
      </c>
      <c r="AU19" s="547">
        <v>0.65491655067365873</v>
      </c>
      <c r="AV19" s="547">
        <v>0.64614051563552177</v>
      </c>
      <c r="AW19" s="547">
        <v>1.0378538444001539</v>
      </c>
      <c r="AX19" s="547">
        <v>1.5598452727515497</v>
      </c>
      <c r="AY19" s="547">
        <v>2.006090892438587</v>
      </c>
      <c r="AZ19" s="547">
        <v>2.2758648813550466</v>
      </c>
      <c r="BA19" s="547">
        <v>2.434123449096286</v>
      </c>
    </row>
    <row r="20" spans="1:53" s="5" customFormat="1" ht="16.5" customHeight="1">
      <c r="A20" s="310"/>
      <c r="B20" s="66" t="s">
        <v>163</v>
      </c>
      <c r="C20" s="66"/>
      <c r="D20" s="13"/>
      <c r="E20" s="184">
        <v>0.04</v>
      </c>
      <c r="F20" s="184">
        <v>0.03</v>
      </c>
      <c r="G20" s="184">
        <v>0.01</v>
      </c>
      <c r="H20" s="184">
        <v>1.2432198354884506E-2</v>
      </c>
      <c r="I20" s="184">
        <v>9.6882353517425995E-2</v>
      </c>
      <c r="J20" s="184">
        <v>0.33468762074121061</v>
      </c>
      <c r="K20" s="184">
        <v>0.34688442259055813</v>
      </c>
      <c r="L20" s="184">
        <v>0.24211630184889235</v>
      </c>
      <c r="M20" s="184">
        <v>7.4594266629215339E-2</v>
      </c>
      <c r="N20" s="547">
        <v>1.4497426594598434E-2</v>
      </c>
      <c r="O20" s="547">
        <v>0.10680426928577956</v>
      </c>
      <c r="P20" s="14"/>
      <c r="Q20" s="184">
        <v>0.02</v>
      </c>
      <c r="R20" s="184">
        <v>0.01</v>
      </c>
      <c r="S20" s="185">
        <v>0.01</v>
      </c>
      <c r="T20" s="185">
        <v>0.02</v>
      </c>
      <c r="U20" s="184">
        <v>1.0222195774530105E-2</v>
      </c>
      <c r="V20" s="184">
        <v>4.8778882075454647E-3</v>
      </c>
      <c r="W20" s="184">
        <v>2.1212864413418936E-2</v>
      </c>
      <c r="X20" s="184">
        <v>3.98519391814822E-2</v>
      </c>
      <c r="Y20" s="184">
        <v>0.10571389179600223</v>
      </c>
      <c r="Z20" s="184">
        <v>0.12263902462766557</v>
      </c>
      <c r="AA20" s="184">
        <v>0.10480737313894994</v>
      </c>
      <c r="AB20" s="184">
        <v>0.25886707531967246</v>
      </c>
      <c r="AC20" s="184">
        <v>0.33620667809335203</v>
      </c>
      <c r="AD20" s="184">
        <v>0.32766382176357056</v>
      </c>
      <c r="AE20" s="184">
        <v>0.40854587549182392</v>
      </c>
      <c r="AF20" s="184">
        <v>0.32182909858264941</v>
      </c>
      <c r="AG20" s="184">
        <v>0.28678603996630747</v>
      </c>
      <c r="AH20" s="184">
        <v>0.38751107228198961</v>
      </c>
      <c r="AI20" s="184">
        <v>0.3813564984426277</v>
      </c>
      <c r="AJ20" s="184">
        <v>0.25475253767609107</v>
      </c>
      <c r="AK20" s="184">
        <v>0.20116248848113891</v>
      </c>
      <c r="AL20" s="184">
        <v>0.29379613558944273</v>
      </c>
      <c r="AM20" s="184">
        <v>0.22020191533504535</v>
      </c>
      <c r="AN20" s="184">
        <v>0.22930229432142199</v>
      </c>
      <c r="AO20" s="184">
        <v>3.7947793247997123E-2</v>
      </c>
      <c r="AP20" s="184">
        <v>2.9519993499989697E-2</v>
      </c>
      <c r="AQ20" s="184">
        <v>5.5236548607610923E-2</v>
      </c>
      <c r="AR20" s="184">
        <v>1.7478478437581497E-2</v>
      </c>
      <c r="AS20" s="184">
        <v>1.3163299566765155E-2</v>
      </c>
      <c r="AT20" s="547">
        <v>1.6580261548402007E-2</v>
      </c>
      <c r="AU20" s="547">
        <v>1.3031011974590561E-2</v>
      </c>
      <c r="AV20" s="547">
        <v>1.1354189563619612E-2</v>
      </c>
      <c r="AW20" s="547">
        <v>2.5327096853767415E-2</v>
      </c>
      <c r="AX20" s="547">
        <v>0.14909750057443386</v>
      </c>
      <c r="AY20" s="547">
        <v>0.42366712571316156</v>
      </c>
      <c r="AZ20" s="547">
        <v>0.30754187432897112</v>
      </c>
      <c r="BA20" s="547">
        <v>0.2760978335531461</v>
      </c>
    </row>
    <row r="21" spans="1:53" s="5" customFormat="1" ht="16.5" customHeight="1">
      <c r="A21" s="310"/>
      <c r="B21" s="66" t="s">
        <v>164</v>
      </c>
      <c r="C21" s="66"/>
      <c r="D21" s="13"/>
      <c r="E21" s="184">
        <v>1.61</v>
      </c>
      <c r="F21" s="184">
        <v>1.76</v>
      </c>
      <c r="G21" s="184">
        <v>1.92</v>
      </c>
      <c r="H21" s="184">
        <v>1.0336737269881444</v>
      </c>
      <c r="I21" s="184">
        <v>1.0002099046616522</v>
      </c>
      <c r="J21" s="184">
        <v>1.7783617860501051</v>
      </c>
      <c r="K21" s="184">
        <v>2.8058712110258903</v>
      </c>
      <c r="L21" s="184">
        <v>3.0543715007306749</v>
      </c>
      <c r="M21" s="184">
        <v>1.5765428537218309</v>
      </c>
      <c r="N21" s="547">
        <v>0.65841513143704899</v>
      </c>
      <c r="O21" s="547">
        <v>1.070526643690503</v>
      </c>
      <c r="P21" s="14"/>
      <c r="Q21" s="184">
        <v>1.97</v>
      </c>
      <c r="R21" s="184">
        <v>0</v>
      </c>
      <c r="S21" s="185">
        <v>0</v>
      </c>
      <c r="T21" s="185">
        <v>0</v>
      </c>
      <c r="U21" s="184">
        <v>0</v>
      </c>
      <c r="V21" s="184">
        <v>3.9508165301034688</v>
      </c>
      <c r="W21" s="184">
        <v>-3.0146153929106432</v>
      </c>
      <c r="X21" s="184">
        <v>0.96492359138366968</v>
      </c>
      <c r="Y21" s="184">
        <v>1.0638029844763512</v>
      </c>
      <c r="Z21" s="184">
        <v>0.97799791720692164</v>
      </c>
      <c r="AA21" s="184">
        <v>0</v>
      </c>
      <c r="AB21" s="184">
        <v>0.30842807234010577</v>
      </c>
      <c r="AC21" s="184">
        <v>1.5320319385935321</v>
      </c>
      <c r="AD21" s="184">
        <v>1.817039511046517</v>
      </c>
      <c r="AE21" s="184">
        <v>1.856009185163322</v>
      </c>
      <c r="AF21" s="184">
        <v>2.2768235846675675</v>
      </c>
      <c r="AG21" s="184">
        <v>2.802020431334566</v>
      </c>
      <c r="AH21" s="184">
        <v>3.000928091592646</v>
      </c>
      <c r="AI21" s="184">
        <v>3.151632393427878</v>
      </c>
      <c r="AJ21" s="184">
        <v>3.3083306568129447</v>
      </c>
      <c r="AK21" s="184">
        <v>3.2414875800268397</v>
      </c>
      <c r="AL21" s="184">
        <v>3.0209391717208756</v>
      </c>
      <c r="AM21" s="184">
        <v>2.7347127503929913</v>
      </c>
      <c r="AN21" s="184">
        <v>2.4201121837718804</v>
      </c>
      <c r="AO21" s="184">
        <v>1.629568160463494</v>
      </c>
      <c r="AP21" s="184">
        <v>0.89334692422625706</v>
      </c>
      <c r="AQ21" s="184">
        <v>0.83377861999395453</v>
      </c>
      <c r="AR21" s="184">
        <v>0.7326960691218255</v>
      </c>
      <c r="AS21" s="184">
        <v>0.69981488458326979</v>
      </c>
      <c r="AT21" s="547">
        <v>0.61990489130434778</v>
      </c>
      <c r="AU21" s="547">
        <v>0.59161765909410313</v>
      </c>
      <c r="AV21" s="547">
        <v>0.51948751888847233</v>
      </c>
      <c r="AW21" s="547">
        <v>0.8991026623757491</v>
      </c>
      <c r="AX21" s="547">
        <v>1.3897914424385192</v>
      </c>
      <c r="AY21" s="547">
        <v>1.6140729472529807</v>
      </c>
      <c r="AZ21" s="547">
        <v>2.78945696452592</v>
      </c>
      <c r="BA21" s="547">
        <v>3.0390156286225061</v>
      </c>
    </row>
    <row r="22" spans="1:53" s="5" customFormat="1" ht="16.5" customHeight="1">
      <c r="A22" s="97"/>
      <c r="B22" s="66" t="s">
        <v>165</v>
      </c>
      <c r="C22" s="66"/>
      <c r="D22" s="13"/>
      <c r="E22" s="184">
        <v>3.06</v>
      </c>
      <c r="F22" s="184">
        <v>2.56</v>
      </c>
      <c r="G22" s="184">
        <v>2</v>
      </c>
      <c r="H22" s="184">
        <v>1.8419712435452904</v>
      </c>
      <c r="I22" s="184">
        <v>2.0562672132440216</v>
      </c>
      <c r="J22" s="184">
        <v>2.1168568013364721</v>
      </c>
      <c r="K22" s="184">
        <v>2.5536160784523667</v>
      </c>
      <c r="L22" s="184">
        <v>2.4754581436017786</v>
      </c>
      <c r="M22" s="184">
        <v>2.166952403526492</v>
      </c>
      <c r="N22" s="547">
        <v>1.8777112482440537</v>
      </c>
      <c r="O22" s="547">
        <v>1.7715384158498049</v>
      </c>
      <c r="P22" s="14"/>
      <c r="Q22" s="184">
        <v>1.98</v>
      </c>
      <c r="R22" s="184">
        <v>2.0499999999999998</v>
      </c>
      <c r="S22" s="185">
        <v>1.82</v>
      </c>
      <c r="T22" s="185">
        <v>1.9</v>
      </c>
      <c r="U22" s="184">
        <v>1.8291897764978318</v>
      </c>
      <c r="V22" s="184">
        <v>1.8048216188367268</v>
      </c>
      <c r="W22" s="184">
        <v>1.8181505851667925</v>
      </c>
      <c r="X22" s="184">
        <v>1.9883643728089095</v>
      </c>
      <c r="Y22" s="184">
        <v>2.0116872577953919</v>
      </c>
      <c r="Z22" s="184">
        <v>2.1382002490336931</v>
      </c>
      <c r="AA22" s="184">
        <v>2.0866653032201392</v>
      </c>
      <c r="AB22" s="184">
        <v>1.9282254465582744</v>
      </c>
      <c r="AC22" s="184">
        <v>2.0525295155016949</v>
      </c>
      <c r="AD22" s="184">
        <v>2.2973309736247112</v>
      </c>
      <c r="AE22" s="184">
        <v>2.2299458766554334</v>
      </c>
      <c r="AF22" s="184">
        <v>2.4472560078833268</v>
      </c>
      <c r="AG22" s="184">
        <v>2.5678776733726667</v>
      </c>
      <c r="AH22" s="184">
        <v>2.7131306124864119</v>
      </c>
      <c r="AI22" s="184">
        <v>2.5022103095774408</v>
      </c>
      <c r="AJ22" s="184">
        <v>2.5380381375585008</v>
      </c>
      <c r="AK22" s="184">
        <v>2.5601021399609221</v>
      </c>
      <c r="AL22" s="184">
        <v>2.4574214653605835</v>
      </c>
      <c r="AM22" s="184">
        <v>2.3287876054310974</v>
      </c>
      <c r="AN22" s="184">
        <v>2.3633365941587026</v>
      </c>
      <c r="AO22" s="184">
        <v>1.9808828758565589</v>
      </c>
      <c r="AP22" s="184">
        <v>2.1673937886607915</v>
      </c>
      <c r="AQ22" s="184">
        <v>2.1973206296133765</v>
      </c>
      <c r="AR22" s="184">
        <v>1.9321326648114896</v>
      </c>
      <c r="AS22" s="184">
        <v>2.1332914251425765</v>
      </c>
      <c r="AT22" s="547">
        <v>1.9797029739072092</v>
      </c>
      <c r="AU22" s="547">
        <v>1.5707069022586486</v>
      </c>
      <c r="AV22" s="547">
        <v>1.1841600192632771</v>
      </c>
      <c r="AW22" s="547">
        <v>1.4280247649346363</v>
      </c>
      <c r="AX22" s="547">
        <v>1.9465047032054519</v>
      </c>
      <c r="AY22" s="547">
        <v>2.6721284333612276</v>
      </c>
      <c r="AZ22" s="547">
        <v>2.974508787555215</v>
      </c>
      <c r="BA22" s="547">
        <v>2.9509161219154469</v>
      </c>
    </row>
    <row r="23" spans="1:53" s="5" customFormat="1" ht="16.5" customHeight="1">
      <c r="A23" s="97"/>
      <c r="B23" s="67" t="s">
        <v>161</v>
      </c>
      <c r="C23" s="67"/>
      <c r="D23" s="13"/>
      <c r="E23" s="187">
        <v>0</v>
      </c>
      <c r="F23" s="187">
        <v>0</v>
      </c>
      <c r="G23" s="187">
        <v>0</v>
      </c>
      <c r="H23" s="187">
        <v>0</v>
      </c>
      <c r="I23" s="187">
        <v>0</v>
      </c>
      <c r="J23" s="187">
        <v>0</v>
      </c>
      <c r="K23" s="187">
        <v>0</v>
      </c>
      <c r="L23" s="187">
        <v>0</v>
      </c>
      <c r="M23" s="187">
        <v>0</v>
      </c>
      <c r="N23" s="187">
        <v>0</v>
      </c>
      <c r="O23" s="187">
        <v>0</v>
      </c>
      <c r="P23" s="14"/>
      <c r="Q23" s="187">
        <v>0</v>
      </c>
      <c r="R23" s="187">
        <v>0</v>
      </c>
      <c r="S23" s="187">
        <v>0</v>
      </c>
      <c r="T23" s="187">
        <v>0</v>
      </c>
      <c r="U23" s="187">
        <v>0</v>
      </c>
      <c r="V23" s="187">
        <v>0</v>
      </c>
      <c r="W23" s="187">
        <v>0</v>
      </c>
      <c r="X23" s="187">
        <v>0</v>
      </c>
      <c r="Y23" s="187">
        <v>0</v>
      </c>
      <c r="Z23" s="187">
        <v>0</v>
      </c>
      <c r="AA23" s="187">
        <v>0</v>
      </c>
      <c r="AB23" s="187">
        <v>0</v>
      </c>
      <c r="AC23" s="187">
        <v>0</v>
      </c>
      <c r="AD23" s="187">
        <v>0</v>
      </c>
      <c r="AE23" s="187">
        <v>0</v>
      </c>
      <c r="AF23" s="187">
        <v>0</v>
      </c>
      <c r="AG23" s="187">
        <v>0</v>
      </c>
      <c r="AH23" s="187">
        <v>0</v>
      </c>
      <c r="AI23" s="187">
        <v>0</v>
      </c>
      <c r="AJ23" s="187">
        <v>0</v>
      </c>
      <c r="AK23" s="187">
        <v>0</v>
      </c>
      <c r="AL23" s="187">
        <v>0</v>
      </c>
      <c r="AM23" s="187">
        <v>0</v>
      </c>
      <c r="AN23" s="187">
        <v>0</v>
      </c>
      <c r="AO23" s="187">
        <v>0</v>
      </c>
      <c r="AP23" s="187">
        <v>0</v>
      </c>
      <c r="AQ23" s="187">
        <v>0</v>
      </c>
      <c r="AR23" s="187">
        <v>0</v>
      </c>
      <c r="AS23" s="187">
        <v>0</v>
      </c>
      <c r="AT23" s="187">
        <v>0</v>
      </c>
      <c r="AU23" s="187">
        <v>0</v>
      </c>
      <c r="AV23" s="187">
        <v>0</v>
      </c>
      <c r="AW23" s="187">
        <v>0</v>
      </c>
      <c r="AX23" s="187">
        <v>0</v>
      </c>
      <c r="AY23" s="187">
        <v>0</v>
      </c>
      <c r="AZ23" s="187">
        <v>0</v>
      </c>
      <c r="BA23" s="187">
        <v>0</v>
      </c>
    </row>
    <row r="24" spans="1:53" s="5" customFormat="1" ht="16.5" customHeight="1">
      <c r="A24" s="97"/>
      <c r="B24" s="68" t="s">
        <v>166</v>
      </c>
      <c r="C24" s="69"/>
      <c r="D24" s="13"/>
      <c r="E24" s="302">
        <v>3.01</v>
      </c>
      <c r="F24" s="302">
        <v>2.56</v>
      </c>
      <c r="G24" s="302">
        <v>2.2599999999999998</v>
      </c>
      <c r="H24" s="302">
        <v>1.6974065444819584</v>
      </c>
      <c r="I24" s="302">
        <v>1.4115790283244696</v>
      </c>
      <c r="J24" s="302">
        <v>1.3216018288532396</v>
      </c>
      <c r="K24" s="302">
        <v>1.4344471179427556</v>
      </c>
      <c r="L24" s="302">
        <v>1.421448830626264</v>
      </c>
      <c r="M24" s="302">
        <v>1.0396129323707926</v>
      </c>
      <c r="N24" s="548">
        <v>0.74019943238829389</v>
      </c>
      <c r="O24" s="548">
        <v>1.3098520419021236</v>
      </c>
      <c r="P24" s="10"/>
      <c r="Q24" s="302">
        <v>2.2999999999999998</v>
      </c>
      <c r="R24" s="302">
        <v>2.25</v>
      </c>
      <c r="S24" s="302">
        <v>2.12</v>
      </c>
      <c r="T24" s="302">
        <v>1.95</v>
      </c>
      <c r="U24" s="302">
        <v>1.7481622107562551</v>
      </c>
      <c r="V24" s="302">
        <v>1.594221849423946</v>
      </c>
      <c r="W24" s="302">
        <v>1.5257498096138473</v>
      </c>
      <c r="X24" s="302">
        <v>1.4975603167365112</v>
      </c>
      <c r="Y24" s="302">
        <v>1.4436200985199608</v>
      </c>
      <c r="Z24" s="302">
        <v>1.3688138643498258</v>
      </c>
      <c r="AA24" s="302">
        <v>1.3405848564624658</v>
      </c>
      <c r="AB24" s="302">
        <v>1.3369546719525196</v>
      </c>
      <c r="AC24" s="302">
        <v>1.3136357028362955</v>
      </c>
      <c r="AD24" s="302">
        <v>1.3072568691135849</v>
      </c>
      <c r="AE24" s="302">
        <v>1.3290002468045043</v>
      </c>
      <c r="AF24" s="302">
        <v>1.3918752542528852</v>
      </c>
      <c r="AG24" s="302">
        <v>1.4289046427826229</v>
      </c>
      <c r="AH24" s="302">
        <v>1.4516073361082305</v>
      </c>
      <c r="AI24" s="302">
        <v>1.4651935051519567</v>
      </c>
      <c r="AJ24" s="302">
        <v>1.5093656128600899</v>
      </c>
      <c r="AK24" s="302">
        <v>1.4821487450491646</v>
      </c>
      <c r="AL24" s="302">
        <v>1.4008161908584813</v>
      </c>
      <c r="AM24" s="302">
        <v>1.2992334245207195</v>
      </c>
      <c r="AN24" s="302">
        <v>1.2384695007846787</v>
      </c>
      <c r="AO24" s="302">
        <v>1.1109639779407134</v>
      </c>
      <c r="AP24" s="302">
        <v>0.96186137300982555</v>
      </c>
      <c r="AQ24" s="302">
        <v>0.87183297002197579</v>
      </c>
      <c r="AR24" s="302">
        <v>0.75731827461780599</v>
      </c>
      <c r="AS24" s="302">
        <v>0.70269251532563204</v>
      </c>
      <c r="AT24" s="548">
        <v>0.70819835042613355</v>
      </c>
      <c r="AU24" s="548">
        <v>0.79136149667051991</v>
      </c>
      <c r="AV24" s="548">
        <v>0.94381022087688582</v>
      </c>
      <c r="AW24" s="548">
        <v>1.0734074417118191</v>
      </c>
      <c r="AX24" s="548">
        <v>1.374415136660444</v>
      </c>
      <c r="AY24" s="548">
        <v>1.8395238373595733</v>
      </c>
      <c r="AZ24" s="548">
        <v>2.4312958912853992</v>
      </c>
      <c r="BA24" s="548">
        <v>2.5776422062490676</v>
      </c>
    </row>
    <row r="25" spans="1:53" s="5" customFormat="1" ht="16.5" customHeight="1">
      <c r="A25" s="97"/>
      <c r="B25" s="66" t="s">
        <v>167</v>
      </c>
      <c r="C25" s="66"/>
      <c r="D25" s="13"/>
      <c r="E25" s="184">
        <v>3.12</v>
      </c>
      <c r="F25" s="184">
        <v>2.63</v>
      </c>
      <c r="G25" s="184">
        <v>2.31</v>
      </c>
      <c r="H25" s="184">
        <v>1.7201005584165114</v>
      </c>
      <c r="I25" s="184">
        <v>1.4238890251837069</v>
      </c>
      <c r="J25" s="184">
        <v>1.3299011449457436</v>
      </c>
      <c r="K25" s="184">
        <v>1.4392450352897799</v>
      </c>
      <c r="L25" s="184">
        <v>1.4243745463408539</v>
      </c>
      <c r="M25" s="184">
        <v>1.0431180997321436</v>
      </c>
      <c r="N25" s="547">
        <v>0.74669464715142231</v>
      </c>
      <c r="O25" s="547">
        <v>1.3134327747056389</v>
      </c>
      <c r="P25" s="14"/>
      <c r="Q25" s="184">
        <v>2.35</v>
      </c>
      <c r="R25" s="184">
        <v>2.2999999999999998</v>
      </c>
      <c r="S25" s="184">
        <v>2.16</v>
      </c>
      <c r="T25" s="184">
        <v>1.98</v>
      </c>
      <c r="U25" s="184">
        <v>1.7711189427384835</v>
      </c>
      <c r="V25" s="184">
        <v>1.6183834976470624</v>
      </c>
      <c r="W25" s="184">
        <v>1.5430412090059604</v>
      </c>
      <c r="X25" s="184">
        <v>1.5109604030764465</v>
      </c>
      <c r="Y25" s="184">
        <v>1.456814766310536</v>
      </c>
      <c r="Z25" s="184">
        <v>1.3810419321644305</v>
      </c>
      <c r="AA25" s="184">
        <v>1.3514908278737972</v>
      </c>
      <c r="AB25" s="184">
        <v>1.348015479330698</v>
      </c>
      <c r="AC25" s="184">
        <v>1.3230926994125123</v>
      </c>
      <c r="AD25" s="184">
        <v>1.3138162511493221</v>
      </c>
      <c r="AE25" s="184">
        <v>1.335301002541921</v>
      </c>
      <c r="AF25" s="184">
        <v>1.3981758846362489</v>
      </c>
      <c r="AG25" s="184">
        <v>1.4324271558560195</v>
      </c>
      <c r="AH25" s="184">
        <v>1.4569067851800042</v>
      </c>
      <c r="AI25" s="184">
        <v>1.469261700788121</v>
      </c>
      <c r="AJ25" s="184">
        <v>1.5118714230399286</v>
      </c>
      <c r="AK25" s="184">
        <v>1.4849409367848176</v>
      </c>
      <c r="AL25" s="184">
        <v>1.4043406724470275</v>
      </c>
      <c r="AM25" s="184">
        <v>1.3021852127950537</v>
      </c>
      <c r="AN25" s="184">
        <v>1.2434278282032685</v>
      </c>
      <c r="AO25" s="184">
        <v>1.113855270723382</v>
      </c>
      <c r="AP25" s="184">
        <v>0.96499427143638561</v>
      </c>
      <c r="AQ25" s="184">
        <v>0.87495930551421441</v>
      </c>
      <c r="AR25" s="184">
        <v>0.75992553878450286</v>
      </c>
      <c r="AS25" s="184">
        <v>0.70887991146385521</v>
      </c>
      <c r="AT25" s="547">
        <v>0.71581353427214112</v>
      </c>
      <c r="AU25" s="547">
        <v>0.80065823277040205</v>
      </c>
      <c r="AV25" s="547">
        <v>0.95505559103788285</v>
      </c>
      <c r="AW25" s="547">
        <v>1.0805470328705982</v>
      </c>
      <c r="AX25" s="547">
        <v>1.3730507077730401</v>
      </c>
      <c r="AY25" s="547">
        <v>1.8356827914693614</v>
      </c>
      <c r="AZ25" s="547">
        <v>2.4237724350691372</v>
      </c>
      <c r="BA25" s="547">
        <v>2.5771170131474594</v>
      </c>
    </row>
    <row r="26" spans="1:53" s="5" customFormat="1" ht="16.5" customHeight="1">
      <c r="A26" s="97"/>
      <c r="B26" s="66" t="s">
        <v>168</v>
      </c>
      <c r="C26" s="66"/>
      <c r="D26" s="13"/>
      <c r="E26" s="184">
        <v>2.95</v>
      </c>
      <c r="F26" s="184">
        <v>2.41</v>
      </c>
      <c r="G26" s="184">
        <v>2.09</v>
      </c>
      <c r="H26" s="184">
        <v>1.5411224553172822</v>
      </c>
      <c r="I26" s="184">
        <v>1.2758505534274713</v>
      </c>
      <c r="J26" s="184">
        <v>1.2336723184567324</v>
      </c>
      <c r="K26" s="184">
        <v>1.3779093891494338</v>
      </c>
      <c r="L26" s="184">
        <v>1.3727754931187803</v>
      </c>
      <c r="M26" s="184">
        <v>0.99306966883641579</v>
      </c>
      <c r="N26" s="547">
        <v>0.6867522790849403</v>
      </c>
      <c r="O26" s="547">
        <v>1.2360365611190387</v>
      </c>
      <c r="P26" s="14"/>
      <c r="Q26" s="184">
        <v>2.14</v>
      </c>
      <c r="R26" s="184">
        <v>2.0699999999999998</v>
      </c>
      <c r="S26" s="184">
        <v>1.94</v>
      </c>
      <c r="T26" s="184">
        <v>1.78</v>
      </c>
      <c r="U26" s="184">
        <v>1.5894313970934399</v>
      </c>
      <c r="V26" s="184">
        <v>1.4516062076750456</v>
      </c>
      <c r="W26" s="184">
        <v>1.3803722379394323</v>
      </c>
      <c r="X26" s="184">
        <v>1.3570013568100403</v>
      </c>
      <c r="Y26" s="184">
        <v>1.3049552445388168</v>
      </c>
      <c r="Z26" s="184">
        <v>1.2354170660159505</v>
      </c>
      <c r="AA26" s="184">
        <v>1.211340448323333</v>
      </c>
      <c r="AB26" s="184">
        <v>1.2297463669016808</v>
      </c>
      <c r="AC26" s="184">
        <v>1.2272116416998102</v>
      </c>
      <c r="AD26" s="184">
        <v>1.2196192624393909</v>
      </c>
      <c r="AE26" s="184">
        <v>1.2573884593427269</v>
      </c>
      <c r="AF26" s="184">
        <v>1.3225495202420587</v>
      </c>
      <c r="AG26" s="184">
        <v>1.3728203832284791</v>
      </c>
      <c r="AH26" s="184">
        <v>1.3995350738516044</v>
      </c>
      <c r="AI26" s="184">
        <v>1.4163406506397747</v>
      </c>
      <c r="AJ26" s="184">
        <v>1.4633864708008573</v>
      </c>
      <c r="AK26" s="184">
        <v>1.4355343338722828</v>
      </c>
      <c r="AL26" s="184">
        <v>1.3486623799039901</v>
      </c>
      <c r="AM26" s="184">
        <v>1.2495532308562769</v>
      </c>
      <c r="AN26" s="184">
        <v>1.1883053049128181</v>
      </c>
      <c r="AO26" s="184">
        <v>1.0692350177356773</v>
      </c>
      <c r="AP26" s="184">
        <v>0.91238921101143666</v>
      </c>
      <c r="AQ26" s="184">
        <v>0.82629754138411715</v>
      </c>
      <c r="AR26" s="184">
        <v>0.70177135883058539</v>
      </c>
      <c r="AS26" s="184">
        <v>0.64961074047052614</v>
      </c>
      <c r="AT26" s="547">
        <v>0.65439599246299385</v>
      </c>
      <c r="AU26" s="547">
        <v>0.73984073235568137</v>
      </c>
      <c r="AV26" s="547">
        <v>0.88966463897586934</v>
      </c>
      <c r="AW26" s="547">
        <v>1.007757331343045</v>
      </c>
      <c r="AX26" s="547">
        <v>1.2930081102325717</v>
      </c>
      <c r="AY26" s="547">
        <v>1.7425885774059484</v>
      </c>
      <c r="AZ26" s="547">
        <v>2.3594371224483184</v>
      </c>
      <c r="BA26" s="547">
        <v>2.5059613479166156</v>
      </c>
    </row>
    <row r="27" spans="1:53" s="5" customFormat="1" ht="16.5" customHeight="1">
      <c r="A27" s="97"/>
      <c r="B27" s="66" t="s">
        <v>169</v>
      </c>
      <c r="C27" s="66"/>
      <c r="D27" s="13"/>
      <c r="E27" s="184">
        <v>2.88</v>
      </c>
      <c r="F27" s="184">
        <v>2.38</v>
      </c>
      <c r="G27" s="184">
        <v>2.0699999999999998</v>
      </c>
      <c r="H27" s="184">
        <v>1.5254001248388633</v>
      </c>
      <c r="I27" s="184">
        <v>1.2719146314502427</v>
      </c>
      <c r="J27" s="184">
        <v>1.2305586391128296</v>
      </c>
      <c r="K27" s="184">
        <v>1.3712823233568419</v>
      </c>
      <c r="L27" s="184">
        <v>1.3560408101482599</v>
      </c>
      <c r="M27" s="184">
        <v>0.98084437146069225</v>
      </c>
      <c r="N27" s="547">
        <v>0.67159948970098271</v>
      </c>
      <c r="O27" s="547">
        <v>1.2225483039809326</v>
      </c>
      <c r="P27" s="14"/>
      <c r="Q27" s="184">
        <v>2.12</v>
      </c>
      <c r="R27" s="184">
        <v>2.06</v>
      </c>
      <c r="S27" s="184">
        <v>1.93</v>
      </c>
      <c r="T27" s="184">
        <v>1.76</v>
      </c>
      <c r="U27" s="184">
        <v>1.5720397124973444</v>
      </c>
      <c r="V27" s="184">
        <v>1.4369428318376212</v>
      </c>
      <c r="W27" s="184">
        <v>1.3679677460738082</v>
      </c>
      <c r="X27" s="184">
        <v>1.3491382223391732</v>
      </c>
      <c r="Y27" s="184">
        <v>1.3014327979791289</v>
      </c>
      <c r="Z27" s="184">
        <v>1.232872466360406</v>
      </c>
      <c r="AA27" s="184">
        <v>1.2097884838832407</v>
      </c>
      <c r="AB27" s="184">
        <v>1.229120112013943</v>
      </c>
      <c r="AC27" s="184">
        <v>1.2231140601414419</v>
      </c>
      <c r="AD27" s="184">
        <v>1.2171729587519864</v>
      </c>
      <c r="AE27" s="184">
        <v>1.2523314710790385</v>
      </c>
      <c r="AF27" s="184">
        <v>1.3190450272029648</v>
      </c>
      <c r="AG27" s="184">
        <v>1.3641448542127994</v>
      </c>
      <c r="AH27" s="184">
        <v>1.3937594721150277</v>
      </c>
      <c r="AI27" s="184">
        <v>1.4077776117182317</v>
      </c>
      <c r="AJ27" s="184">
        <v>1.4506577746937581</v>
      </c>
      <c r="AK27" s="184">
        <v>1.4171570530947084</v>
      </c>
      <c r="AL27" s="184">
        <v>1.3306732730813682</v>
      </c>
      <c r="AM27" s="184">
        <v>1.2313855758418184</v>
      </c>
      <c r="AN27" s="184">
        <v>1.1713282356608707</v>
      </c>
      <c r="AO27" s="184">
        <v>1.0567896292357291</v>
      </c>
      <c r="AP27" s="184">
        <v>0.9015457780899796</v>
      </c>
      <c r="AQ27" s="184">
        <v>0.81773811420351905</v>
      </c>
      <c r="AR27" s="184">
        <v>0.69260916691682661</v>
      </c>
      <c r="AS27" s="184">
        <v>0.63576443656604431</v>
      </c>
      <c r="AT27" s="547">
        <v>0.63312859671583921</v>
      </c>
      <c r="AU27" s="547">
        <v>0.72285025008305381</v>
      </c>
      <c r="AV27" s="547">
        <v>0.87361910720741032</v>
      </c>
      <c r="AW27" s="547">
        <v>0.99426438487760227</v>
      </c>
      <c r="AX27" s="547">
        <v>1.2774978221465123</v>
      </c>
      <c r="AY27" s="547">
        <v>1.7263674897477443</v>
      </c>
      <c r="AZ27" s="547">
        <v>2.3402676353904162</v>
      </c>
      <c r="BA27" s="547">
        <v>2.4770145323565673</v>
      </c>
    </row>
    <row r="28" spans="1:53" s="5" customFormat="1" ht="16.5" customHeight="1">
      <c r="A28" s="97"/>
      <c r="B28" s="66" t="s">
        <v>170</v>
      </c>
      <c r="C28" s="66"/>
      <c r="D28" s="13"/>
      <c r="E28" s="184">
        <v>4</v>
      </c>
      <c r="F28" s="184">
        <v>3.32</v>
      </c>
      <c r="G28" s="184">
        <v>2.74</v>
      </c>
      <c r="H28" s="184">
        <v>2.0637388720818244</v>
      </c>
      <c r="I28" s="184">
        <v>1.6134364268514234</v>
      </c>
      <c r="J28" s="184">
        <v>1.5360366567035437</v>
      </c>
      <c r="K28" s="184">
        <v>1.8545221066637987</v>
      </c>
      <c r="L28" s="184">
        <v>2.1004438477101068</v>
      </c>
      <c r="M28" s="184">
        <v>1.546761554957911</v>
      </c>
      <c r="N28" s="547">
        <v>0.99939108343838101</v>
      </c>
      <c r="O28" s="547">
        <v>1.8148284049323213</v>
      </c>
      <c r="P28" s="14"/>
      <c r="Q28" s="184">
        <v>2.76</v>
      </c>
      <c r="R28" s="184">
        <v>2.71</v>
      </c>
      <c r="S28" s="184">
        <v>2.5499999999999998</v>
      </c>
      <c r="T28" s="184">
        <v>2.2400000000000002</v>
      </c>
      <c r="U28" s="184">
        <v>2.1283572039275978</v>
      </c>
      <c r="V28" s="184">
        <v>1.9887414163074097</v>
      </c>
      <c r="W28" s="184">
        <v>1.8620496251070053</v>
      </c>
      <c r="X28" s="184">
        <v>1.8040092299175099</v>
      </c>
      <c r="Y28" s="184">
        <v>1.615375029779484</v>
      </c>
      <c r="Z28" s="184">
        <v>1.4545914645044291</v>
      </c>
      <c r="AA28" s="184">
        <v>1.4366502623006567</v>
      </c>
      <c r="AB28" s="184">
        <v>1.3085878317739781</v>
      </c>
      <c r="AC28" s="184">
        <v>1.6759030484475725</v>
      </c>
      <c r="AD28" s="184">
        <v>1.4623993626265177</v>
      </c>
      <c r="AE28" s="184">
        <v>1.6227251965601006</v>
      </c>
      <c r="AF28" s="184">
        <v>1.5605703053649294</v>
      </c>
      <c r="AG28" s="184">
        <v>2.0065229235134772</v>
      </c>
      <c r="AH28" s="184">
        <v>1.8162176667929075</v>
      </c>
      <c r="AI28" s="184">
        <v>2.0575941328842</v>
      </c>
      <c r="AJ28" s="184">
        <v>2.1276195630393282</v>
      </c>
      <c r="AK28" s="184">
        <v>2.180036297538869</v>
      </c>
      <c r="AL28" s="184">
        <v>2.1177522451198008</v>
      </c>
      <c r="AM28" s="184">
        <v>1.9868139051792955</v>
      </c>
      <c r="AN28" s="184">
        <v>1.8418014821667736</v>
      </c>
      <c r="AO28" s="184">
        <v>1.6893146099940077</v>
      </c>
      <c r="AP28" s="184">
        <v>1.4689116184203259</v>
      </c>
      <c r="AQ28" s="184">
        <v>1.1982067994421088</v>
      </c>
      <c r="AR28" s="184">
        <v>1.0006012791893122</v>
      </c>
      <c r="AS28" s="184">
        <v>0.90793518127322925</v>
      </c>
      <c r="AT28" s="547">
        <v>0.99708183179757914</v>
      </c>
      <c r="AU28" s="547">
        <v>1.0991513447125592</v>
      </c>
      <c r="AV28" s="547">
        <v>1.3648276989079535</v>
      </c>
      <c r="AW28" s="547">
        <v>1.5344156631743371</v>
      </c>
      <c r="AX28" s="547">
        <v>2.1998689009234127</v>
      </c>
      <c r="AY28" s="547">
        <v>2.6817163517175064</v>
      </c>
      <c r="AZ28" s="547">
        <v>3.584949986302056</v>
      </c>
      <c r="BA28" s="547">
        <v>3.7233048199595551</v>
      </c>
    </row>
    <row r="29" spans="1:53" s="5" customFormat="1" ht="16.5" customHeight="1">
      <c r="A29" s="97"/>
      <c r="B29" s="66" t="s">
        <v>171</v>
      </c>
      <c r="C29" s="66"/>
      <c r="D29" s="13"/>
      <c r="E29" s="184">
        <v>2.94</v>
      </c>
      <c r="F29" s="184">
        <v>2.6</v>
      </c>
      <c r="G29" s="184">
        <v>2.2799999999999998</v>
      </c>
      <c r="H29" s="184">
        <v>1.659098334357989</v>
      </c>
      <c r="I29" s="184">
        <v>1.2884032385811282</v>
      </c>
      <c r="J29" s="184">
        <v>1.1375358782169533</v>
      </c>
      <c r="K29" s="184">
        <v>1.238936889334185</v>
      </c>
      <c r="L29" s="184">
        <v>1.1285571450782901</v>
      </c>
      <c r="M29" s="184">
        <v>0.83442465046900693</v>
      </c>
      <c r="N29" s="547">
        <v>0.78595225524150758</v>
      </c>
      <c r="O29" s="547">
        <v>1.1821909059459959</v>
      </c>
      <c r="P29" s="14"/>
      <c r="Q29" s="184">
        <v>2.34</v>
      </c>
      <c r="R29" s="184">
        <v>2.27</v>
      </c>
      <c r="S29" s="184">
        <v>2.11</v>
      </c>
      <c r="T29" s="184">
        <v>1.86</v>
      </c>
      <c r="U29" s="184">
        <v>1.7157959765495494</v>
      </c>
      <c r="V29" s="184">
        <v>1.5973710052175933</v>
      </c>
      <c r="W29" s="184">
        <v>1.4977615285125052</v>
      </c>
      <c r="X29" s="184">
        <v>1.433878444560984</v>
      </c>
      <c r="Y29" s="184">
        <v>1.3169552039770549</v>
      </c>
      <c r="Z29" s="184">
        <v>1.243633685835607</v>
      </c>
      <c r="AA29" s="184">
        <v>1.1641855859137018</v>
      </c>
      <c r="AB29" s="184">
        <v>1.1411132977703897</v>
      </c>
      <c r="AC29" s="184">
        <v>1.1493434409586254</v>
      </c>
      <c r="AD29" s="184">
        <v>1.1371203590324803</v>
      </c>
      <c r="AE29" s="184">
        <v>1.1210505581899308</v>
      </c>
      <c r="AF29" s="184">
        <v>1.1924777480989692</v>
      </c>
      <c r="AG29" s="184">
        <v>1.2634918662216958</v>
      </c>
      <c r="AH29" s="184">
        <v>1.2916414734892858</v>
      </c>
      <c r="AI29" s="184">
        <v>1.2077103586257187</v>
      </c>
      <c r="AJ29" s="184">
        <v>1.1484786269684049</v>
      </c>
      <c r="AK29" s="184">
        <v>1.1632350045372721</v>
      </c>
      <c r="AL29" s="184">
        <v>1.1765556837253244</v>
      </c>
      <c r="AM29" s="184">
        <v>1.0348131396422811</v>
      </c>
      <c r="AN29" s="184">
        <v>1.0086219579302573</v>
      </c>
      <c r="AO29" s="184">
        <v>0.81149579484316636</v>
      </c>
      <c r="AP29" s="184">
        <v>0.78470715587428586</v>
      </c>
      <c r="AQ29" s="184">
        <v>0.75192270954103024</v>
      </c>
      <c r="AR29" s="184">
        <v>0.71596560758850936</v>
      </c>
      <c r="AS29" s="184">
        <v>0.74467216600642805</v>
      </c>
      <c r="AT29" s="547">
        <v>0.82956762193849198</v>
      </c>
      <c r="AU29" s="547">
        <v>0.86600137441889891</v>
      </c>
      <c r="AV29" s="547">
        <v>0.95870806185509561</v>
      </c>
      <c r="AW29" s="547">
        <v>1.0353242662988993</v>
      </c>
      <c r="AX29" s="547">
        <v>1.3059990529257395</v>
      </c>
      <c r="AY29" s="547">
        <v>1.4861268491677835</v>
      </c>
      <c r="AZ29" s="547">
        <v>2.0673448810308255</v>
      </c>
      <c r="BA29" s="547">
        <v>2.6058588107723319</v>
      </c>
    </row>
    <row r="30" spans="1:53" s="5" customFormat="1" ht="16.5" customHeight="1">
      <c r="A30" s="97"/>
      <c r="B30" s="66" t="s">
        <v>172</v>
      </c>
      <c r="C30" s="66"/>
      <c r="D30" s="13"/>
      <c r="E30" s="184">
        <v>2.5</v>
      </c>
      <c r="F30" s="184">
        <v>2.37</v>
      </c>
      <c r="G30" s="184">
        <v>2.19</v>
      </c>
      <c r="H30" s="184">
        <v>1.5795290276643277</v>
      </c>
      <c r="I30" s="184">
        <v>1.2459642594877067</v>
      </c>
      <c r="J30" s="184">
        <v>1.1065232216687371</v>
      </c>
      <c r="K30" s="184">
        <v>1.1915457034545318</v>
      </c>
      <c r="L30" s="184">
        <v>1.0610585269239774</v>
      </c>
      <c r="M30" s="184">
        <v>0.78654993195414413</v>
      </c>
      <c r="N30" s="547">
        <v>0.77756288029506793</v>
      </c>
      <c r="O30" s="547">
        <v>1.1836276040227631</v>
      </c>
      <c r="P30" s="14"/>
      <c r="Q30" s="184">
        <v>2.2599999999999998</v>
      </c>
      <c r="R30" s="184">
        <v>2.19</v>
      </c>
      <c r="S30" s="184">
        <v>2</v>
      </c>
      <c r="T30" s="184">
        <v>1.79</v>
      </c>
      <c r="U30" s="184">
        <v>1.643101689482898</v>
      </c>
      <c r="V30" s="184">
        <v>1.5118196967642212</v>
      </c>
      <c r="W30" s="184">
        <v>1.4135945627672288</v>
      </c>
      <c r="X30" s="184">
        <v>1.3815674254645467</v>
      </c>
      <c r="Y30" s="184">
        <v>1.2822858365506551</v>
      </c>
      <c r="Z30" s="184">
        <v>1.2068541194062781</v>
      </c>
      <c r="AA30" s="184">
        <v>1.1238436737193434</v>
      </c>
      <c r="AB30" s="184">
        <v>1.1083804110758837</v>
      </c>
      <c r="AC30" s="184">
        <v>1.1207865873231935</v>
      </c>
      <c r="AD30" s="184">
        <v>1.1060707117967221</v>
      </c>
      <c r="AE30" s="184">
        <v>1.0894325341469815</v>
      </c>
      <c r="AF30" s="184">
        <v>1.1452956916736259</v>
      </c>
      <c r="AG30" s="184">
        <v>1.2168123403294879</v>
      </c>
      <c r="AH30" s="184">
        <v>1.2460461431888221</v>
      </c>
      <c r="AI30" s="184">
        <v>1.1576828316337235</v>
      </c>
      <c r="AJ30" s="184">
        <v>1.0844842560277528</v>
      </c>
      <c r="AK30" s="184">
        <v>1.0955916967813677</v>
      </c>
      <c r="AL30" s="184">
        <v>1.1088391700671785</v>
      </c>
      <c r="AM30" s="184">
        <v>0.96486488571403306</v>
      </c>
      <c r="AN30" s="184">
        <v>0.96279326003727261</v>
      </c>
      <c r="AO30" s="184">
        <v>0.76747988855323945</v>
      </c>
      <c r="AP30" s="184">
        <v>0.73526892997761739</v>
      </c>
      <c r="AQ30" s="184">
        <v>0.70091194144401148</v>
      </c>
      <c r="AR30" s="184">
        <v>0.69782155463146045</v>
      </c>
      <c r="AS30" s="184">
        <v>0.73625597976116319</v>
      </c>
      <c r="AT30" s="547">
        <v>0.82588766959558213</v>
      </c>
      <c r="AU30" s="547">
        <v>0.86518941125549964</v>
      </c>
      <c r="AV30" s="547">
        <v>0.96033210790988743</v>
      </c>
      <c r="AW30" s="547">
        <v>1.0355361770068137</v>
      </c>
      <c r="AX30" s="547">
        <v>1.306496053195052</v>
      </c>
      <c r="AY30" s="547">
        <v>1.4859377462393597</v>
      </c>
      <c r="AZ30" s="547">
        <v>2.0672937653377157</v>
      </c>
      <c r="BA30" s="547">
        <v>2.5638916223425294</v>
      </c>
    </row>
    <row r="31" spans="1:53" s="5" customFormat="1" ht="16.5" customHeight="1">
      <c r="A31" s="97"/>
      <c r="B31" s="66" t="s">
        <v>173</v>
      </c>
      <c r="C31" s="66"/>
      <c r="D31" s="13"/>
      <c r="E31" s="184">
        <v>3.79</v>
      </c>
      <c r="F31" s="184">
        <v>3.28</v>
      </c>
      <c r="G31" s="184">
        <v>2.78</v>
      </c>
      <c r="H31" s="184">
        <v>2.117394428751715</v>
      </c>
      <c r="I31" s="184">
        <v>1.7691112040847217</v>
      </c>
      <c r="J31" s="184">
        <v>1.5901826039085971</v>
      </c>
      <c r="K31" s="184">
        <v>1.9628830767878507</v>
      </c>
      <c r="L31" s="184">
        <v>2.0559603020796713</v>
      </c>
      <c r="M31" s="184">
        <v>1.6245467676745919</v>
      </c>
      <c r="N31" s="547">
        <v>0.91353424603174604</v>
      </c>
      <c r="O31" s="547">
        <v>0.88000000477124174</v>
      </c>
      <c r="P31" s="14"/>
      <c r="Q31" s="184">
        <v>2.79</v>
      </c>
      <c r="R31" s="184">
        <v>2.78</v>
      </c>
      <c r="S31" s="184">
        <v>2.68</v>
      </c>
      <c r="T31" s="184">
        <v>2.29</v>
      </c>
      <c r="U31" s="184">
        <v>2.1126704901413413</v>
      </c>
      <c r="V31" s="184">
        <v>2.0606226296048993</v>
      </c>
      <c r="W31" s="184">
        <v>2.0414510536920694</v>
      </c>
      <c r="X31" s="184">
        <v>1.8685829969520913</v>
      </c>
      <c r="Y31" s="184">
        <v>1.7378885355966656</v>
      </c>
      <c r="Z31" s="184">
        <v>1.7081536491751104</v>
      </c>
      <c r="AA31" s="184">
        <v>1.7102141480201574</v>
      </c>
      <c r="AB31" s="184">
        <v>1.5982586716465998</v>
      </c>
      <c r="AC31" s="184">
        <v>1.562183459209707</v>
      </c>
      <c r="AD31" s="184">
        <v>1.5999853503628516</v>
      </c>
      <c r="AE31" s="184">
        <v>1.6020013820871875</v>
      </c>
      <c r="AF31" s="184">
        <v>1.9028317579146143</v>
      </c>
      <c r="AG31" s="184">
        <v>1.977882143342969</v>
      </c>
      <c r="AH31" s="184">
        <v>1.9850000002325052</v>
      </c>
      <c r="AI31" s="184">
        <v>1.9849999940793055</v>
      </c>
      <c r="AJ31" s="184">
        <v>2.0479844434228078</v>
      </c>
      <c r="AK31" s="184">
        <v>2.0603180541114066</v>
      </c>
      <c r="AL31" s="184">
        <v>2.0577037104855442</v>
      </c>
      <c r="AM31" s="184">
        <v>2.0577037045443078</v>
      </c>
      <c r="AN31" s="184">
        <v>1.6843170707152675</v>
      </c>
      <c r="AO31" s="184">
        <v>1.6043835614324085</v>
      </c>
      <c r="AP31" s="184">
        <v>1.6043835624588987</v>
      </c>
      <c r="AQ31" s="184">
        <v>1.6043835624799365</v>
      </c>
      <c r="AR31" s="184">
        <v>1.0159999986772488</v>
      </c>
      <c r="AS31" s="184">
        <v>0.87859759288330708</v>
      </c>
      <c r="AT31" s="547">
        <v>0.8816425120772946</v>
      </c>
      <c r="AU31" s="547">
        <v>0.87999999948240171</v>
      </c>
      <c r="AV31" s="547">
        <v>0.88000000466853423</v>
      </c>
      <c r="AW31" s="184">
        <v>0</v>
      </c>
      <c r="AX31" s="184">
        <v>0</v>
      </c>
      <c r="AY31" s="184">
        <v>0</v>
      </c>
      <c r="AZ31" s="184">
        <v>0</v>
      </c>
      <c r="BA31" s="547">
        <v>3.530519778037978</v>
      </c>
    </row>
    <row r="32" spans="1:53" s="5" customFormat="1" ht="16.5" customHeight="1">
      <c r="A32" s="97"/>
      <c r="B32" s="66" t="s">
        <v>174</v>
      </c>
      <c r="C32" s="66"/>
      <c r="D32" s="13"/>
      <c r="E32" s="184">
        <v>3.76</v>
      </c>
      <c r="F32" s="184">
        <v>2.98</v>
      </c>
      <c r="G32" s="184">
        <v>2.62</v>
      </c>
      <c r="H32" s="184">
        <v>1.8854546252500153</v>
      </c>
      <c r="I32" s="184">
        <v>1.1847619264921176</v>
      </c>
      <c r="J32" s="184">
        <v>1.035260025901245</v>
      </c>
      <c r="K32" s="184">
        <v>1.2229337486885639</v>
      </c>
      <c r="L32" s="184">
        <v>1.3090415590799656</v>
      </c>
      <c r="M32" s="184">
        <v>0.97330914122527257</v>
      </c>
      <c r="N32" s="547">
        <v>0.40815022562939329</v>
      </c>
      <c r="O32" s="547">
        <v>0.80900516507528297</v>
      </c>
      <c r="P32" s="14"/>
      <c r="Q32" s="184">
        <v>2.67</v>
      </c>
      <c r="R32" s="184">
        <v>2.6</v>
      </c>
      <c r="S32" s="184">
        <v>2.5</v>
      </c>
      <c r="T32" s="184">
        <v>2.23</v>
      </c>
      <c r="U32" s="184">
        <v>1.8304178312207233</v>
      </c>
      <c r="V32" s="184">
        <v>1.5769363945470511</v>
      </c>
      <c r="W32" s="184">
        <v>1.3726324072788088</v>
      </c>
      <c r="X32" s="184">
        <v>1.3051096575196275</v>
      </c>
      <c r="Y32" s="184">
        <v>1.2438567792257273</v>
      </c>
      <c r="Z32" s="184">
        <v>1.1468754207072385</v>
      </c>
      <c r="AA32" s="184">
        <v>0.99582612433763928</v>
      </c>
      <c r="AB32" s="184">
        <v>1.009585891586235</v>
      </c>
      <c r="AC32" s="184">
        <v>1.0377932996463457</v>
      </c>
      <c r="AD32" s="184">
        <v>1.0599421343719679</v>
      </c>
      <c r="AE32" s="184">
        <v>1.0475428090797856</v>
      </c>
      <c r="AF32" s="184">
        <v>1.1576162059770785</v>
      </c>
      <c r="AG32" s="184">
        <v>1.240230503650513</v>
      </c>
      <c r="AH32" s="184">
        <v>1.2320330868988814</v>
      </c>
      <c r="AI32" s="184">
        <v>1.2648538116690804</v>
      </c>
      <c r="AJ32" s="184">
        <v>1.3004715114895715</v>
      </c>
      <c r="AK32" s="184">
        <v>1.5723521124993911</v>
      </c>
      <c r="AL32" s="184">
        <v>1.284833256919824</v>
      </c>
      <c r="AM32" s="184">
        <v>1.1106775766501635</v>
      </c>
      <c r="AN32" s="184">
        <v>1.1280780392263288</v>
      </c>
      <c r="AO32" s="184">
        <v>1.0795666121160388</v>
      </c>
      <c r="AP32" s="184">
        <v>0.8913871168891897</v>
      </c>
      <c r="AQ32" s="184">
        <v>0.71730891193944701</v>
      </c>
      <c r="AR32" s="184">
        <v>0.32970954346821324</v>
      </c>
      <c r="AS32" s="184">
        <v>0</v>
      </c>
      <c r="AT32" s="184">
        <v>0</v>
      </c>
      <c r="AU32" s="547">
        <v>0.49937132300682402</v>
      </c>
      <c r="AV32" s="547">
        <v>0.61431083418875942</v>
      </c>
      <c r="AW32" s="547">
        <v>0.8408781993687654</v>
      </c>
      <c r="AX32" s="547">
        <v>1.324671554039341</v>
      </c>
      <c r="AY32" s="547">
        <v>0.9890613717264175</v>
      </c>
      <c r="AZ32" s="547">
        <v>2.2149283880978499</v>
      </c>
      <c r="BA32" s="547">
        <v>2.4017898269395279</v>
      </c>
    </row>
    <row r="33" spans="1:53" s="5" customFormat="1" ht="16.5" customHeight="1">
      <c r="A33" s="97"/>
      <c r="B33" s="66" t="s">
        <v>175</v>
      </c>
      <c r="C33" s="66"/>
      <c r="D33" s="13"/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0</v>
      </c>
      <c r="K33" s="184">
        <v>0</v>
      </c>
      <c r="L33" s="184">
        <v>0</v>
      </c>
      <c r="M33" s="184">
        <v>0</v>
      </c>
      <c r="N33" s="184">
        <v>0</v>
      </c>
      <c r="O33" s="184">
        <v>0</v>
      </c>
      <c r="P33" s="14"/>
      <c r="Q33" s="184">
        <v>0</v>
      </c>
      <c r="R33" s="184">
        <v>0</v>
      </c>
      <c r="S33" s="184">
        <v>0</v>
      </c>
      <c r="T33" s="184">
        <v>0</v>
      </c>
      <c r="U33" s="184">
        <v>0</v>
      </c>
      <c r="V33" s="184">
        <v>0</v>
      </c>
      <c r="W33" s="184">
        <v>0</v>
      </c>
      <c r="X33" s="184">
        <v>0</v>
      </c>
      <c r="Y33" s="184">
        <v>0</v>
      </c>
      <c r="Z33" s="184">
        <v>0</v>
      </c>
      <c r="AA33" s="184">
        <v>0</v>
      </c>
      <c r="AB33" s="184">
        <v>0</v>
      </c>
      <c r="AC33" s="184">
        <v>0</v>
      </c>
      <c r="AD33" s="184">
        <v>0</v>
      </c>
      <c r="AE33" s="184">
        <v>0</v>
      </c>
      <c r="AF33" s="184">
        <v>0</v>
      </c>
      <c r="AG33" s="184">
        <v>0</v>
      </c>
      <c r="AH33" s="184">
        <v>0</v>
      </c>
      <c r="AI33" s="184">
        <v>0</v>
      </c>
      <c r="AJ33" s="184">
        <v>0</v>
      </c>
      <c r="AK33" s="184">
        <v>0</v>
      </c>
      <c r="AL33" s="184">
        <v>0</v>
      </c>
      <c r="AM33" s="184">
        <v>0</v>
      </c>
      <c r="AN33" s="184">
        <v>0</v>
      </c>
      <c r="AO33" s="184">
        <v>0</v>
      </c>
      <c r="AP33" s="184">
        <v>0</v>
      </c>
      <c r="AQ33" s="184">
        <v>0</v>
      </c>
      <c r="AR33" s="184">
        <v>0</v>
      </c>
      <c r="AS33" s="184">
        <v>0</v>
      </c>
      <c r="AT33" s="184">
        <v>0</v>
      </c>
      <c r="AU33" s="184">
        <v>0</v>
      </c>
      <c r="AV33" s="184">
        <v>0</v>
      </c>
      <c r="AW33" s="184">
        <v>0</v>
      </c>
      <c r="AX33" s="184">
        <v>0</v>
      </c>
      <c r="AY33" s="184">
        <v>0</v>
      </c>
      <c r="AZ33" s="184">
        <v>0</v>
      </c>
      <c r="BA33" s="184">
        <v>0</v>
      </c>
    </row>
    <row r="34" spans="1:53" s="5" customFormat="1" ht="16.5" customHeight="1">
      <c r="A34" s="97"/>
      <c r="B34" s="66" t="s">
        <v>176</v>
      </c>
      <c r="C34" s="66"/>
      <c r="D34" s="13"/>
      <c r="E34" s="184">
        <v>6.17</v>
      </c>
      <c r="F34" s="184">
        <v>5.99</v>
      </c>
      <c r="G34" s="184">
        <v>5.5</v>
      </c>
      <c r="H34" s="184">
        <v>4.7565872909864817</v>
      </c>
      <c r="I34" s="184">
        <v>4.6767630412505889</v>
      </c>
      <c r="J34" s="184">
        <v>4.1707323287117095</v>
      </c>
      <c r="K34" s="184">
        <v>3.4184984646105767</v>
      </c>
      <c r="L34" s="184">
        <v>3.4884114710166378</v>
      </c>
      <c r="M34" s="184">
        <v>3.0194555740525479</v>
      </c>
      <c r="N34" s="547">
        <v>2.3185994878506184</v>
      </c>
      <c r="O34" s="547">
        <v>2.8000329614760329</v>
      </c>
      <c r="P34" s="14"/>
      <c r="Q34" s="184">
        <v>5.5</v>
      </c>
      <c r="R34" s="184">
        <v>5.59</v>
      </c>
      <c r="S34" s="184">
        <v>5.13</v>
      </c>
      <c r="T34" s="184">
        <v>5</v>
      </c>
      <c r="U34" s="184">
        <v>4.7630833968565938</v>
      </c>
      <c r="V34" s="184">
        <v>4.5978002031214364</v>
      </c>
      <c r="W34" s="184">
        <v>4.6293405187800776</v>
      </c>
      <c r="X34" s="184">
        <v>4.6782155929659002</v>
      </c>
      <c r="Y34" s="184">
        <v>4.6207114256066548</v>
      </c>
      <c r="Z34" s="184">
        <v>4.6661275452718387</v>
      </c>
      <c r="AA34" s="184">
        <v>4.7174913381799533</v>
      </c>
      <c r="AB34" s="184">
        <v>4.5885443037055005</v>
      </c>
      <c r="AC34" s="184">
        <v>4.1810306843120308</v>
      </c>
      <c r="AD34" s="184">
        <v>4.0218930515456384</v>
      </c>
      <c r="AE34" s="184">
        <v>3.8705439534514059</v>
      </c>
      <c r="AF34" s="184">
        <v>3.6335017976430106</v>
      </c>
      <c r="AG34" s="184">
        <v>3.28081396441421</v>
      </c>
      <c r="AH34" s="184">
        <v>3.3201115994213333</v>
      </c>
      <c r="AI34" s="184">
        <v>3.4369932992624008</v>
      </c>
      <c r="AJ34" s="184">
        <v>3.5372472132425536</v>
      </c>
      <c r="AK34" s="184">
        <v>3.4267447423810986</v>
      </c>
      <c r="AL34" s="184">
        <v>3.4760180097797013</v>
      </c>
      <c r="AM34" s="184">
        <v>3.5174809377066922</v>
      </c>
      <c r="AN34" s="184">
        <v>3.4445229012169483</v>
      </c>
      <c r="AO34" s="184">
        <v>3.3569533496598565</v>
      </c>
      <c r="AP34" s="184">
        <v>2.8559323382551205</v>
      </c>
      <c r="AQ34" s="184">
        <v>2.5632610020446105</v>
      </c>
      <c r="AR34" s="184">
        <v>2.5956006992453657</v>
      </c>
      <c r="AS34" s="184">
        <v>2.4021807725427222</v>
      </c>
      <c r="AT34" s="547">
        <v>2.0752139056776255</v>
      </c>
      <c r="AU34" s="547">
        <v>2.2942522633735698</v>
      </c>
      <c r="AV34" s="547">
        <v>2.3661365216778467</v>
      </c>
      <c r="AW34" s="547">
        <v>2.3844174445007145</v>
      </c>
      <c r="AX34" s="547">
        <v>2.8640503241486992</v>
      </c>
      <c r="AY34" s="547">
        <v>3.4989050515363496</v>
      </c>
      <c r="AZ34" s="547">
        <v>3.8362079028886344</v>
      </c>
      <c r="BA34" s="547">
        <v>3.7566212135424104</v>
      </c>
    </row>
    <row r="35" spans="1:53" s="5" customFormat="1" ht="16.5" customHeight="1">
      <c r="A35" s="97"/>
      <c r="B35" s="65" t="s">
        <v>177</v>
      </c>
      <c r="C35" s="65"/>
      <c r="D35" s="13"/>
      <c r="E35" s="183">
        <v>4.1900000000000004</v>
      </c>
      <c r="F35" s="183">
        <v>3.11</v>
      </c>
      <c r="G35" s="183">
        <v>3.93</v>
      </c>
      <c r="H35" s="183">
        <v>3.1784135955641437</v>
      </c>
      <c r="I35" s="183">
        <v>4.051691002414457</v>
      </c>
      <c r="J35" s="183">
        <v>3.9133413495736744</v>
      </c>
      <c r="K35" s="183">
        <v>4.444259917031542</v>
      </c>
      <c r="L35" s="183">
        <v>2.5989778032372191</v>
      </c>
      <c r="M35" s="183">
        <v>0.53089191837567373</v>
      </c>
      <c r="N35" s="549">
        <v>0.35792475104946525</v>
      </c>
      <c r="O35" s="549">
        <v>1.4897382146830376</v>
      </c>
      <c r="P35" s="14"/>
      <c r="Q35" s="183">
        <v>3.91</v>
      </c>
      <c r="R35" s="183">
        <v>3.85</v>
      </c>
      <c r="S35" s="183">
        <v>4.25</v>
      </c>
      <c r="T35" s="183">
        <v>3.29</v>
      </c>
      <c r="U35" s="183">
        <v>3.289526041742461</v>
      </c>
      <c r="V35" s="183">
        <v>3.042817936636919</v>
      </c>
      <c r="W35" s="183">
        <v>3.0601450708742548</v>
      </c>
      <c r="X35" s="183">
        <v>3.4406446750560011</v>
      </c>
      <c r="Y35" s="183">
        <v>4.3335729131850584</v>
      </c>
      <c r="Z35" s="183">
        <v>4.4821603127227476</v>
      </c>
      <c r="AA35" s="183">
        <v>3.9677288914027944</v>
      </c>
      <c r="AB35" s="183">
        <v>4.52762252189346</v>
      </c>
      <c r="AC35" s="183">
        <v>3.6259815775034889</v>
      </c>
      <c r="AD35" s="183">
        <v>3.7202195247865366</v>
      </c>
      <c r="AE35" s="183">
        <v>3.8194226821306234</v>
      </c>
      <c r="AF35" s="183">
        <v>5.8647299919072475</v>
      </c>
      <c r="AG35" s="183">
        <v>4.6758657117490525</v>
      </c>
      <c r="AH35" s="183">
        <v>3.4998465057857491</v>
      </c>
      <c r="AI35" s="183">
        <v>3.7041848785666089</v>
      </c>
      <c r="AJ35" s="183">
        <v>3.9956773304874265</v>
      </c>
      <c r="AK35" s="183">
        <v>2.9484339327205484</v>
      </c>
      <c r="AL35" s="183">
        <v>2.4865396085127554</v>
      </c>
      <c r="AM35" s="183">
        <v>1.6364836832887764</v>
      </c>
      <c r="AN35" s="183">
        <v>1.4997378948948057</v>
      </c>
      <c r="AO35" s="183">
        <v>0.35766744275931384</v>
      </c>
      <c r="AP35" s="183">
        <v>0.33152982173612949</v>
      </c>
      <c r="AQ35" s="183">
        <v>0.41871650362607699</v>
      </c>
      <c r="AR35" s="183">
        <v>0.4053455259287887</v>
      </c>
      <c r="AS35" s="183">
        <v>0.35259394865306193</v>
      </c>
      <c r="AT35" s="549">
        <v>0.30625403882735208</v>
      </c>
      <c r="AU35" s="549">
        <v>0.38173422378784067</v>
      </c>
      <c r="AV35" s="549">
        <v>0.62584329651163384</v>
      </c>
      <c r="AW35" s="549">
        <v>0.69296144792402525</v>
      </c>
      <c r="AX35" s="549">
        <v>3.8252760289288106</v>
      </c>
      <c r="AY35" s="549">
        <v>3.3340497555209283</v>
      </c>
      <c r="AZ35" s="549">
        <v>2.6207504334344862</v>
      </c>
      <c r="BA35" s="549">
        <v>4.9397355397599814</v>
      </c>
    </row>
    <row r="36" spans="1:53" s="7" customFormat="1" ht="16.5" customHeight="1">
      <c r="A36" s="97"/>
      <c r="B36" s="66" t="s">
        <v>178</v>
      </c>
      <c r="C36" s="66"/>
      <c r="D36" s="13"/>
      <c r="E36" s="184">
        <v>1.59</v>
      </c>
      <c r="F36" s="184">
        <v>1.46</v>
      </c>
      <c r="G36" s="184">
        <v>1.1499999999999999</v>
      </c>
      <c r="H36" s="184">
        <v>0.85321896052889279</v>
      </c>
      <c r="I36" s="184">
        <v>0.65343343365147932</v>
      </c>
      <c r="J36" s="184">
        <v>0.70189712424418271</v>
      </c>
      <c r="K36" s="184">
        <v>1.0436572866020133</v>
      </c>
      <c r="L36" s="184">
        <v>1.1808485537387823</v>
      </c>
      <c r="M36" s="184">
        <v>0.7520576177248347</v>
      </c>
      <c r="N36" s="547">
        <v>0.31045028552320342</v>
      </c>
      <c r="O36" s="547">
        <v>1.1113031566166347</v>
      </c>
      <c r="P36" s="14"/>
      <c r="Q36" s="184">
        <v>1.17</v>
      </c>
      <c r="R36" s="184">
        <v>1.04</v>
      </c>
      <c r="S36" s="184">
        <v>1</v>
      </c>
      <c r="T36" s="184">
        <v>1.04</v>
      </c>
      <c r="U36" s="184">
        <v>0.9642980070554048</v>
      </c>
      <c r="V36" s="184">
        <v>0.66064171136809791</v>
      </c>
      <c r="W36" s="184">
        <v>0.66940813978038238</v>
      </c>
      <c r="X36" s="184">
        <v>0.7684009163634522</v>
      </c>
      <c r="Y36" s="184">
        <v>0.67024806956482175</v>
      </c>
      <c r="Z36" s="184">
        <v>0.58342216346793796</v>
      </c>
      <c r="AA36" s="184">
        <v>0.57528887025456077</v>
      </c>
      <c r="AB36" s="184">
        <v>0.52842545379305961</v>
      </c>
      <c r="AC36" s="184">
        <v>0.66083120356215974</v>
      </c>
      <c r="AD36" s="184">
        <v>0.7846039736098378</v>
      </c>
      <c r="AE36" s="184">
        <v>0.84056549583152829</v>
      </c>
      <c r="AF36" s="184">
        <v>0.8998411651211714</v>
      </c>
      <c r="AG36" s="184">
        <v>1.1400844556650542</v>
      </c>
      <c r="AH36" s="184">
        <v>1.003105102981801</v>
      </c>
      <c r="AI36" s="184">
        <v>1.1344715673197547</v>
      </c>
      <c r="AJ36" s="184">
        <v>1.3091620539626085</v>
      </c>
      <c r="AK36" s="184">
        <v>1.2520930814171538</v>
      </c>
      <c r="AL36" s="184">
        <v>1.115295118353999</v>
      </c>
      <c r="AM36" s="184">
        <v>1.0461504965478094</v>
      </c>
      <c r="AN36" s="184">
        <v>0.80842687274046632</v>
      </c>
      <c r="AO36" s="184">
        <v>0.88557720713846466</v>
      </c>
      <c r="AP36" s="184">
        <v>0.71640544956435182</v>
      </c>
      <c r="AQ36" s="184">
        <v>0.60275669934793441</v>
      </c>
      <c r="AR36" s="184">
        <v>0.52251899353429632</v>
      </c>
      <c r="AS36" s="184">
        <v>0.28494044224317949</v>
      </c>
      <c r="AT36" s="547">
        <v>0.26083293174099825</v>
      </c>
      <c r="AU36" s="547">
        <v>0.25239481987010581</v>
      </c>
      <c r="AV36" s="547">
        <v>0.35883806703458115</v>
      </c>
      <c r="AW36" s="547">
        <v>0.68133606561231408</v>
      </c>
      <c r="AX36" s="547">
        <v>1.4478158236453689</v>
      </c>
      <c r="AY36" s="547">
        <v>2.0769652513154639</v>
      </c>
      <c r="AZ36" s="547">
        <v>2.9114905011329002</v>
      </c>
      <c r="BA36" s="547">
        <v>2.6223131688521377</v>
      </c>
    </row>
    <row r="37" spans="1:53" s="7" customFormat="1" ht="16.5" customHeight="1">
      <c r="A37" s="97"/>
      <c r="B37" s="66" t="s">
        <v>179</v>
      </c>
      <c r="C37" s="66"/>
      <c r="D37" s="13"/>
      <c r="E37" s="184">
        <v>0.52</v>
      </c>
      <c r="F37" s="184">
        <v>0.65</v>
      </c>
      <c r="G37" s="184">
        <v>0.21</v>
      </c>
      <c r="H37" s="184">
        <v>0.15227381211037772</v>
      </c>
      <c r="I37" s="184">
        <v>0.16190123089305203</v>
      </c>
      <c r="J37" s="184">
        <v>0.24670742147944444</v>
      </c>
      <c r="K37" s="184">
        <v>0.56604947984393561</v>
      </c>
      <c r="L37" s="184">
        <v>0.84792196455424018</v>
      </c>
      <c r="M37" s="184">
        <v>0.47104143158251771</v>
      </c>
      <c r="N37" s="547">
        <v>0.12522790950144694</v>
      </c>
      <c r="O37" s="547">
        <v>0.31818357075432102</v>
      </c>
      <c r="P37" s="14"/>
      <c r="Q37" s="184">
        <v>0.25</v>
      </c>
      <c r="R37" s="184">
        <v>0.19</v>
      </c>
      <c r="S37" s="184">
        <v>0.14000000000000001</v>
      </c>
      <c r="T37" s="184">
        <v>0.15</v>
      </c>
      <c r="U37" s="184">
        <v>0.1374324981871321</v>
      </c>
      <c r="V37" s="184">
        <v>0.15386130299143347</v>
      </c>
      <c r="W37" s="184">
        <v>0.16374138965766755</v>
      </c>
      <c r="X37" s="184">
        <v>0.18329524937041033</v>
      </c>
      <c r="Y37" s="184">
        <v>0.13473669149097464</v>
      </c>
      <c r="Z37" s="184">
        <v>0.14504178371728188</v>
      </c>
      <c r="AA37" s="184">
        <v>0.18505785008031714</v>
      </c>
      <c r="AB37" s="184">
        <v>0.14881896558012342</v>
      </c>
      <c r="AC37" s="184">
        <v>0.19609345326162797</v>
      </c>
      <c r="AD37" s="184">
        <v>0.30642267199382384</v>
      </c>
      <c r="AE37" s="184">
        <v>0.32572358692644815</v>
      </c>
      <c r="AF37" s="184">
        <v>0.3647166441953078</v>
      </c>
      <c r="AG37" s="184">
        <v>0.53697672434772459</v>
      </c>
      <c r="AH37" s="184">
        <v>0.6185907983742911</v>
      </c>
      <c r="AI37" s="184">
        <v>0.75101840330314562</v>
      </c>
      <c r="AJ37" s="184">
        <v>0.85387627063349991</v>
      </c>
      <c r="AK37" s="184">
        <v>0.87594211356847174</v>
      </c>
      <c r="AL37" s="184">
        <v>0.90134290318154509</v>
      </c>
      <c r="AM37" s="184">
        <v>0.76211691931434156</v>
      </c>
      <c r="AN37" s="184">
        <v>0.83793804605896194</v>
      </c>
      <c r="AO37" s="184">
        <v>0.51422226214640876</v>
      </c>
      <c r="AP37" s="184">
        <v>0.37250242900758762</v>
      </c>
      <c r="AQ37" s="184">
        <v>0.24398236578506943</v>
      </c>
      <c r="AR37" s="184">
        <v>0.2319280985564337</v>
      </c>
      <c r="AS37" s="184">
        <v>0.12682642783164141</v>
      </c>
      <c r="AT37" s="547">
        <v>9.4714402114764243E-2</v>
      </c>
      <c r="AU37" s="547">
        <v>5.1215780642443302E-2</v>
      </c>
      <c r="AV37" s="547">
        <v>5.6967775141181773E-2</v>
      </c>
      <c r="AW37" s="547">
        <v>0.19270339939562667</v>
      </c>
      <c r="AX37" s="547">
        <v>0.55873469220021366</v>
      </c>
      <c r="AY37" s="547">
        <v>0.46229298092005733</v>
      </c>
      <c r="AZ37" s="547">
        <v>0.98803853035033962</v>
      </c>
      <c r="BA37" s="547">
        <v>1.4647814485935144</v>
      </c>
    </row>
    <row r="38" spans="1:53" s="7" customFormat="1" ht="16.5" customHeight="1">
      <c r="A38" s="97"/>
      <c r="B38" s="66" t="s">
        <v>180</v>
      </c>
      <c r="C38" s="66"/>
      <c r="D38" s="10"/>
      <c r="E38" s="184">
        <v>1.63</v>
      </c>
      <c r="F38" s="184">
        <v>1.51</v>
      </c>
      <c r="G38" s="184">
        <v>1.23</v>
      </c>
      <c r="H38" s="184">
        <v>0.97758511677075899</v>
      </c>
      <c r="I38" s="184">
        <v>0.79525832275851027</v>
      </c>
      <c r="J38" s="184">
        <v>0.90228949318821328</v>
      </c>
      <c r="K38" s="184">
        <v>1.3048225991484448</v>
      </c>
      <c r="L38" s="184">
        <v>1.4075388088453118</v>
      </c>
      <c r="M38" s="184">
        <v>0.93814835063754098</v>
      </c>
      <c r="N38" s="547">
        <v>0.42455475933744741</v>
      </c>
      <c r="O38" s="547">
        <v>1.3648794741960724</v>
      </c>
      <c r="P38" s="14"/>
      <c r="Q38" s="184">
        <v>1.23</v>
      </c>
      <c r="R38" s="184">
        <v>1.1200000000000001</v>
      </c>
      <c r="S38" s="184">
        <v>1.1000000000000001</v>
      </c>
      <c r="T38" s="184">
        <v>1.17</v>
      </c>
      <c r="U38" s="184">
        <v>1.0960370196060731</v>
      </c>
      <c r="V38" s="184">
        <v>0.75306695443219318</v>
      </c>
      <c r="W38" s="184">
        <v>0.80206309713740553</v>
      </c>
      <c r="X38" s="184">
        <v>0.90913457730985614</v>
      </c>
      <c r="Y38" s="184">
        <v>0.81160016137011426</v>
      </c>
      <c r="Z38" s="184">
        <v>0.72895527359610057</v>
      </c>
      <c r="AA38" s="184">
        <v>0.70388723308292422</v>
      </c>
      <c r="AB38" s="184">
        <v>0.67915686254811825</v>
      </c>
      <c r="AC38" s="184">
        <v>0.85194174498538633</v>
      </c>
      <c r="AD38" s="184">
        <v>0.99993770847308827</v>
      </c>
      <c r="AE38" s="184">
        <v>1.1034007557883692</v>
      </c>
      <c r="AF38" s="184">
        <v>1.197175125246889</v>
      </c>
      <c r="AG38" s="184">
        <v>1.4574590070716142</v>
      </c>
      <c r="AH38" s="184">
        <v>1.204542640434118</v>
      </c>
      <c r="AI38" s="184">
        <v>1.3592165858656056</v>
      </c>
      <c r="AJ38" s="184">
        <v>1.5897792822049801</v>
      </c>
      <c r="AK38" s="184">
        <v>1.4903217412222338</v>
      </c>
      <c r="AL38" s="184">
        <v>1.2721869165358095</v>
      </c>
      <c r="AM38" s="184">
        <v>1.261909862001412</v>
      </c>
      <c r="AN38" s="184">
        <v>0.79690725214860914</v>
      </c>
      <c r="AO38" s="184">
        <v>1.0681288870897574</v>
      </c>
      <c r="AP38" s="184">
        <v>0.93974481732768955</v>
      </c>
      <c r="AQ38" s="184">
        <v>0.90615334856640384</v>
      </c>
      <c r="AR38" s="184">
        <v>0.84466388595578945</v>
      </c>
      <c r="AS38" s="184">
        <v>0.38509621852525594</v>
      </c>
      <c r="AT38" s="547">
        <v>0.34694346309932872</v>
      </c>
      <c r="AU38" s="547">
        <v>0.3503519750925207</v>
      </c>
      <c r="AV38" s="547">
        <v>0.45264839812977309</v>
      </c>
      <c r="AW38" s="547">
        <v>0.83015189667776779</v>
      </c>
      <c r="AX38" s="547">
        <v>1.7056147268147155</v>
      </c>
      <c r="AY38" s="547">
        <v>2.6936935244197047</v>
      </c>
      <c r="AZ38" s="547">
        <v>3.6418774969809538</v>
      </c>
      <c r="BA38" s="547">
        <v>3.2546148489234197</v>
      </c>
    </row>
    <row r="39" spans="1:53" ht="16.5" customHeight="1">
      <c r="B39" s="66" t="s">
        <v>181</v>
      </c>
      <c r="C39" s="66"/>
      <c r="D39" s="10"/>
      <c r="E39" s="184">
        <v>0</v>
      </c>
      <c r="F39" s="184">
        <v>0</v>
      </c>
      <c r="G39" s="184">
        <v>0</v>
      </c>
      <c r="H39" s="184">
        <v>0</v>
      </c>
      <c r="I39" s="184">
        <v>0</v>
      </c>
      <c r="J39" s="184">
        <v>0</v>
      </c>
      <c r="K39" s="184">
        <v>0</v>
      </c>
      <c r="L39" s="184">
        <v>0</v>
      </c>
      <c r="M39" s="184">
        <v>0</v>
      </c>
      <c r="N39" s="184">
        <v>0</v>
      </c>
      <c r="O39" s="184">
        <v>0</v>
      </c>
      <c r="P39" s="14"/>
      <c r="Q39" s="184">
        <v>0</v>
      </c>
      <c r="R39" s="184">
        <v>0</v>
      </c>
      <c r="S39" s="184">
        <v>0</v>
      </c>
      <c r="T39" s="184">
        <v>0</v>
      </c>
      <c r="U39" s="184">
        <v>0</v>
      </c>
      <c r="V39" s="184">
        <v>0</v>
      </c>
      <c r="W39" s="184">
        <v>0</v>
      </c>
      <c r="X39" s="184">
        <v>0</v>
      </c>
      <c r="Y39" s="184">
        <v>0</v>
      </c>
      <c r="Z39" s="184">
        <v>0</v>
      </c>
      <c r="AA39" s="184">
        <v>0</v>
      </c>
      <c r="AB39" s="184">
        <v>0</v>
      </c>
      <c r="AC39" s="184">
        <v>0</v>
      </c>
      <c r="AD39" s="184">
        <v>0</v>
      </c>
      <c r="AE39" s="184">
        <v>0</v>
      </c>
      <c r="AF39" s="184">
        <v>0</v>
      </c>
      <c r="AG39" s="184">
        <v>0</v>
      </c>
      <c r="AH39" s="184">
        <v>0</v>
      </c>
      <c r="AI39" s="184">
        <v>0</v>
      </c>
      <c r="AJ39" s="184">
        <v>0</v>
      </c>
      <c r="AK39" s="184">
        <v>0</v>
      </c>
      <c r="AL39" s="184">
        <v>0</v>
      </c>
      <c r="AM39" s="184">
        <v>0</v>
      </c>
      <c r="AN39" s="184">
        <v>0</v>
      </c>
      <c r="AO39" s="184">
        <v>0</v>
      </c>
      <c r="AP39" s="184">
        <v>0</v>
      </c>
      <c r="AQ39" s="184">
        <v>0</v>
      </c>
      <c r="AR39" s="184">
        <v>0</v>
      </c>
      <c r="AS39" s="184">
        <v>0</v>
      </c>
      <c r="AT39" s="184">
        <v>0</v>
      </c>
      <c r="AU39" s="184">
        <v>0</v>
      </c>
      <c r="AV39" s="184">
        <v>0</v>
      </c>
      <c r="AW39" s="184">
        <v>0</v>
      </c>
      <c r="AX39" s="184">
        <v>0</v>
      </c>
      <c r="AY39" s="184">
        <v>0</v>
      </c>
      <c r="AZ39" s="184">
        <v>0</v>
      </c>
      <c r="BA39" s="184">
        <v>0</v>
      </c>
    </row>
    <row r="40" spans="1:53" ht="16.5" customHeight="1" thickBot="1">
      <c r="B40" s="206" t="s">
        <v>177</v>
      </c>
      <c r="C40" s="206"/>
      <c r="D40" s="207"/>
      <c r="E40" s="303">
        <v>0</v>
      </c>
      <c r="F40" s="303">
        <v>0</v>
      </c>
      <c r="G40" s="303">
        <v>0</v>
      </c>
      <c r="H40" s="303">
        <v>0</v>
      </c>
      <c r="I40" s="303">
        <v>0</v>
      </c>
      <c r="J40" s="303">
        <v>0</v>
      </c>
      <c r="K40" s="303">
        <v>0</v>
      </c>
      <c r="L40" s="303">
        <v>0</v>
      </c>
      <c r="M40" s="303">
        <v>0</v>
      </c>
      <c r="N40" s="303">
        <v>0</v>
      </c>
      <c r="O40" s="303">
        <v>0</v>
      </c>
      <c r="P40" s="130"/>
      <c r="Q40" s="303">
        <v>0</v>
      </c>
      <c r="R40" s="303">
        <v>0</v>
      </c>
      <c r="S40" s="303">
        <v>0</v>
      </c>
      <c r="T40" s="303">
        <v>0</v>
      </c>
      <c r="U40" s="303">
        <v>0</v>
      </c>
      <c r="V40" s="303">
        <v>0</v>
      </c>
      <c r="W40" s="303">
        <v>0</v>
      </c>
      <c r="X40" s="303">
        <v>0</v>
      </c>
      <c r="Y40" s="303">
        <v>0</v>
      </c>
      <c r="Z40" s="303">
        <v>0</v>
      </c>
      <c r="AA40" s="303">
        <v>0</v>
      </c>
      <c r="AB40" s="303">
        <v>0</v>
      </c>
      <c r="AC40" s="303">
        <v>0</v>
      </c>
      <c r="AD40" s="303">
        <v>0</v>
      </c>
      <c r="AE40" s="303">
        <v>0</v>
      </c>
      <c r="AF40" s="303">
        <v>0</v>
      </c>
      <c r="AG40" s="303">
        <v>0</v>
      </c>
      <c r="AH40" s="303">
        <v>0</v>
      </c>
      <c r="AI40" s="303">
        <v>0</v>
      </c>
      <c r="AJ40" s="303">
        <v>0</v>
      </c>
      <c r="AK40" s="303">
        <v>0</v>
      </c>
      <c r="AL40" s="303">
        <v>0</v>
      </c>
      <c r="AM40" s="303">
        <v>0</v>
      </c>
      <c r="AN40" s="303">
        <v>0</v>
      </c>
      <c r="AO40" s="303">
        <v>0</v>
      </c>
      <c r="AP40" s="303">
        <v>0</v>
      </c>
      <c r="AQ40" s="303">
        <v>0</v>
      </c>
      <c r="AR40" s="303">
        <v>0</v>
      </c>
      <c r="AS40" s="303">
        <v>0</v>
      </c>
      <c r="AT40" s="303">
        <v>0</v>
      </c>
      <c r="AU40" s="303">
        <v>0</v>
      </c>
      <c r="AV40" s="303">
        <v>0</v>
      </c>
      <c r="AW40" s="303">
        <v>0</v>
      </c>
      <c r="AX40" s="303">
        <v>0</v>
      </c>
      <c r="AY40" s="303">
        <v>0</v>
      </c>
      <c r="AZ40" s="303">
        <v>0</v>
      </c>
      <c r="BA40" s="303">
        <v>0</v>
      </c>
    </row>
    <row r="41" spans="1:53" ht="16.5" customHeight="1" thickBot="1">
      <c r="B41" s="412" t="s">
        <v>676</v>
      </c>
      <c r="C41" s="206"/>
      <c r="D41" s="207"/>
      <c r="E41" s="303">
        <v>3.2299999999999995</v>
      </c>
      <c r="F41" s="303">
        <v>2.8499999999999996</v>
      </c>
      <c r="G41" s="303">
        <v>2.6400000000000006</v>
      </c>
      <c r="H41" s="303">
        <v>2.4418223494897195</v>
      </c>
      <c r="I41" s="303">
        <v>2.4428484776855397</v>
      </c>
      <c r="J41" s="303">
        <v>2.5302313030378767</v>
      </c>
      <c r="K41" s="303">
        <v>2.7597182867250329</v>
      </c>
      <c r="L41" s="303">
        <v>2.7263051169352348</v>
      </c>
      <c r="M41" s="303">
        <v>2.5087489106217453</v>
      </c>
      <c r="N41" s="550">
        <v>2.5943032770260226</v>
      </c>
      <c r="O41" s="550">
        <v>3.0574944695430579</v>
      </c>
      <c r="P41" s="130"/>
      <c r="Q41" s="303">
        <v>2.64</v>
      </c>
      <c r="R41" s="303">
        <v>2.64</v>
      </c>
      <c r="S41" s="303">
        <v>2.5400000000000005</v>
      </c>
      <c r="T41" s="303">
        <v>2.4299999999999997</v>
      </c>
      <c r="U41" s="303">
        <v>2.4613977937951255</v>
      </c>
      <c r="V41" s="303">
        <v>2.4624259877129671</v>
      </c>
      <c r="W41" s="303">
        <v>2.4117345441714235</v>
      </c>
      <c r="X41" s="303">
        <v>2.4089222233790943</v>
      </c>
      <c r="Y41" s="303">
        <v>2.4624478155716174</v>
      </c>
      <c r="Z41" s="303">
        <v>2.4581141677336484</v>
      </c>
      <c r="AA41" s="303">
        <v>2.4276998568120387</v>
      </c>
      <c r="AB41" s="303">
        <v>2.4913913572348356</v>
      </c>
      <c r="AC41" s="303">
        <v>2.513418025771931</v>
      </c>
      <c r="AD41" s="303">
        <v>2.5396095929155673</v>
      </c>
      <c r="AE41" s="303">
        <v>2.5736741606084053</v>
      </c>
      <c r="AF41" s="303">
        <v>2.661720048509193</v>
      </c>
      <c r="AG41" s="303">
        <v>2.7365148043542451</v>
      </c>
      <c r="AH41" s="303">
        <v>2.8087989432285623</v>
      </c>
      <c r="AI41" s="303">
        <v>2.8324874650066398</v>
      </c>
      <c r="AJ41" s="303">
        <v>2.7451890070659535</v>
      </c>
      <c r="AK41" s="303">
        <v>2.7641293973005454</v>
      </c>
      <c r="AL41" s="303">
        <v>2.7364418018169721</v>
      </c>
      <c r="AM41" s="303">
        <v>2.6594709144876183</v>
      </c>
      <c r="AN41" s="303">
        <v>2.5903033061090817</v>
      </c>
      <c r="AO41" s="303">
        <v>2.5652942647356243</v>
      </c>
      <c r="AP41" s="303">
        <v>2.4544321469895207</v>
      </c>
      <c r="AQ41" s="303">
        <v>2.4330053553517219</v>
      </c>
      <c r="AR41" s="303">
        <v>2.4849374876272963</v>
      </c>
      <c r="AS41" s="550">
        <v>2.5737693128252728</v>
      </c>
      <c r="AT41" s="550">
        <v>2.6154859353387012</v>
      </c>
      <c r="AU41" s="550">
        <v>2.6932750660732796</v>
      </c>
      <c r="AV41" s="550">
        <v>2.7841137520349646</v>
      </c>
      <c r="AW41" s="550">
        <v>2.8928800855560377</v>
      </c>
      <c r="AX41" s="550">
        <v>3.1134303479771646</v>
      </c>
      <c r="AY41" s="550">
        <v>3.4284738045986352</v>
      </c>
      <c r="AZ41" s="550">
        <v>3.5257481057933115</v>
      </c>
      <c r="BA41" s="550">
        <v>3.4031738578597857</v>
      </c>
    </row>
    <row r="42" spans="1:53" ht="16.5" customHeight="1">
      <c r="B42" s="70"/>
      <c r="C42" s="71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Q42" s="380"/>
      <c r="R42" s="380"/>
      <c r="S42" s="380"/>
      <c r="T42" s="380"/>
      <c r="U42" s="380"/>
      <c r="V42" s="380"/>
      <c r="W42" s="380"/>
      <c r="X42" s="380"/>
      <c r="Y42" s="380"/>
      <c r="Z42" s="380"/>
      <c r="AA42" s="380"/>
      <c r="AB42" s="380"/>
      <c r="AC42" s="380"/>
      <c r="AD42" s="380"/>
      <c r="AE42" s="380"/>
      <c r="AF42" s="380"/>
      <c r="AG42" s="380"/>
      <c r="AH42" s="380"/>
      <c r="AI42" s="380"/>
      <c r="AJ42" s="380"/>
      <c r="AK42" s="380"/>
      <c r="AL42" s="380"/>
      <c r="AM42" s="380"/>
      <c r="AN42" s="380"/>
      <c r="AO42" s="380"/>
      <c r="AP42" s="380"/>
      <c r="AQ42" s="380"/>
      <c r="AR42" s="380"/>
      <c r="AS42" s="380"/>
      <c r="AT42" s="380"/>
      <c r="AU42" s="380"/>
      <c r="AV42" s="380"/>
      <c r="AW42" s="380"/>
      <c r="AX42" s="380"/>
      <c r="AY42" s="380"/>
      <c r="AZ42" s="380"/>
      <c r="BA42" s="380"/>
    </row>
    <row r="43" spans="1:53" ht="16.5" customHeight="1">
      <c r="B43" s="71"/>
      <c r="C43" s="71"/>
      <c r="T43" s="86"/>
      <c r="U43" s="86"/>
    </row>
    <row r="44" spans="1:53" ht="16.5" customHeight="1">
      <c r="B44" s="71"/>
      <c r="C44" s="71"/>
      <c r="D44" s="1"/>
      <c r="T44" s="86"/>
      <c r="U44" s="86"/>
    </row>
    <row r="45" spans="1:53" ht="16.5" customHeight="1">
      <c r="B45" s="71"/>
      <c r="C45" s="71"/>
      <c r="D45" s="1"/>
      <c r="T45" s="86"/>
      <c r="U45" s="86"/>
    </row>
    <row r="46" spans="1:53" ht="16.5" customHeight="1">
      <c r="B46" s="71"/>
      <c r="C46" s="71"/>
    </row>
    <row r="47" spans="1:53" ht="16.5" customHeight="1">
      <c r="B47" s="71"/>
      <c r="C47" s="71"/>
    </row>
    <row r="48" spans="1:53" ht="16.5" customHeight="1">
      <c r="B48" s="71"/>
      <c r="C48" s="71"/>
    </row>
    <row r="49" spans="2:3" ht="16.5" customHeight="1">
      <c r="B49" s="71"/>
      <c r="C49" s="71"/>
    </row>
    <row r="50" spans="2:3" ht="16.5" customHeight="1">
      <c r="B50" s="71"/>
      <c r="C50" s="71"/>
    </row>
    <row r="51" spans="2:3" ht="16.5" customHeight="1"/>
    <row r="52" spans="2:3" ht="16.5" customHeight="1"/>
    <row r="53" spans="2:3" ht="16.5" customHeight="1"/>
    <row r="54" spans="2:3" ht="16.5" customHeight="1"/>
    <row r="55" spans="2:3" ht="16.5" customHeight="1"/>
    <row r="56" spans="2:3" ht="16.5" customHeight="1"/>
    <row r="57" spans="2:3" ht="16.5" customHeight="1"/>
    <row r="58" spans="2:3" ht="16.5" customHeight="1"/>
    <row r="59" spans="2:3" ht="16.5" customHeight="1"/>
    <row r="60" spans="2:3" ht="16.5" customHeight="1"/>
    <row r="61" spans="2:3" ht="16.5" customHeight="1"/>
    <row r="62" spans="2:3" ht="16.5" customHeight="1"/>
    <row r="63" spans="2:3" ht="16.5" customHeight="1"/>
    <row r="64" spans="2: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0" location="'KJB_부채자본(말잔)'!A1" display="부채차본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6" location="KJB_일반사항!A1" display="광주은행"/>
    <hyperlink ref="A12" location="'KJB_순이자마진(이자)'!A1" display="순이자마진(이자)"/>
    <hyperlink ref="A5" location="JBB_일반사항!A1" display="전북은행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80" firstPageNumber="6" orientation="landscape" useFirstPageNumber="1" r:id="rId1"/>
  <headerFooter alignWithMargins="0">
    <oddFooter>&amp;C- 5 -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199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16384" width="8.88671875" style="1"/>
  </cols>
  <sheetData>
    <row r="1" spans="1:53" s="3" customFormat="1" ht="26.25" customHeight="1">
      <c r="A1" s="17"/>
      <c r="B1" s="17" t="s">
        <v>498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500" t="s">
        <v>484</v>
      </c>
      <c r="C3" s="500"/>
      <c r="D3" s="8"/>
      <c r="E3" s="9" t="s">
        <v>897</v>
      </c>
      <c r="F3" s="9" t="s">
        <v>893</v>
      </c>
      <c r="G3" s="9" t="s">
        <v>894</v>
      </c>
      <c r="H3" s="9" t="s">
        <v>895</v>
      </c>
      <c r="I3" s="9" t="s">
        <v>896</v>
      </c>
      <c r="J3" s="9" t="s">
        <v>968</v>
      </c>
      <c r="K3" s="9" t="s">
        <v>1011</v>
      </c>
      <c r="L3" s="9" t="s">
        <v>1068</v>
      </c>
      <c r="M3" s="9" t="s">
        <v>1087</v>
      </c>
      <c r="N3" s="9" t="s">
        <v>1099</v>
      </c>
      <c r="O3" s="9" t="s">
        <v>1125</v>
      </c>
      <c r="P3" s="8"/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9" t="s">
        <v>34</v>
      </c>
      <c r="W3" s="9" t="s">
        <v>571</v>
      </c>
      <c r="X3" s="9" t="s">
        <v>683</v>
      </c>
      <c r="Y3" s="9" t="s">
        <v>684</v>
      </c>
      <c r="Z3" s="9" t="s">
        <v>689</v>
      </c>
      <c r="AA3" s="9" t="s">
        <v>775</v>
      </c>
      <c r="AB3" s="9" t="s">
        <v>905</v>
      </c>
      <c r="AC3" s="9" t="s">
        <v>935</v>
      </c>
      <c r="AD3" s="9" t="s">
        <v>961</v>
      </c>
      <c r="AE3" s="9" t="s">
        <v>971</v>
      </c>
      <c r="AF3" s="9" t="s">
        <v>995</v>
      </c>
      <c r="AG3" s="9" t="s">
        <v>997</v>
      </c>
      <c r="AH3" s="9" t="s">
        <v>1007</v>
      </c>
      <c r="AI3" s="9" t="s">
        <v>1013</v>
      </c>
      <c r="AJ3" s="9" t="s">
        <v>1017</v>
      </c>
      <c r="AK3" s="9" t="s">
        <v>1020</v>
      </c>
      <c r="AL3" s="9" t="s">
        <v>1056</v>
      </c>
      <c r="AM3" s="9" t="s">
        <v>1071</v>
      </c>
      <c r="AN3" s="9" t="s">
        <v>1072</v>
      </c>
      <c r="AO3" s="9" t="s">
        <v>1083</v>
      </c>
      <c r="AP3" s="9" t="s">
        <v>1086</v>
      </c>
      <c r="AQ3" s="9" t="s">
        <v>1089</v>
      </c>
      <c r="AR3" s="9" t="s">
        <v>1092</v>
      </c>
      <c r="AS3" s="9" t="s">
        <v>1095</v>
      </c>
      <c r="AT3" s="9" t="s">
        <v>1096</v>
      </c>
      <c r="AU3" s="9" t="s">
        <v>1098</v>
      </c>
      <c r="AV3" s="9" t="s">
        <v>1100</v>
      </c>
      <c r="AW3" s="9" t="s">
        <v>1104</v>
      </c>
      <c r="AX3" s="9" t="s">
        <v>1122</v>
      </c>
      <c r="AY3" s="9" t="s">
        <v>1124</v>
      </c>
      <c r="AZ3" s="9" t="s">
        <v>1127</v>
      </c>
      <c r="BA3" s="9" t="s">
        <v>1132</v>
      </c>
    </row>
    <row r="4" spans="1:53" s="77" customFormat="1" ht="16.5" customHeight="1">
      <c r="A4" s="99" t="s">
        <v>987</v>
      </c>
      <c r="B4" s="365" t="s">
        <v>327</v>
      </c>
      <c r="C4" s="365"/>
      <c r="D4" s="369"/>
      <c r="E4" s="370">
        <v>128314</v>
      </c>
      <c r="F4" s="370">
        <v>135325</v>
      </c>
      <c r="G4" s="370">
        <v>124557</v>
      </c>
      <c r="H4" s="370">
        <v>149844.40565695</v>
      </c>
      <c r="I4" s="370">
        <v>179900.02528974001</v>
      </c>
      <c r="J4" s="370">
        <v>189175.89</v>
      </c>
      <c r="K4" s="370">
        <v>179035.95339784998</v>
      </c>
      <c r="L4" s="370">
        <v>183910.16019923001</v>
      </c>
      <c r="M4" s="370">
        <v>203903.5186755</v>
      </c>
      <c r="N4" s="370">
        <v>219067.40996754001</v>
      </c>
      <c r="O4" s="370">
        <v>220194.77899851999</v>
      </c>
      <c r="P4" s="369"/>
      <c r="Q4" s="370">
        <v>131850</v>
      </c>
      <c r="R4" s="370">
        <v>127691</v>
      </c>
      <c r="S4" s="370">
        <v>124557</v>
      </c>
      <c r="T4" s="370">
        <v>129488</v>
      </c>
      <c r="U4" s="370">
        <v>135657.78999999998</v>
      </c>
      <c r="V4" s="370">
        <v>141280.51999999999</v>
      </c>
      <c r="W4" s="370">
        <v>149844.40565695</v>
      </c>
      <c r="X4" s="370">
        <v>159683.25</v>
      </c>
      <c r="Y4" s="370">
        <v>165846.24</v>
      </c>
      <c r="Z4" s="370">
        <v>174139.83</v>
      </c>
      <c r="AA4" s="370">
        <v>179900.02528974001</v>
      </c>
      <c r="AB4" s="370">
        <v>186412.63759748999</v>
      </c>
      <c r="AC4" s="370">
        <v>188281.5</v>
      </c>
      <c r="AD4" s="370">
        <v>188899.04</v>
      </c>
      <c r="AE4" s="370">
        <v>189175.89</v>
      </c>
      <c r="AF4" s="370">
        <v>188453.07</v>
      </c>
      <c r="AG4" s="370">
        <v>185892.58</v>
      </c>
      <c r="AH4" s="370">
        <v>186165.31</v>
      </c>
      <c r="AI4" s="370">
        <v>179035.95339784998</v>
      </c>
      <c r="AJ4" s="370">
        <v>178059.15611274997</v>
      </c>
      <c r="AK4" s="370">
        <v>179625.58427396</v>
      </c>
      <c r="AL4" s="370">
        <v>178869.58933625999</v>
      </c>
      <c r="AM4" s="370">
        <v>183910.16019923001</v>
      </c>
      <c r="AN4" s="370">
        <v>189094.72305615002</v>
      </c>
      <c r="AO4" s="370">
        <v>199466.84919302003</v>
      </c>
      <c r="AP4" s="370">
        <v>206409.39303502999</v>
      </c>
      <c r="AQ4" s="370">
        <v>203903.5186755</v>
      </c>
      <c r="AR4" s="370">
        <v>207240.54615178</v>
      </c>
      <c r="AS4" s="370">
        <v>209878.66040018</v>
      </c>
      <c r="AT4" s="370">
        <v>220113.40032833</v>
      </c>
      <c r="AU4" s="370">
        <v>219067.40996754001</v>
      </c>
      <c r="AV4" s="370">
        <v>223872.72153453997</v>
      </c>
      <c r="AW4" s="370">
        <v>222308.81475833</v>
      </c>
      <c r="AX4" s="370">
        <v>225123.82622416</v>
      </c>
      <c r="AY4" s="370">
        <v>220194.77899851999</v>
      </c>
      <c r="AZ4" s="370">
        <v>221714.99917353998</v>
      </c>
      <c r="BA4" s="370">
        <v>223214.46662321</v>
      </c>
    </row>
    <row r="5" spans="1:53" s="58" customFormat="1" ht="16.5" customHeight="1">
      <c r="A5" s="101" t="s">
        <v>35</v>
      </c>
      <c r="B5" s="14"/>
      <c r="C5" s="82" t="s">
        <v>182</v>
      </c>
      <c r="E5" s="162">
        <v>124859</v>
      </c>
      <c r="F5" s="162">
        <v>131781</v>
      </c>
      <c r="G5" s="162">
        <v>121467</v>
      </c>
      <c r="H5" s="162">
        <v>147775.63562833</v>
      </c>
      <c r="I5" s="162">
        <v>178055.73312895998</v>
      </c>
      <c r="J5" s="162">
        <v>187211.91</v>
      </c>
      <c r="K5" s="162">
        <v>176905.53789387</v>
      </c>
      <c r="L5" s="162">
        <v>182230.24927616998</v>
      </c>
      <c r="M5" s="162">
        <v>202273.59231327</v>
      </c>
      <c r="N5" s="162">
        <v>217520.42202684999</v>
      </c>
      <c r="O5" s="162">
        <v>218789.46622343</v>
      </c>
      <c r="Q5" s="162">
        <v>128466</v>
      </c>
      <c r="R5" s="162">
        <v>124492</v>
      </c>
      <c r="S5" s="162">
        <v>121467</v>
      </c>
      <c r="T5" s="162">
        <v>126498</v>
      </c>
      <c r="U5" s="162">
        <v>132800.09</v>
      </c>
      <c r="V5" s="162">
        <v>138554.34</v>
      </c>
      <c r="W5" s="162">
        <v>147775.63562833</v>
      </c>
      <c r="X5" s="162">
        <v>157565.34</v>
      </c>
      <c r="Y5" s="162">
        <v>163769.64000000001</v>
      </c>
      <c r="Z5" s="162">
        <v>172087.09</v>
      </c>
      <c r="AA5" s="162">
        <v>178055.73312895998</v>
      </c>
      <c r="AB5" s="162">
        <v>184712.13604031</v>
      </c>
      <c r="AC5" s="162">
        <v>186481.36</v>
      </c>
      <c r="AD5" s="162">
        <v>187054.85</v>
      </c>
      <c r="AE5" s="162">
        <v>187211.91</v>
      </c>
      <c r="AF5" s="162">
        <v>186221.11</v>
      </c>
      <c r="AG5" s="162">
        <v>183236.96</v>
      </c>
      <c r="AH5" s="162">
        <v>183666.29</v>
      </c>
      <c r="AI5" s="162">
        <v>176905.53789387</v>
      </c>
      <c r="AJ5" s="162">
        <v>176029.87882826998</v>
      </c>
      <c r="AK5" s="162">
        <v>177455.01014802002</v>
      </c>
      <c r="AL5" s="162">
        <v>176669.71862912001</v>
      </c>
      <c r="AM5" s="162">
        <v>182230.24927616998</v>
      </c>
      <c r="AN5" s="162">
        <v>187374.52803148999</v>
      </c>
      <c r="AO5" s="162">
        <v>197569.18467117997</v>
      </c>
      <c r="AP5" s="162">
        <v>204644.16216586001</v>
      </c>
      <c r="AQ5" s="162">
        <v>202273.59231327</v>
      </c>
      <c r="AR5" s="162">
        <v>205652.40588580002</v>
      </c>
      <c r="AS5" s="162">
        <v>207900.10595206</v>
      </c>
      <c r="AT5" s="535">
        <v>218446.77019382</v>
      </c>
      <c r="AU5" s="535">
        <v>217520.42202684999</v>
      </c>
      <c r="AV5" s="535">
        <v>222447.06094854002</v>
      </c>
      <c r="AW5" s="535">
        <v>220577.06216104998</v>
      </c>
      <c r="AX5" s="535">
        <v>223702.58452870999</v>
      </c>
      <c r="AY5" s="535">
        <v>218789.46622343</v>
      </c>
      <c r="AZ5" s="535">
        <v>219962.70495861999</v>
      </c>
      <c r="BA5" s="535">
        <v>220762.82534405001</v>
      </c>
    </row>
    <row r="6" spans="1:53" s="74" customFormat="1" ht="16.5" customHeight="1">
      <c r="A6" s="309" t="s">
        <v>525</v>
      </c>
      <c r="B6" s="14"/>
      <c r="C6" s="82" t="s">
        <v>183</v>
      </c>
      <c r="D6" s="58"/>
      <c r="E6" s="162">
        <v>1748</v>
      </c>
      <c r="F6" s="162">
        <v>1515</v>
      </c>
      <c r="G6" s="162">
        <v>1311</v>
      </c>
      <c r="H6" s="162">
        <v>747.81354320000003</v>
      </c>
      <c r="I6" s="162">
        <v>649.18487502000005</v>
      </c>
      <c r="J6" s="162">
        <v>830.58</v>
      </c>
      <c r="K6" s="162">
        <v>1003.4485987</v>
      </c>
      <c r="L6" s="162">
        <v>773.77402223000001</v>
      </c>
      <c r="M6" s="162">
        <v>751.34263065999994</v>
      </c>
      <c r="N6" s="162">
        <v>831.86403332999998</v>
      </c>
      <c r="O6" s="162">
        <v>756.04688005999992</v>
      </c>
      <c r="P6" s="58"/>
      <c r="Q6" s="162">
        <v>1427</v>
      </c>
      <c r="R6" s="162">
        <v>1533</v>
      </c>
      <c r="S6" s="162">
        <v>1311</v>
      </c>
      <c r="T6" s="162">
        <v>1166</v>
      </c>
      <c r="U6" s="162">
        <v>1066.77</v>
      </c>
      <c r="V6" s="162">
        <v>1224.49</v>
      </c>
      <c r="W6" s="162">
        <v>747.81354320000003</v>
      </c>
      <c r="X6" s="162">
        <v>835.8</v>
      </c>
      <c r="Y6" s="162">
        <v>956.55</v>
      </c>
      <c r="Z6" s="162">
        <v>853.91</v>
      </c>
      <c r="AA6" s="162">
        <v>649.18487502000005</v>
      </c>
      <c r="AB6" s="162">
        <v>592.57072817000005</v>
      </c>
      <c r="AC6" s="162">
        <v>723.96</v>
      </c>
      <c r="AD6" s="162">
        <v>846.33</v>
      </c>
      <c r="AE6" s="162">
        <v>830.58</v>
      </c>
      <c r="AF6" s="162">
        <v>995.05</v>
      </c>
      <c r="AG6" s="162">
        <v>1454.48</v>
      </c>
      <c r="AH6" s="162">
        <v>1548.25</v>
      </c>
      <c r="AI6" s="162">
        <v>1003.4485987</v>
      </c>
      <c r="AJ6" s="162">
        <v>1044.18228746</v>
      </c>
      <c r="AK6" s="162">
        <v>1215.51737</v>
      </c>
      <c r="AL6" s="162">
        <v>1142.62365243</v>
      </c>
      <c r="AM6" s="162">
        <v>773.77402223000001</v>
      </c>
      <c r="AN6" s="162">
        <v>840.65711772999998</v>
      </c>
      <c r="AO6" s="162">
        <v>968.94486023000002</v>
      </c>
      <c r="AP6" s="162">
        <v>909.62869784999998</v>
      </c>
      <c r="AQ6" s="162">
        <v>751.34263065999994</v>
      </c>
      <c r="AR6" s="162">
        <v>679.53123712000001</v>
      </c>
      <c r="AS6" s="162">
        <v>1190.12756943</v>
      </c>
      <c r="AT6" s="535">
        <v>915.16951816999995</v>
      </c>
      <c r="AU6" s="535">
        <v>831.86403332999998</v>
      </c>
      <c r="AV6" s="535">
        <v>818.05680235000011</v>
      </c>
      <c r="AW6" s="535">
        <v>1076.8608529099999</v>
      </c>
      <c r="AX6" s="535">
        <v>800.59650777000002</v>
      </c>
      <c r="AY6" s="535">
        <v>756.04688005999992</v>
      </c>
      <c r="AZ6" s="535">
        <v>910.67897411000001</v>
      </c>
      <c r="BA6" s="535">
        <v>1439.2079658100001</v>
      </c>
    </row>
    <row r="7" spans="1:53" s="74" customFormat="1" ht="16.5" customHeight="1">
      <c r="A7" s="103" t="s">
        <v>463</v>
      </c>
      <c r="B7" s="14"/>
      <c r="C7" s="96" t="s">
        <v>604</v>
      </c>
      <c r="D7" s="81"/>
      <c r="E7" s="160">
        <v>1707</v>
      </c>
      <c r="F7" s="160">
        <v>2029</v>
      </c>
      <c r="G7" s="160">
        <v>1779</v>
      </c>
      <c r="H7" s="160">
        <v>1320.9564854199998</v>
      </c>
      <c r="I7" s="160">
        <v>1195.1072860499999</v>
      </c>
      <c r="J7" s="160">
        <v>1133.4100000000001</v>
      </c>
      <c r="K7" s="160">
        <v>1126.9669054399999</v>
      </c>
      <c r="L7" s="160">
        <v>906.13690098000006</v>
      </c>
      <c r="M7" s="160">
        <v>878.58373172000006</v>
      </c>
      <c r="N7" s="160">
        <v>715.12390745000005</v>
      </c>
      <c r="O7" s="160">
        <v>649.26589512999999</v>
      </c>
      <c r="P7" s="81"/>
      <c r="Q7" s="160">
        <v>1957</v>
      </c>
      <c r="R7" s="160">
        <v>1666</v>
      </c>
      <c r="S7" s="160">
        <v>1779</v>
      </c>
      <c r="T7" s="160">
        <v>1824</v>
      </c>
      <c r="U7" s="160">
        <v>1790.93</v>
      </c>
      <c r="V7" s="160">
        <v>1501.69</v>
      </c>
      <c r="W7" s="160">
        <v>1320.9564854199998</v>
      </c>
      <c r="X7" s="160">
        <v>1282.1199999999999</v>
      </c>
      <c r="Y7" s="160">
        <v>1120.05</v>
      </c>
      <c r="Z7" s="160">
        <v>1198.8400000000001</v>
      </c>
      <c r="AA7" s="160">
        <v>1195.1072860499999</v>
      </c>
      <c r="AB7" s="160">
        <v>1107.9308292200001</v>
      </c>
      <c r="AC7" s="160">
        <v>1076.17</v>
      </c>
      <c r="AD7" s="160">
        <v>997.85</v>
      </c>
      <c r="AE7" s="160">
        <v>1133.4100000000001</v>
      </c>
      <c r="AF7" s="160">
        <v>1236.9100000000001</v>
      </c>
      <c r="AG7" s="160">
        <v>1201.1400000000001</v>
      </c>
      <c r="AH7" s="160">
        <v>950.77</v>
      </c>
      <c r="AI7" s="160">
        <v>1126.9669054399999</v>
      </c>
      <c r="AJ7" s="160">
        <v>985.09499716999994</v>
      </c>
      <c r="AK7" s="160">
        <v>955.05675606000011</v>
      </c>
      <c r="AL7" s="160">
        <v>1057.2470547999999</v>
      </c>
      <c r="AM7" s="160">
        <v>906.13690098000006</v>
      </c>
      <c r="AN7" s="160">
        <v>879.53790708999998</v>
      </c>
      <c r="AO7" s="160">
        <v>928.71966172999998</v>
      </c>
      <c r="AP7" s="160">
        <v>855.60217146999992</v>
      </c>
      <c r="AQ7" s="160">
        <v>878.58373172000006</v>
      </c>
      <c r="AR7" s="160">
        <v>908.60902901000009</v>
      </c>
      <c r="AS7" s="160">
        <v>788.42687876000002</v>
      </c>
      <c r="AT7" s="160">
        <v>751.46061642999996</v>
      </c>
      <c r="AU7" s="160">
        <v>715.12390745000005</v>
      </c>
      <c r="AV7" s="160">
        <v>607.60378374000004</v>
      </c>
      <c r="AW7" s="160">
        <v>654.89174448000006</v>
      </c>
      <c r="AX7" s="160">
        <v>620.04518781000002</v>
      </c>
      <c r="AY7" s="160">
        <v>649.26589512999999</v>
      </c>
      <c r="AZ7" s="160">
        <v>841.6152409</v>
      </c>
      <c r="BA7" s="160">
        <v>1012.43331349</v>
      </c>
    </row>
    <row r="8" spans="1:53" s="74" customFormat="1" ht="16.5" customHeight="1">
      <c r="A8" s="103" t="s">
        <v>464</v>
      </c>
      <c r="B8" s="14"/>
      <c r="C8" s="82" t="s">
        <v>185</v>
      </c>
      <c r="D8" s="58"/>
      <c r="E8" s="162">
        <v>1465</v>
      </c>
      <c r="F8" s="162">
        <v>1484</v>
      </c>
      <c r="G8" s="162">
        <v>1320</v>
      </c>
      <c r="H8" s="162">
        <v>726.4715976</v>
      </c>
      <c r="I8" s="162">
        <v>541.21963132999997</v>
      </c>
      <c r="J8" s="162">
        <v>607.53</v>
      </c>
      <c r="K8" s="162">
        <v>774.39890693999996</v>
      </c>
      <c r="L8" s="162">
        <v>550.02693389000001</v>
      </c>
      <c r="M8" s="162">
        <v>494.25008395999998</v>
      </c>
      <c r="N8" s="162">
        <v>462.43986900000004</v>
      </c>
      <c r="O8" s="162">
        <v>318.85391191999997</v>
      </c>
      <c r="P8" s="58"/>
      <c r="Q8" s="162">
        <v>1241</v>
      </c>
      <c r="R8" s="162">
        <v>1101</v>
      </c>
      <c r="S8" s="162">
        <v>1320</v>
      </c>
      <c r="T8" s="162">
        <v>1105</v>
      </c>
      <c r="U8" s="162">
        <v>937.61</v>
      </c>
      <c r="V8" s="162">
        <v>729.98</v>
      </c>
      <c r="W8" s="162">
        <v>726.4715976</v>
      </c>
      <c r="X8" s="162">
        <v>613.29999999999995</v>
      </c>
      <c r="Y8" s="162">
        <v>475.03</v>
      </c>
      <c r="Z8" s="162">
        <v>592.88</v>
      </c>
      <c r="AA8" s="162">
        <v>541.21963132999997</v>
      </c>
      <c r="AB8" s="162">
        <v>492.19671452</v>
      </c>
      <c r="AC8" s="162">
        <v>547.16999999999996</v>
      </c>
      <c r="AD8" s="162">
        <v>551.02</v>
      </c>
      <c r="AE8" s="162">
        <v>607.53</v>
      </c>
      <c r="AF8" s="162">
        <v>668.21</v>
      </c>
      <c r="AG8" s="162">
        <v>723.98</v>
      </c>
      <c r="AH8" s="162">
        <v>586.6</v>
      </c>
      <c r="AI8" s="162">
        <v>774.39890693999996</v>
      </c>
      <c r="AJ8" s="162">
        <v>589.16164170999991</v>
      </c>
      <c r="AK8" s="162">
        <v>636.24201932000005</v>
      </c>
      <c r="AL8" s="162">
        <v>701.59426953999991</v>
      </c>
      <c r="AM8" s="162">
        <v>550.02693389000001</v>
      </c>
      <c r="AN8" s="162">
        <v>493.53704063999999</v>
      </c>
      <c r="AO8" s="162">
        <v>521.70697098999995</v>
      </c>
      <c r="AP8" s="162">
        <v>449.08245369999997</v>
      </c>
      <c r="AQ8" s="162">
        <v>494.25008395999998</v>
      </c>
      <c r="AR8" s="162">
        <v>544.98003208</v>
      </c>
      <c r="AS8" s="162">
        <v>459.76403047000002</v>
      </c>
      <c r="AT8" s="535">
        <v>451.06166846000002</v>
      </c>
      <c r="AU8" s="535">
        <v>462.43986900000004</v>
      </c>
      <c r="AV8" s="535">
        <v>384.89531954</v>
      </c>
      <c r="AW8" s="535">
        <v>399.62892885000002</v>
      </c>
      <c r="AX8" s="535">
        <v>340.27559406</v>
      </c>
      <c r="AY8" s="535">
        <v>318.85391191999997</v>
      </c>
      <c r="AZ8" s="535">
        <v>321.76593327</v>
      </c>
      <c r="BA8" s="535">
        <v>381.44927981000001</v>
      </c>
    </row>
    <row r="9" spans="1:53" s="74" customFormat="1" ht="16.5" customHeight="1">
      <c r="A9" s="103" t="s">
        <v>465</v>
      </c>
      <c r="B9" s="14"/>
      <c r="C9" s="82" t="s">
        <v>186</v>
      </c>
      <c r="D9" s="58"/>
      <c r="E9" s="162">
        <v>138</v>
      </c>
      <c r="F9" s="162">
        <v>232</v>
      </c>
      <c r="G9" s="162">
        <v>114</v>
      </c>
      <c r="H9" s="162">
        <v>258.43846626999999</v>
      </c>
      <c r="I9" s="162">
        <v>79.701506159999994</v>
      </c>
      <c r="J9" s="162">
        <v>262.2</v>
      </c>
      <c r="K9" s="162">
        <v>186.81585938000001</v>
      </c>
      <c r="L9" s="162">
        <v>100.66496696</v>
      </c>
      <c r="M9" s="162">
        <v>63.405814060000004</v>
      </c>
      <c r="N9" s="162">
        <v>105.62142852999999</v>
      </c>
      <c r="O9" s="162">
        <v>97.999445550000004</v>
      </c>
      <c r="P9" s="58"/>
      <c r="Q9" s="162">
        <v>244</v>
      </c>
      <c r="R9" s="162">
        <v>158</v>
      </c>
      <c r="S9" s="162">
        <v>114</v>
      </c>
      <c r="T9" s="162">
        <v>175</v>
      </c>
      <c r="U9" s="162">
        <v>343.39</v>
      </c>
      <c r="V9" s="162">
        <v>200.33</v>
      </c>
      <c r="W9" s="162">
        <v>258.43846626999999</v>
      </c>
      <c r="X9" s="162">
        <v>344.75</v>
      </c>
      <c r="Y9" s="162">
        <v>236.69</v>
      </c>
      <c r="Z9" s="162">
        <v>210.06</v>
      </c>
      <c r="AA9" s="162">
        <v>79.701506159999994</v>
      </c>
      <c r="AB9" s="162">
        <v>103.33541901000001</v>
      </c>
      <c r="AC9" s="162">
        <v>120.95</v>
      </c>
      <c r="AD9" s="162">
        <v>102.46</v>
      </c>
      <c r="AE9" s="162">
        <v>262.2</v>
      </c>
      <c r="AF9" s="162">
        <v>299.25</v>
      </c>
      <c r="AG9" s="162">
        <v>212.35</v>
      </c>
      <c r="AH9" s="162">
        <v>132.32</v>
      </c>
      <c r="AI9" s="162">
        <v>186.81585938000001</v>
      </c>
      <c r="AJ9" s="162">
        <v>177.24269703000002</v>
      </c>
      <c r="AK9" s="162">
        <v>101.47007154000001</v>
      </c>
      <c r="AL9" s="162">
        <v>132.53513402999999</v>
      </c>
      <c r="AM9" s="162">
        <v>100.66496696</v>
      </c>
      <c r="AN9" s="162">
        <v>94.519263119999991</v>
      </c>
      <c r="AO9" s="162">
        <v>117.38138027000001</v>
      </c>
      <c r="AP9" s="162">
        <v>93.786303119999999</v>
      </c>
      <c r="AQ9" s="162">
        <v>63.405814060000004</v>
      </c>
      <c r="AR9" s="162">
        <v>72.639127669999993</v>
      </c>
      <c r="AS9" s="162">
        <v>49.514918619999996</v>
      </c>
      <c r="AT9" s="535">
        <v>75.424426279999992</v>
      </c>
      <c r="AU9" s="535">
        <v>105.62142852999999</v>
      </c>
      <c r="AV9" s="535">
        <v>73.920039580000008</v>
      </c>
      <c r="AW9" s="535">
        <v>69.829194829999992</v>
      </c>
      <c r="AX9" s="535">
        <v>88.889020039999991</v>
      </c>
      <c r="AY9" s="535">
        <v>97.999445550000004</v>
      </c>
      <c r="AZ9" s="535">
        <v>156.82400285</v>
      </c>
      <c r="BA9" s="535">
        <v>210.49882216000003</v>
      </c>
    </row>
    <row r="10" spans="1:53" s="79" customFormat="1" ht="16.5" customHeight="1">
      <c r="A10" s="103" t="s">
        <v>475</v>
      </c>
      <c r="B10" s="14"/>
      <c r="C10" s="82" t="s">
        <v>188</v>
      </c>
      <c r="D10" s="58"/>
      <c r="E10" s="162">
        <v>104</v>
      </c>
      <c r="F10" s="162">
        <v>313</v>
      </c>
      <c r="G10" s="162">
        <v>345</v>
      </c>
      <c r="H10" s="162">
        <v>336.04642154999999</v>
      </c>
      <c r="I10" s="162">
        <v>574.18614855999999</v>
      </c>
      <c r="J10" s="162">
        <v>263.68</v>
      </c>
      <c r="K10" s="162">
        <v>165.75213911999998</v>
      </c>
      <c r="L10" s="162">
        <v>255.44500013000001</v>
      </c>
      <c r="M10" s="162">
        <v>320.92783370000001</v>
      </c>
      <c r="N10" s="162">
        <v>147.06260992</v>
      </c>
      <c r="O10" s="162">
        <v>232.41253766000003</v>
      </c>
      <c r="P10" s="58"/>
      <c r="Q10" s="162">
        <v>472</v>
      </c>
      <c r="R10" s="162">
        <v>407</v>
      </c>
      <c r="S10" s="162">
        <v>345</v>
      </c>
      <c r="T10" s="162">
        <v>544</v>
      </c>
      <c r="U10" s="162">
        <v>509.93</v>
      </c>
      <c r="V10" s="162">
        <v>571.38</v>
      </c>
      <c r="W10" s="162">
        <v>336.04642154999999</v>
      </c>
      <c r="X10" s="162">
        <v>324.07</v>
      </c>
      <c r="Y10" s="162">
        <v>408.33</v>
      </c>
      <c r="Z10" s="162">
        <v>395.9</v>
      </c>
      <c r="AA10" s="162">
        <v>574.18614855999999</v>
      </c>
      <c r="AB10" s="162">
        <v>512.39869569000007</v>
      </c>
      <c r="AC10" s="162">
        <v>408.05</v>
      </c>
      <c r="AD10" s="162">
        <v>344.38</v>
      </c>
      <c r="AE10" s="162">
        <v>263.68</v>
      </c>
      <c r="AF10" s="162">
        <v>269.45</v>
      </c>
      <c r="AG10" s="162">
        <v>264.81</v>
      </c>
      <c r="AH10" s="162">
        <v>231.84</v>
      </c>
      <c r="AI10" s="162">
        <v>165.75213911999998</v>
      </c>
      <c r="AJ10" s="162">
        <v>218.69065843000001</v>
      </c>
      <c r="AK10" s="162">
        <v>217.34466520000001</v>
      </c>
      <c r="AL10" s="162">
        <v>223.11765123000001</v>
      </c>
      <c r="AM10" s="162">
        <v>255.44500013000001</v>
      </c>
      <c r="AN10" s="162">
        <v>291.48160332999998</v>
      </c>
      <c r="AO10" s="162">
        <v>289.63131047000002</v>
      </c>
      <c r="AP10" s="162">
        <v>312.73341464999999</v>
      </c>
      <c r="AQ10" s="162">
        <v>320.92783370000001</v>
      </c>
      <c r="AR10" s="162">
        <v>290.98986926000003</v>
      </c>
      <c r="AS10" s="162">
        <v>279.14792967</v>
      </c>
      <c r="AT10" s="535">
        <v>224.97452168999999</v>
      </c>
      <c r="AU10" s="535">
        <v>147.06260992</v>
      </c>
      <c r="AV10" s="535">
        <v>148.78842462</v>
      </c>
      <c r="AW10" s="535">
        <v>185.4336208</v>
      </c>
      <c r="AX10" s="535">
        <v>190.88057370999999</v>
      </c>
      <c r="AY10" s="535">
        <v>232.41253766000003</v>
      </c>
      <c r="AZ10" s="535">
        <v>363.02530478</v>
      </c>
      <c r="BA10" s="535">
        <v>420.48521152000001</v>
      </c>
    </row>
    <row r="11" spans="1:53" s="79" customFormat="1" ht="16.5" customHeight="1">
      <c r="A11" s="103" t="s">
        <v>466</v>
      </c>
      <c r="B11" s="373"/>
      <c r="C11" s="373" t="s">
        <v>587</v>
      </c>
      <c r="D11" s="58"/>
      <c r="E11" s="374">
        <v>1646</v>
      </c>
      <c r="F11" s="374">
        <v>1914</v>
      </c>
      <c r="G11" s="374">
        <v>1271</v>
      </c>
      <c r="H11" s="374">
        <v>1058.8780360400001</v>
      </c>
      <c r="I11" s="374">
        <v>1029.77841947001</v>
      </c>
      <c r="J11" s="374">
        <v>785.34</v>
      </c>
      <c r="K11" s="374">
        <v>1046.9219579800001</v>
      </c>
      <c r="L11" s="374">
        <v>933.75385591000008</v>
      </c>
      <c r="M11" s="374">
        <v>1025.58714119</v>
      </c>
      <c r="N11" s="374">
        <v>1016.6798328099999</v>
      </c>
      <c r="O11" s="374">
        <v>1385.2974852</v>
      </c>
      <c r="P11" s="58"/>
      <c r="Q11" s="374">
        <v>1706</v>
      </c>
      <c r="R11" s="374">
        <v>1546</v>
      </c>
      <c r="S11" s="374">
        <v>1271</v>
      </c>
      <c r="T11" s="374">
        <v>1482.5832789999999</v>
      </c>
      <c r="U11" s="374">
        <v>1520.26081039</v>
      </c>
      <c r="V11" s="374">
        <v>1366.1004445999999</v>
      </c>
      <c r="W11" s="374">
        <v>1059.18161857</v>
      </c>
      <c r="X11" s="374">
        <v>1075.7552480900001</v>
      </c>
      <c r="Y11" s="374">
        <v>1107.8898316500001</v>
      </c>
      <c r="Z11" s="374">
        <v>1105.3474686700001</v>
      </c>
      <c r="AA11" s="374">
        <v>1029.77841947001</v>
      </c>
      <c r="AB11" s="374">
        <v>976.77364570000009</v>
      </c>
      <c r="AC11" s="374">
        <v>869.81</v>
      </c>
      <c r="AD11" s="374">
        <v>796.06</v>
      </c>
      <c r="AE11" s="374">
        <v>785.34</v>
      </c>
      <c r="AF11" s="374">
        <v>1120.8800000000001</v>
      </c>
      <c r="AG11" s="374">
        <v>1095.31</v>
      </c>
      <c r="AH11" s="374">
        <v>1044.76</v>
      </c>
      <c r="AI11" s="374">
        <v>1046.9219579800001</v>
      </c>
      <c r="AJ11" s="374">
        <v>1057.5054394400001</v>
      </c>
      <c r="AK11" s="374">
        <v>969.29293097000004</v>
      </c>
      <c r="AL11" s="374">
        <v>982.94701255000007</v>
      </c>
      <c r="AM11" s="374">
        <v>933.75385591000008</v>
      </c>
      <c r="AN11" s="374">
        <v>933.44178220000003</v>
      </c>
      <c r="AO11" s="374">
        <v>974.96850389999997</v>
      </c>
      <c r="AP11" s="374">
        <v>980.96388215999991</v>
      </c>
      <c r="AQ11" s="374">
        <v>1025.58714119</v>
      </c>
      <c r="AR11" s="374">
        <v>996.15577232999988</v>
      </c>
      <c r="AS11" s="374">
        <v>1018.8480010799999</v>
      </c>
      <c r="AT11" s="374">
        <v>1052.0183702899999</v>
      </c>
      <c r="AU11" s="533">
        <v>1016.6798328099999</v>
      </c>
      <c r="AV11" s="374">
        <v>1061.3416473699999</v>
      </c>
      <c r="AW11" s="374">
        <v>1184.4737901800002</v>
      </c>
      <c r="AX11" s="374">
        <v>1208.7252118900003</v>
      </c>
      <c r="AY11" s="374">
        <v>1385.2974852</v>
      </c>
      <c r="AZ11" s="374">
        <v>1609.16852333</v>
      </c>
      <c r="BA11" s="374">
        <v>1824.97074862</v>
      </c>
    </row>
    <row r="12" spans="1:53" s="74" customFormat="1" ht="16.5" customHeight="1">
      <c r="A12" s="103" t="s">
        <v>559</v>
      </c>
      <c r="B12" s="375"/>
      <c r="C12" s="375" t="s">
        <v>588</v>
      </c>
      <c r="D12" s="58"/>
      <c r="E12" s="376">
        <v>768</v>
      </c>
      <c r="F12" s="376">
        <v>888</v>
      </c>
      <c r="G12" s="376">
        <v>1197</v>
      </c>
      <c r="H12" s="376">
        <v>1339.5664707699998</v>
      </c>
      <c r="I12" s="376">
        <v>1681.52472060431</v>
      </c>
      <c r="J12" s="376">
        <v>1651.9</v>
      </c>
      <c r="K12" s="376">
        <v>1222.0391699083002</v>
      </c>
      <c r="L12" s="376">
        <v>1350.8821516197304</v>
      </c>
      <c r="M12" s="376">
        <v>1396.5568744089151</v>
      </c>
      <c r="N12" s="376">
        <v>1428.6264097575349</v>
      </c>
      <c r="O12" s="376">
        <v>1203.1091351641999</v>
      </c>
      <c r="P12" s="58"/>
      <c r="Q12" s="376">
        <v>1192</v>
      </c>
      <c r="R12" s="376">
        <v>1023</v>
      </c>
      <c r="S12" s="376">
        <v>1197</v>
      </c>
      <c r="T12" s="376">
        <v>1124.22056767</v>
      </c>
      <c r="U12" s="376">
        <v>1125.46112064</v>
      </c>
      <c r="V12" s="376">
        <v>1211.9532908399999</v>
      </c>
      <c r="W12" s="376">
        <v>1339.3084134799999</v>
      </c>
      <c r="X12" s="376">
        <v>1412.2986339899999</v>
      </c>
      <c r="Y12" s="376">
        <v>1408.40504629</v>
      </c>
      <c r="Z12" s="376">
        <v>1498.5346062599999</v>
      </c>
      <c r="AA12" s="376">
        <v>1681.52472060431</v>
      </c>
      <c r="AB12" s="376">
        <v>1701.5284638897201</v>
      </c>
      <c r="AC12" s="376">
        <v>1705.51</v>
      </c>
      <c r="AD12" s="376">
        <v>1616.38</v>
      </c>
      <c r="AE12" s="376">
        <v>1651.9</v>
      </c>
      <c r="AF12" s="376">
        <v>1389.7</v>
      </c>
      <c r="AG12" s="376">
        <v>1354.59</v>
      </c>
      <c r="AH12" s="376">
        <v>1313.45</v>
      </c>
      <c r="AI12" s="376">
        <v>1222.0391699083002</v>
      </c>
      <c r="AJ12" s="376">
        <v>1178.5937087485299</v>
      </c>
      <c r="AK12" s="376">
        <v>1308.8079366785898</v>
      </c>
      <c r="AL12" s="376">
        <v>1340.2992548612401</v>
      </c>
      <c r="AM12" s="376">
        <v>1350.8821516197304</v>
      </c>
      <c r="AN12" s="376">
        <v>1384.0527022873302</v>
      </c>
      <c r="AO12" s="376">
        <v>1432.4154669817549</v>
      </c>
      <c r="AP12" s="376">
        <v>1476.4100349970247</v>
      </c>
      <c r="AQ12" s="376">
        <v>1396.5568744089151</v>
      </c>
      <c r="AR12" s="376">
        <v>1432.0774596223448</v>
      </c>
      <c r="AS12" s="376">
        <v>1420.28610633175</v>
      </c>
      <c r="AT12" s="376">
        <v>1435.1839703967</v>
      </c>
      <c r="AU12" s="534">
        <v>1428.6264097575349</v>
      </c>
      <c r="AV12" s="376">
        <v>1481.9989316693352</v>
      </c>
      <c r="AW12" s="376">
        <v>1414.2508991848049</v>
      </c>
      <c r="AX12" s="376">
        <v>1395.4450904133951</v>
      </c>
      <c r="AY12" s="376">
        <v>1203.1091351641999</v>
      </c>
      <c r="AZ12" s="376">
        <v>1200.4081838591999</v>
      </c>
      <c r="BA12" s="376">
        <v>1097.3067027492</v>
      </c>
    </row>
    <row r="13" spans="1:53" s="74" customFormat="1" ht="16.5" customHeight="1">
      <c r="A13" s="103" t="s">
        <v>467</v>
      </c>
      <c r="B13" s="363"/>
      <c r="C13" s="363" t="s">
        <v>138</v>
      </c>
      <c r="D13" s="81"/>
      <c r="E13" s="364">
        <v>1.330330283523232E-2</v>
      </c>
      <c r="F13" s="364">
        <v>1.4993534084611121E-2</v>
      </c>
      <c r="G13" s="364">
        <v>1.4282617596762928E-2</v>
      </c>
      <c r="H13" s="364">
        <v>8.8155208706567553E-3</v>
      </c>
      <c r="I13" s="364">
        <v>6.6431746417222924E-3</v>
      </c>
      <c r="J13" s="364">
        <v>5.9913025914665975E-3</v>
      </c>
      <c r="K13" s="364">
        <v>6.2946401773038146E-3</v>
      </c>
      <c r="L13" s="364">
        <v>4.9270627571548044E-3</v>
      </c>
      <c r="M13" s="364">
        <v>4.3088208454029305E-3</v>
      </c>
      <c r="N13" s="364">
        <v>3.2644011610671003E-3</v>
      </c>
      <c r="O13" s="364">
        <v>2.9485980461615028E-3</v>
      </c>
      <c r="P13" s="168"/>
      <c r="Q13" s="364">
        <v>1.4842624194160031E-2</v>
      </c>
      <c r="R13" s="364">
        <v>1.3047121566907613E-2</v>
      </c>
      <c r="S13" s="364">
        <v>1.4282617596762928E-2</v>
      </c>
      <c r="T13" s="364">
        <v>1.4086247374274065E-2</v>
      </c>
      <c r="U13" s="364">
        <v>1.3201822025849016E-2</v>
      </c>
      <c r="V13" s="364">
        <v>1.0629136982225151E-2</v>
      </c>
      <c r="W13" s="364">
        <v>8.8155208706567553E-3</v>
      </c>
      <c r="X13" s="364">
        <v>8.0291451983849262E-3</v>
      </c>
      <c r="Y13" s="364">
        <v>6.7535447291418851E-3</v>
      </c>
      <c r="Z13" s="364">
        <v>6.8843526492474482E-3</v>
      </c>
      <c r="AA13" s="364">
        <v>6.6431746417222924E-3</v>
      </c>
      <c r="AB13" s="364">
        <v>5.9434319663041893E-3</v>
      </c>
      <c r="AC13" s="364">
        <v>5.7157500869708389E-3</v>
      </c>
      <c r="AD13" s="364">
        <v>5.2825043472957828E-3</v>
      </c>
      <c r="AE13" s="364">
        <v>5.9913025914665975E-3</v>
      </c>
      <c r="AF13" s="364">
        <v>6.5634908468193169E-3</v>
      </c>
      <c r="AG13" s="364">
        <v>6.4614736101892833E-3</v>
      </c>
      <c r="AH13" s="364">
        <v>5.1070739226335999E-3</v>
      </c>
      <c r="AI13" s="364">
        <v>6.2946401773038146E-3</v>
      </c>
      <c r="AJ13" s="364">
        <v>5.5324029310024458E-3</v>
      </c>
      <c r="AK13" s="364">
        <v>5.3169305470615689E-3</v>
      </c>
      <c r="AL13" s="364">
        <v>5.9107143853976384E-3</v>
      </c>
      <c r="AM13" s="364">
        <v>4.9270627571548044E-3</v>
      </c>
      <c r="AN13" s="364">
        <v>4.6513085763309689E-3</v>
      </c>
      <c r="AO13" s="364">
        <v>4.656010086324153E-3</v>
      </c>
      <c r="AP13" s="364">
        <v>4.1451707157764599E-3</v>
      </c>
      <c r="AQ13" s="364">
        <v>4.3088208454029305E-3</v>
      </c>
      <c r="AR13" s="364">
        <v>4.3843207609796002E-3</v>
      </c>
      <c r="AS13" s="364">
        <v>3.7565842914029E-3</v>
      </c>
      <c r="AT13" s="364">
        <v>3.4139703230657067E-3</v>
      </c>
      <c r="AU13" s="364">
        <v>3.2644011610671003E-3</v>
      </c>
      <c r="AV13" s="364">
        <v>2.7140590402223545E-3</v>
      </c>
      <c r="AW13" s="364">
        <v>2.9458649455350082E-3</v>
      </c>
      <c r="AX13" s="364">
        <v>2.7542406248577591E-3</v>
      </c>
      <c r="AY13" s="364">
        <v>2.9485980461615028E-3</v>
      </c>
      <c r="AZ13" s="364">
        <v>3.7959328148171605E-3</v>
      </c>
      <c r="BA13" s="364">
        <v>4.5356975683794078E-3</v>
      </c>
    </row>
    <row r="14" spans="1:53" s="74" customFormat="1" ht="16.5" customHeight="1">
      <c r="A14" s="308" t="s">
        <v>532</v>
      </c>
      <c r="B14" s="10"/>
      <c r="C14" s="10" t="s">
        <v>921</v>
      </c>
      <c r="D14" s="81"/>
      <c r="E14" s="168">
        <v>0.96426479203280613</v>
      </c>
      <c r="F14" s="168">
        <v>0.9433218334154756</v>
      </c>
      <c r="G14" s="168">
        <v>0.71444631815626758</v>
      </c>
      <c r="H14" s="168">
        <v>0.80159948319821339</v>
      </c>
      <c r="I14" s="168">
        <v>0.86166190390619635</v>
      </c>
      <c r="J14" s="168">
        <v>0.69290018616387716</v>
      </c>
      <c r="K14" s="168">
        <v>0.92897311618148359</v>
      </c>
      <c r="L14" s="168">
        <v>1.0304776848841846</v>
      </c>
      <c r="M14" s="168">
        <v>1.1673186108081148</v>
      </c>
      <c r="N14" s="171">
        <v>1.4216834624300181</v>
      </c>
      <c r="O14" s="171">
        <v>2.1336366126587123</v>
      </c>
      <c r="P14" s="168"/>
      <c r="Q14" s="168">
        <v>0.87174246295350022</v>
      </c>
      <c r="R14" s="168">
        <v>0.92797118847539017</v>
      </c>
      <c r="S14" s="168">
        <v>0.71444631815626758</v>
      </c>
      <c r="T14" s="168">
        <v>0.81281978015350875</v>
      </c>
      <c r="U14" s="168">
        <v>0.84886668400775012</v>
      </c>
      <c r="V14" s="168">
        <v>0.90970869127449738</v>
      </c>
      <c r="W14" s="168">
        <v>0.80182930343328596</v>
      </c>
      <c r="X14" s="168">
        <v>0.83904412074532819</v>
      </c>
      <c r="Y14" s="168">
        <v>0.98914319150930774</v>
      </c>
      <c r="Z14" s="168">
        <v>0.92201417092355942</v>
      </c>
      <c r="AA14" s="168">
        <v>0.86166190390619635</v>
      </c>
      <c r="AB14" s="168">
        <v>0.88161970038117221</v>
      </c>
      <c r="AC14" s="168">
        <v>0.80824590910358018</v>
      </c>
      <c r="AD14" s="168">
        <v>0.79776722185476912</v>
      </c>
      <c r="AE14" s="168">
        <v>0.69290018616387716</v>
      </c>
      <c r="AF14" s="168">
        <v>0.9061936600075996</v>
      </c>
      <c r="AG14" s="168">
        <v>0.91189203589922896</v>
      </c>
      <c r="AH14" s="168">
        <v>1.0988567161353429</v>
      </c>
      <c r="AI14" s="168">
        <v>0.92897311618148359</v>
      </c>
      <c r="AJ14" s="168">
        <v>1.0735060501555915</v>
      </c>
      <c r="AK14" s="168">
        <v>1.014906103558421</v>
      </c>
      <c r="AL14" s="168">
        <v>0.92972310311703332</v>
      </c>
      <c r="AM14" s="168">
        <v>1.0304776848841846</v>
      </c>
      <c r="AN14" s="168">
        <v>1.0612865854620683</v>
      </c>
      <c r="AO14" s="168">
        <v>1.0497984957956512</v>
      </c>
      <c r="AP14" s="168">
        <v>1.146518691595438</v>
      </c>
      <c r="AQ14" s="168">
        <v>1.1673186108081148</v>
      </c>
      <c r="AR14" s="168">
        <v>1.096352491032792</v>
      </c>
      <c r="AS14" s="168">
        <v>1.2922542705322213</v>
      </c>
      <c r="AT14" s="168">
        <v>1.3999647450426265</v>
      </c>
      <c r="AU14" s="168">
        <v>1.4216834624300181</v>
      </c>
      <c r="AV14" s="168">
        <v>1.7467660270926801</v>
      </c>
      <c r="AW14" s="168">
        <v>1.8086558582602092</v>
      </c>
      <c r="AX14" s="168">
        <v>1.9494147130779589</v>
      </c>
      <c r="AY14" s="168">
        <v>2.1336366126587123</v>
      </c>
      <c r="AZ14" s="168">
        <v>1.9120002171172659</v>
      </c>
      <c r="BA14" s="168">
        <v>1.8025589678880372</v>
      </c>
    </row>
    <row r="15" spans="1:53" s="74" customFormat="1" ht="16.5" customHeight="1">
      <c r="A15" s="103" t="s">
        <v>469</v>
      </c>
      <c r="B15" s="40"/>
      <c r="C15" s="40" t="s">
        <v>922</v>
      </c>
      <c r="D15" s="371"/>
      <c r="E15" s="377">
        <v>1.4141769185705917</v>
      </c>
      <c r="F15" s="377">
        <v>1.3809758501724987</v>
      </c>
      <c r="G15" s="377">
        <v>1.3872962338392356</v>
      </c>
      <c r="H15" s="377">
        <v>1.8156877484479828</v>
      </c>
      <c r="I15" s="377">
        <v>2.2686692414331806</v>
      </c>
      <c r="J15" s="377">
        <v>2.1503604167953343</v>
      </c>
      <c r="K15" s="377">
        <v>2.0133343019531114</v>
      </c>
      <c r="L15" s="377">
        <v>2.5212923180358997</v>
      </c>
      <c r="M15" s="377">
        <v>2.7568732815677031</v>
      </c>
      <c r="N15" s="377">
        <v>3.4194161558477969</v>
      </c>
      <c r="O15" s="377">
        <v>3.9866665410570086</v>
      </c>
      <c r="P15" s="377"/>
      <c r="Q15" s="377">
        <v>1.4808380173735309</v>
      </c>
      <c r="R15" s="377">
        <v>1.5420168067226891</v>
      </c>
      <c r="S15" s="377">
        <v>1.3872962338392356</v>
      </c>
      <c r="T15" s="377">
        <v>1.4291687755866227</v>
      </c>
      <c r="U15" s="377">
        <v>1.4772894144550595</v>
      </c>
      <c r="V15" s="377">
        <v>1.7167682647150875</v>
      </c>
      <c r="W15" s="377">
        <v>1.8157222122933119</v>
      </c>
      <c r="X15" s="377">
        <v>1.9405780130409014</v>
      </c>
      <c r="Y15" s="377">
        <v>2.2465915610374543</v>
      </c>
      <c r="Z15" s="377">
        <v>2.172001330394381</v>
      </c>
      <c r="AA15" s="377">
        <v>2.2686692414331806</v>
      </c>
      <c r="AB15" s="377">
        <v>2.4173910852135823</v>
      </c>
      <c r="AC15" s="377">
        <v>2.3930419915069177</v>
      </c>
      <c r="AD15" s="377">
        <v>2.4176136933036698</v>
      </c>
      <c r="AE15" s="377">
        <v>2.1503604167953343</v>
      </c>
      <c r="AF15" s="377">
        <v>2.0297192196683671</v>
      </c>
      <c r="AG15" s="377">
        <v>2.0396456699468835</v>
      </c>
      <c r="AH15" s="377">
        <v>2.4803420421557489</v>
      </c>
      <c r="AI15" s="377">
        <v>2.0133343019531114</v>
      </c>
      <c r="AJ15" s="377">
        <v>2.2699324985026208</v>
      </c>
      <c r="AK15" s="377">
        <v>2.385304175059384</v>
      </c>
      <c r="AL15" s="377">
        <v>2.1974487957790814</v>
      </c>
      <c r="AM15" s="377">
        <v>2.5212923180358997</v>
      </c>
      <c r="AN15" s="377">
        <v>2.6349000603679373</v>
      </c>
      <c r="AO15" s="377">
        <v>2.5921535529864084</v>
      </c>
      <c r="AP15" s="377">
        <v>2.8720987382898291</v>
      </c>
      <c r="AQ15" s="377">
        <v>2.7568732815677031</v>
      </c>
      <c r="AR15" s="377">
        <v>2.6724731478819805</v>
      </c>
      <c r="AS15" s="377">
        <v>3.0936719347365518</v>
      </c>
      <c r="AT15" s="377">
        <v>3.3098239432729977</v>
      </c>
      <c r="AU15" s="377">
        <v>3.4194161558477969</v>
      </c>
      <c r="AV15" s="377">
        <v>4.1858537538792833</v>
      </c>
      <c r="AW15" s="377">
        <v>3.9681744521428586</v>
      </c>
      <c r="AX15" s="377">
        <v>4.1999685724540923</v>
      </c>
      <c r="AY15" s="377">
        <v>3.9866665410570086</v>
      </c>
      <c r="AZ15" s="377">
        <v>3.3383149100112735</v>
      </c>
      <c r="BA15" s="377">
        <v>2.8863900589123235</v>
      </c>
    </row>
    <row r="16" spans="1:53" s="74" customFormat="1" ht="16.5" customHeight="1">
      <c r="A16" s="101" t="s">
        <v>461</v>
      </c>
      <c r="B16" s="10"/>
      <c r="C16" s="10"/>
      <c r="D16" s="81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81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</row>
    <row r="17" spans="1:53" s="74" customFormat="1" ht="16.5" customHeight="1">
      <c r="A17" s="99" t="s">
        <v>462</v>
      </c>
      <c r="B17" s="365" t="s">
        <v>601</v>
      </c>
      <c r="C17" s="365"/>
      <c r="D17" s="369"/>
      <c r="E17" s="370">
        <v>92867.86</v>
      </c>
      <c r="F17" s="370">
        <v>95452.33</v>
      </c>
      <c r="G17" s="370">
        <v>84987.34</v>
      </c>
      <c r="H17" s="370">
        <v>98081.43</v>
      </c>
      <c r="I17" s="370">
        <v>99688.360117830001</v>
      </c>
      <c r="J17" s="370">
        <v>92394.1</v>
      </c>
      <c r="K17" s="370">
        <v>91205.368968510011</v>
      </c>
      <c r="L17" s="370">
        <v>100832.47106376002</v>
      </c>
      <c r="M17" s="370">
        <v>114954.75258987</v>
      </c>
      <c r="N17" s="370">
        <v>125347.84991819</v>
      </c>
      <c r="O17" s="370">
        <v>135602.57592373999</v>
      </c>
      <c r="P17" s="369"/>
      <c r="Q17" s="370">
        <v>91937.4</v>
      </c>
      <c r="R17" s="370">
        <v>88251.04</v>
      </c>
      <c r="S17" s="370">
        <v>84987.34</v>
      </c>
      <c r="T17" s="370">
        <v>89114.91</v>
      </c>
      <c r="U17" s="370">
        <v>94334.26</v>
      </c>
      <c r="V17" s="370">
        <v>97305.089999999982</v>
      </c>
      <c r="W17" s="370">
        <v>98081.43</v>
      </c>
      <c r="X17" s="370">
        <v>101948.42</v>
      </c>
      <c r="Y17" s="370">
        <v>101791.81</v>
      </c>
      <c r="Z17" s="370">
        <v>101826.65</v>
      </c>
      <c r="AA17" s="370">
        <v>99688.360117830001</v>
      </c>
      <c r="AB17" s="370">
        <v>98195.839502669987</v>
      </c>
      <c r="AC17" s="370">
        <v>96097.87</v>
      </c>
      <c r="AD17" s="370">
        <v>94710.93</v>
      </c>
      <c r="AE17" s="370">
        <v>92394.1</v>
      </c>
      <c r="AF17" s="370">
        <v>92782.45</v>
      </c>
      <c r="AG17" s="370">
        <v>91619.46</v>
      </c>
      <c r="AH17" s="370">
        <v>94456.78</v>
      </c>
      <c r="AI17" s="370">
        <v>91205.368968510011</v>
      </c>
      <c r="AJ17" s="370">
        <v>93526.167001650014</v>
      </c>
      <c r="AK17" s="370">
        <v>96015.305554119986</v>
      </c>
      <c r="AL17" s="370">
        <v>99319.43834879002</v>
      </c>
      <c r="AM17" s="370">
        <v>100832.47106376002</v>
      </c>
      <c r="AN17" s="370">
        <v>107238.87900043</v>
      </c>
      <c r="AO17" s="370">
        <v>112243.03775566003</v>
      </c>
      <c r="AP17" s="370">
        <v>118436.29624867998</v>
      </c>
      <c r="AQ17" s="370">
        <v>114954.75258987</v>
      </c>
      <c r="AR17" s="370">
        <v>116833.86824772001</v>
      </c>
      <c r="AS17" s="370">
        <v>119082.92606934998</v>
      </c>
      <c r="AT17" s="532">
        <v>124666.30260997001</v>
      </c>
      <c r="AU17" s="532">
        <v>125347.84991819</v>
      </c>
      <c r="AV17" s="532">
        <v>130435.03466042</v>
      </c>
      <c r="AW17" s="532">
        <v>133336.16362156</v>
      </c>
      <c r="AX17" s="532">
        <v>137278.91633538998</v>
      </c>
      <c r="AY17" s="532">
        <v>135602.57592373999</v>
      </c>
      <c r="AZ17" s="532">
        <v>137829.76974043</v>
      </c>
      <c r="BA17" s="532">
        <v>139744.66132307</v>
      </c>
    </row>
    <row r="18" spans="1:53" s="79" customFormat="1" ht="16.5" customHeight="1">
      <c r="A18" s="101" t="s">
        <v>1077</v>
      </c>
      <c r="B18" s="14"/>
      <c r="C18" s="82" t="s">
        <v>182</v>
      </c>
      <c r="D18" s="58"/>
      <c r="E18" s="162">
        <v>89672.29</v>
      </c>
      <c r="F18" s="162">
        <v>92142.49</v>
      </c>
      <c r="G18" s="162">
        <v>82104.259999999995</v>
      </c>
      <c r="H18" s="162">
        <v>96266.12</v>
      </c>
      <c r="I18" s="162">
        <v>98133.472854899985</v>
      </c>
      <c r="J18" s="162">
        <v>90745</v>
      </c>
      <c r="K18" s="162">
        <v>89481.452662560012</v>
      </c>
      <c r="L18" s="162">
        <v>99653.017525629999</v>
      </c>
      <c r="M18" s="162">
        <v>113792.09205489</v>
      </c>
      <c r="N18" s="162">
        <v>124157.08386977002</v>
      </c>
      <c r="O18" s="162">
        <v>134757.78896206999</v>
      </c>
      <c r="P18" s="58"/>
      <c r="Q18" s="162">
        <v>88792.43</v>
      </c>
      <c r="R18" s="162">
        <v>85269.45</v>
      </c>
      <c r="S18" s="162">
        <v>82104.259999999995</v>
      </c>
      <c r="T18" s="162">
        <v>86350.92</v>
      </c>
      <c r="U18" s="162">
        <v>91707.39</v>
      </c>
      <c r="V18" s="162">
        <v>94800.18</v>
      </c>
      <c r="W18" s="162">
        <v>96266.12</v>
      </c>
      <c r="X18" s="162">
        <v>100099.96</v>
      </c>
      <c r="Y18" s="162">
        <v>99986.5</v>
      </c>
      <c r="Z18" s="162">
        <v>100066.42</v>
      </c>
      <c r="AA18" s="162">
        <v>98133.472854899985</v>
      </c>
      <c r="AB18" s="162">
        <v>96796.578580500005</v>
      </c>
      <c r="AC18" s="162">
        <v>94584.91</v>
      </c>
      <c r="AD18" s="162">
        <v>93163.5</v>
      </c>
      <c r="AE18" s="162">
        <v>90745</v>
      </c>
      <c r="AF18" s="162">
        <v>90891.73</v>
      </c>
      <c r="AG18" s="162">
        <v>89334.69</v>
      </c>
      <c r="AH18" s="162">
        <v>92336.58</v>
      </c>
      <c r="AI18" s="162">
        <v>89481.452662560012</v>
      </c>
      <c r="AJ18" s="162">
        <v>91972.155657170006</v>
      </c>
      <c r="AK18" s="162">
        <v>94351.108272030004</v>
      </c>
      <c r="AL18" s="162">
        <v>97647.835831150005</v>
      </c>
      <c r="AM18" s="162">
        <v>99653.017525629999</v>
      </c>
      <c r="AN18" s="162">
        <v>106033.49878701</v>
      </c>
      <c r="AO18" s="162">
        <v>110845.94679919998</v>
      </c>
      <c r="AP18" s="162">
        <v>117144.49759382999</v>
      </c>
      <c r="AQ18" s="162">
        <v>113792.09205489</v>
      </c>
      <c r="AR18" s="162">
        <v>115688.28375565</v>
      </c>
      <c r="AS18" s="162">
        <v>117497.61274509001</v>
      </c>
      <c r="AT18" s="535">
        <v>123371.94584818002</v>
      </c>
      <c r="AU18" s="535">
        <v>124157.08386977002</v>
      </c>
      <c r="AV18" s="535">
        <v>129388.79040283</v>
      </c>
      <c r="AW18" s="535">
        <v>132010.98275910001</v>
      </c>
      <c r="AX18" s="535">
        <v>136336.07336007</v>
      </c>
      <c r="AY18" s="535">
        <v>134757.78896206999</v>
      </c>
      <c r="AZ18" s="535">
        <v>136804.44367159999</v>
      </c>
      <c r="BA18" s="535">
        <v>138183.70528995001</v>
      </c>
    </row>
    <row r="19" spans="1:53" s="74" customFormat="1" ht="16.5" customHeight="1">
      <c r="A19" s="99" t="s">
        <v>1116</v>
      </c>
      <c r="B19" s="14"/>
      <c r="C19" s="82" t="s">
        <v>183</v>
      </c>
      <c r="D19" s="58"/>
      <c r="E19" s="162">
        <v>1562.56</v>
      </c>
      <c r="F19" s="162">
        <v>1346.6</v>
      </c>
      <c r="G19" s="162">
        <v>1168.48</v>
      </c>
      <c r="H19" s="162">
        <v>610.21</v>
      </c>
      <c r="I19" s="162">
        <v>486.91890798999998</v>
      </c>
      <c r="J19" s="162">
        <v>692.56</v>
      </c>
      <c r="K19" s="162">
        <v>826.76176289</v>
      </c>
      <c r="L19" s="162">
        <v>538.78819108000005</v>
      </c>
      <c r="M19" s="162">
        <v>574.21701865</v>
      </c>
      <c r="N19" s="162">
        <v>664.22861210000008</v>
      </c>
      <c r="O19" s="162">
        <v>521.91580372999999</v>
      </c>
      <c r="P19" s="58"/>
      <c r="Q19" s="162">
        <v>1250.78</v>
      </c>
      <c r="R19" s="162">
        <v>1378.66</v>
      </c>
      <c r="S19" s="162">
        <v>1168.48</v>
      </c>
      <c r="T19" s="162">
        <v>1018.16</v>
      </c>
      <c r="U19" s="162">
        <v>937.99</v>
      </c>
      <c r="V19" s="162">
        <v>1097.4000000000001</v>
      </c>
      <c r="W19" s="162">
        <v>610.21</v>
      </c>
      <c r="X19" s="162">
        <v>678.18</v>
      </c>
      <c r="Y19" s="162">
        <v>817.89</v>
      </c>
      <c r="Z19" s="162">
        <v>710.51</v>
      </c>
      <c r="AA19" s="162">
        <v>486.91890798999998</v>
      </c>
      <c r="AB19" s="162">
        <v>453.33439774000004</v>
      </c>
      <c r="AC19" s="162">
        <v>601.92999999999995</v>
      </c>
      <c r="AD19" s="162">
        <v>715.18</v>
      </c>
      <c r="AE19" s="162">
        <v>692.56</v>
      </c>
      <c r="AF19" s="162">
        <v>831.25</v>
      </c>
      <c r="AG19" s="162">
        <v>1303.48</v>
      </c>
      <c r="AH19" s="162">
        <v>1384.94</v>
      </c>
      <c r="AI19" s="162">
        <v>826.76176289</v>
      </c>
      <c r="AJ19" s="162">
        <v>820.69512440999995</v>
      </c>
      <c r="AK19" s="162">
        <v>989.78918701999999</v>
      </c>
      <c r="AL19" s="162">
        <v>900.93829481000012</v>
      </c>
      <c r="AM19" s="162">
        <v>538.78819108000005</v>
      </c>
      <c r="AN19" s="162">
        <v>609.87005997999995</v>
      </c>
      <c r="AO19" s="162">
        <v>763.6415569699999</v>
      </c>
      <c r="AP19" s="162">
        <v>717.98830273999988</v>
      </c>
      <c r="AQ19" s="162">
        <v>574.21701865</v>
      </c>
      <c r="AR19" s="162">
        <v>511.35594254999995</v>
      </c>
      <c r="AS19" s="162">
        <v>1024.6032860999999</v>
      </c>
      <c r="AT19" s="535">
        <v>745.93387245000008</v>
      </c>
      <c r="AU19" s="535">
        <v>664.22861210000008</v>
      </c>
      <c r="AV19" s="535">
        <v>631.38202489000003</v>
      </c>
      <c r="AW19" s="535">
        <v>881.82547867999995</v>
      </c>
      <c r="AX19" s="535">
        <v>571.50951530999998</v>
      </c>
      <c r="AY19" s="535">
        <v>521.91580372999999</v>
      </c>
      <c r="AZ19" s="535">
        <v>643.34252513999991</v>
      </c>
      <c r="BA19" s="535">
        <v>1149.7085548699999</v>
      </c>
    </row>
    <row r="20" spans="1:53" s="74" customFormat="1" ht="16.5" customHeight="1">
      <c r="A20" s="97"/>
      <c r="B20" s="14"/>
      <c r="C20" s="96" t="s">
        <v>604</v>
      </c>
      <c r="D20" s="81"/>
      <c r="E20" s="160">
        <v>1633.01</v>
      </c>
      <c r="F20" s="160">
        <v>1963.24</v>
      </c>
      <c r="G20" s="160">
        <v>1714.6</v>
      </c>
      <c r="H20" s="160">
        <v>1205.0900000000001</v>
      </c>
      <c r="I20" s="160">
        <v>1067.9683552299998</v>
      </c>
      <c r="J20" s="160">
        <v>956.54</v>
      </c>
      <c r="K20" s="160">
        <v>897.15454322000005</v>
      </c>
      <c r="L20" s="160">
        <v>640.66534719999993</v>
      </c>
      <c r="M20" s="160">
        <v>588.44351647999986</v>
      </c>
      <c r="N20" s="160">
        <v>526.53743640999994</v>
      </c>
      <c r="O20" s="160">
        <v>322.87115803999995</v>
      </c>
      <c r="P20" s="81"/>
      <c r="Q20" s="160">
        <v>1894.19</v>
      </c>
      <c r="R20" s="160">
        <v>1602.93</v>
      </c>
      <c r="S20" s="160">
        <v>1714.6</v>
      </c>
      <c r="T20" s="160">
        <v>1745.83</v>
      </c>
      <c r="U20" s="160">
        <v>1688.88</v>
      </c>
      <c r="V20" s="160">
        <v>1407.5100000000002</v>
      </c>
      <c r="W20" s="160">
        <v>1205.0900000000001</v>
      </c>
      <c r="X20" s="160">
        <v>1170.27</v>
      </c>
      <c r="Y20" s="160">
        <v>987.41000000000008</v>
      </c>
      <c r="Z20" s="160">
        <v>1049.74</v>
      </c>
      <c r="AA20" s="160">
        <v>1067.9683552299998</v>
      </c>
      <c r="AB20" s="160">
        <v>945.92652464000003</v>
      </c>
      <c r="AC20" s="160">
        <v>911.04</v>
      </c>
      <c r="AD20" s="160">
        <v>832.25</v>
      </c>
      <c r="AE20" s="160">
        <v>956.54</v>
      </c>
      <c r="AF20" s="160">
        <v>1059.4699999999998</v>
      </c>
      <c r="AG20" s="160">
        <v>981.29</v>
      </c>
      <c r="AH20" s="160">
        <v>735.26</v>
      </c>
      <c r="AI20" s="160">
        <v>897.15454322000005</v>
      </c>
      <c r="AJ20" s="160">
        <v>733.31622021999999</v>
      </c>
      <c r="AK20" s="160">
        <v>674.40809519000004</v>
      </c>
      <c r="AL20" s="160">
        <v>770.66422292000016</v>
      </c>
      <c r="AM20" s="160">
        <v>640.66534719999993</v>
      </c>
      <c r="AN20" s="160">
        <v>595.51015359999997</v>
      </c>
      <c r="AO20" s="160">
        <v>633.44939961</v>
      </c>
      <c r="AP20" s="160">
        <v>573.81035225999995</v>
      </c>
      <c r="AQ20" s="160">
        <v>588.44351647999986</v>
      </c>
      <c r="AR20" s="160">
        <v>634.22854967000001</v>
      </c>
      <c r="AS20" s="160">
        <v>560.71003823000001</v>
      </c>
      <c r="AT20" s="536">
        <v>548.42288942999994</v>
      </c>
      <c r="AU20" s="536">
        <v>526.53743640999994</v>
      </c>
      <c r="AV20" s="536">
        <v>414.86223279000001</v>
      </c>
      <c r="AW20" s="536">
        <v>443.35538388999998</v>
      </c>
      <c r="AX20" s="536">
        <v>370.73346013999998</v>
      </c>
      <c r="AY20" s="536">
        <v>322.87115803999995</v>
      </c>
      <c r="AZ20" s="536">
        <v>381.98354378000005</v>
      </c>
      <c r="BA20" s="536">
        <v>411.24747838999997</v>
      </c>
    </row>
    <row r="21" spans="1:53" s="74" customFormat="1" ht="16.5" customHeight="1">
      <c r="A21" s="97"/>
      <c r="B21" s="14"/>
      <c r="C21" s="82" t="s">
        <v>185</v>
      </c>
      <c r="D21" s="58"/>
      <c r="E21" s="162">
        <v>1440</v>
      </c>
      <c r="F21" s="162">
        <v>1455.74</v>
      </c>
      <c r="G21" s="162">
        <v>1288.27</v>
      </c>
      <c r="H21" s="162">
        <v>662.14</v>
      </c>
      <c r="I21" s="162">
        <v>479.21931893999999</v>
      </c>
      <c r="J21" s="162">
        <v>524.17999999999995</v>
      </c>
      <c r="K21" s="162">
        <v>661.68554892999998</v>
      </c>
      <c r="L21" s="162">
        <v>455.29811402000001</v>
      </c>
      <c r="M21" s="162">
        <v>369.04100405999992</v>
      </c>
      <c r="N21" s="162">
        <v>378.10042865999998</v>
      </c>
      <c r="O21" s="162">
        <v>244.24167364999997</v>
      </c>
      <c r="P21" s="58"/>
      <c r="Q21" s="162">
        <v>1214.68</v>
      </c>
      <c r="R21" s="162">
        <v>1071.72</v>
      </c>
      <c r="S21" s="162">
        <v>1288.27</v>
      </c>
      <c r="T21" s="162">
        <v>1071.75</v>
      </c>
      <c r="U21" s="162">
        <v>889.09</v>
      </c>
      <c r="V21" s="162">
        <v>674.47</v>
      </c>
      <c r="W21" s="162">
        <v>662.14</v>
      </c>
      <c r="X21" s="162">
        <v>548.1</v>
      </c>
      <c r="Y21" s="162">
        <v>408.98</v>
      </c>
      <c r="Z21" s="162">
        <v>516.29</v>
      </c>
      <c r="AA21" s="162">
        <v>479.21931893999999</v>
      </c>
      <c r="AB21" s="162">
        <v>422.47985772999999</v>
      </c>
      <c r="AC21" s="162">
        <v>475.96</v>
      </c>
      <c r="AD21" s="162">
        <v>466.57</v>
      </c>
      <c r="AE21" s="162">
        <v>524.17999999999995</v>
      </c>
      <c r="AF21" s="162">
        <v>585.55999999999995</v>
      </c>
      <c r="AG21" s="162">
        <v>625.4</v>
      </c>
      <c r="AH21" s="162">
        <v>487.35</v>
      </c>
      <c r="AI21" s="162">
        <v>661.68554892999998</v>
      </c>
      <c r="AJ21" s="162">
        <v>476.04945915000002</v>
      </c>
      <c r="AK21" s="162">
        <v>519.89464607000002</v>
      </c>
      <c r="AL21" s="162">
        <v>591.61532853000006</v>
      </c>
      <c r="AM21" s="162">
        <v>455.29811402000001</v>
      </c>
      <c r="AN21" s="162">
        <v>393.97015483000001</v>
      </c>
      <c r="AO21" s="162">
        <v>408.5515201</v>
      </c>
      <c r="AP21" s="162">
        <v>339.18961758999995</v>
      </c>
      <c r="AQ21" s="162">
        <v>369.04100405999992</v>
      </c>
      <c r="AR21" s="162">
        <v>425.68682798000003</v>
      </c>
      <c r="AS21" s="162">
        <v>362.32550183000001</v>
      </c>
      <c r="AT21" s="535">
        <v>355.81566407999998</v>
      </c>
      <c r="AU21" s="535">
        <v>378.10042865999998</v>
      </c>
      <c r="AV21" s="535">
        <v>309.89041162999996</v>
      </c>
      <c r="AW21" s="535">
        <v>338.36455280999996</v>
      </c>
      <c r="AX21" s="535">
        <v>270.54615838999996</v>
      </c>
      <c r="AY21" s="535">
        <v>244.24167364999997</v>
      </c>
      <c r="AZ21" s="535">
        <v>244.09183280000002</v>
      </c>
      <c r="BA21" s="535">
        <v>296.25655368999998</v>
      </c>
    </row>
    <row r="22" spans="1:53" s="74" customFormat="1" ht="16.5" customHeight="1">
      <c r="A22" s="97"/>
      <c r="B22" s="14"/>
      <c r="C22" s="82" t="s">
        <v>186</v>
      </c>
      <c r="D22" s="58"/>
      <c r="E22" s="162">
        <v>105.48</v>
      </c>
      <c r="F22" s="162">
        <v>218.69</v>
      </c>
      <c r="G22" s="162">
        <v>96.84</v>
      </c>
      <c r="H22" s="162">
        <v>226.1</v>
      </c>
      <c r="I22" s="162">
        <v>54.871107390000006</v>
      </c>
      <c r="J22" s="162">
        <v>225.51</v>
      </c>
      <c r="K22" s="162">
        <v>133.05152024</v>
      </c>
      <c r="L22" s="162">
        <v>67.743227540000007</v>
      </c>
      <c r="M22" s="162">
        <v>45.07555030999999</v>
      </c>
      <c r="N22" s="162">
        <v>83.582343299999991</v>
      </c>
      <c r="O22" s="162">
        <v>30.738392039999997</v>
      </c>
      <c r="P22" s="58"/>
      <c r="Q22" s="162">
        <v>223</v>
      </c>
      <c r="R22" s="162">
        <v>131.52000000000001</v>
      </c>
      <c r="S22" s="162">
        <v>96.84</v>
      </c>
      <c r="T22" s="162">
        <v>157.97999999999999</v>
      </c>
      <c r="U22" s="162">
        <v>317.81</v>
      </c>
      <c r="V22" s="162">
        <v>175.1</v>
      </c>
      <c r="W22" s="162">
        <v>226.1</v>
      </c>
      <c r="X22" s="162">
        <v>313.63</v>
      </c>
      <c r="Y22" s="162">
        <v>198.22</v>
      </c>
      <c r="Z22" s="162">
        <v>163.29</v>
      </c>
      <c r="AA22" s="162">
        <v>54.871107390000006</v>
      </c>
      <c r="AB22" s="162">
        <v>66.747056619999995</v>
      </c>
      <c r="AC22" s="162">
        <v>88.15</v>
      </c>
      <c r="AD22" s="162">
        <v>70.099999999999994</v>
      </c>
      <c r="AE22" s="162">
        <v>225.51</v>
      </c>
      <c r="AF22" s="162">
        <v>255.04</v>
      </c>
      <c r="AG22" s="162">
        <v>166.55</v>
      </c>
      <c r="AH22" s="162">
        <v>85.76</v>
      </c>
      <c r="AI22" s="162">
        <v>133.05152024</v>
      </c>
      <c r="AJ22" s="162">
        <v>125.01680035999999</v>
      </c>
      <c r="AK22" s="162">
        <v>49.078256320000001</v>
      </c>
      <c r="AL22" s="162">
        <v>86.743146609999997</v>
      </c>
      <c r="AM22" s="162">
        <v>67.743227540000007</v>
      </c>
      <c r="AN22" s="162">
        <v>62.604643480000007</v>
      </c>
      <c r="AO22" s="162">
        <v>80.702812010000002</v>
      </c>
      <c r="AP22" s="162">
        <v>65.886766099999988</v>
      </c>
      <c r="AQ22" s="162">
        <v>45.07555030999999</v>
      </c>
      <c r="AR22" s="162">
        <v>48.497473920000004</v>
      </c>
      <c r="AS22" s="162">
        <v>22.107537479999998</v>
      </c>
      <c r="AT22" s="535">
        <v>43.651415109999995</v>
      </c>
      <c r="AU22" s="535">
        <v>83.582343299999991</v>
      </c>
      <c r="AV22" s="535">
        <v>36.316922430000005</v>
      </c>
      <c r="AW22" s="535">
        <v>37.765996049999998</v>
      </c>
      <c r="AX22" s="535">
        <v>47.921325060000008</v>
      </c>
      <c r="AY22" s="535">
        <v>30.738392039999997</v>
      </c>
      <c r="AZ22" s="535">
        <v>46.15553259</v>
      </c>
      <c r="BA22" s="535">
        <v>58.202733349999995</v>
      </c>
    </row>
    <row r="23" spans="1:53" s="74" customFormat="1" ht="16.5" customHeight="1">
      <c r="A23" s="97"/>
      <c r="B23" s="14"/>
      <c r="C23" s="82" t="s">
        <v>188</v>
      </c>
      <c r="D23" s="58"/>
      <c r="E23" s="162">
        <v>87.53</v>
      </c>
      <c r="F23" s="162">
        <v>288.81</v>
      </c>
      <c r="G23" s="162">
        <v>329.49</v>
      </c>
      <c r="H23" s="162">
        <v>316.85000000000002</v>
      </c>
      <c r="I23" s="162">
        <v>533.87792889999992</v>
      </c>
      <c r="J23" s="162">
        <v>206.85</v>
      </c>
      <c r="K23" s="162">
        <v>102.41747405</v>
      </c>
      <c r="L23" s="162">
        <v>117.62400563999999</v>
      </c>
      <c r="M23" s="162">
        <v>174.32696210999998</v>
      </c>
      <c r="N23" s="162">
        <v>64.854664450000016</v>
      </c>
      <c r="O23" s="162">
        <v>47.891092350000001</v>
      </c>
      <c r="P23" s="58"/>
      <c r="Q23" s="162">
        <v>456.51</v>
      </c>
      <c r="R23" s="162">
        <v>399.69</v>
      </c>
      <c r="S23" s="162">
        <v>329.49</v>
      </c>
      <c r="T23" s="162">
        <v>516.1</v>
      </c>
      <c r="U23" s="162">
        <v>481.98</v>
      </c>
      <c r="V23" s="162">
        <v>557.94000000000005</v>
      </c>
      <c r="W23" s="162">
        <v>316.85000000000002</v>
      </c>
      <c r="X23" s="162">
        <v>308.54000000000002</v>
      </c>
      <c r="Y23" s="162">
        <v>380.21</v>
      </c>
      <c r="Z23" s="162">
        <v>370.16</v>
      </c>
      <c r="AA23" s="162">
        <v>533.87792889999992</v>
      </c>
      <c r="AB23" s="162">
        <v>456.69961029000001</v>
      </c>
      <c r="AC23" s="162">
        <v>346.92</v>
      </c>
      <c r="AD23" s="162">
        <v>295.58</v>
      </c>
      <c r="AE23" s="162">
        <v>206.85</v>
      </c>
      <c r="AF23" s="162">
        <v>218.87</v>
      </c>
      <c r="AG23" s="162">
        <v>189.34</v>
      </c>
      <c r="AH23" s="162">
        <v>162.15</v>
      </c>
      <c r="AI23" s="162">
        <v>102.41747405</v>
      </c>
      <c r="AJ23" s="162">
        <v>132.24996070999998</v>
      </c>
      <c r="AK23" s="162">
        <v>105.43519280000001</v>
      </c>
      <c r="AL23" s="162">
        <v>92.305747780000004</v>
      </c>
      <c r="AM23" s="162">
        <v>117.62400563999999</v>
      </c>
      <c r="AN23" s="162">
        <v>138.93535528999999</v>
      </c>
      <c r="AO23" s="162">
        <v>144.19506749999999</v>
      </c>
      <c r="AP23" s="162">
        <v>168.73396857</v>
      </c>
      <c r="AQ23" s="162">
        <v>174.32696210999998</v>
      </c>
      <c r="AR23" s="162">
        <v>160.04424776999997</v>
      </c>
      <c r="AS23" s="162">
        <v>176.27699892000001</v>
      </c>
      <c r="AT23" s="535">
        <v>148.95581024000001</v>
      </c>
      <c r="AU23" s="535">
        <v>64.854664450000016</v>
      </c>
      <c r="AV23" s="535">
        <v>68.654898729999999</v>
      </c>
      <c r="AW23" s="535">
        <v>67.224835029999994</v>
      </c>
      <c r="AX23" s="535">
        <v>52.265976689999995</v>
      </c>
      <c r="AY23" s="535">
        <v>47.891092350000001</v>
      </c>
      <c r="AZ23" s="535">
        <v>91.736178390000006</v>
      </c>
      <c r="BA23" s="535">
        <v>56.788191349999998</v>
      </c>
    </row>
    <row r="24" spans="1:53" s="74" customFormat="1" ht="16.5" customHeight="1">
      <c r="A24" s="97"/>
      <c r="B24" s="373"/>
      <c r="C24" s="373" t="s">
        <v>587</v>
      </c>
      <c r="D24" s="58"/>
      <c r="E24" s="374">
        <v>1535.9</v>
      </c>
      <c r="F24" s="374">
        <v>1820.65</v>
      </c>
      <c r="G24" s="374">
        <v>1206.76</v>
      </c>
      <c r="H24" s="374">
        <v>971.82</v>
      </c>
      <c r="I24" s="374">
        <v>911.41</v>
      </c>
      <c r="J24" s="374">
        <v>646.45000000000005</v>
      </c>
      <c r="K24" s="374">
        <v>813.94</v>
      </c>
      <c r="L24" s="374">
        <v>669.11</v>
      </c>
      <c r="M24" s="374">
        <v>654.5</v>
      </c>
      <c r="N24" s="374">
        <v>632.96</v>
      </c>
      <c r="O24" s="374">
        <v>1247.7859220700002</v>
      </c>
      <c r="P24" s="58"/>
      <c r="Q24" s="374">
        <v>1626.3</v>
      </c>
      <c r="R24" s="374">
        <v>1468.56</v>
      </c>
      <c r="S24" s="374">
        <v>1206.76</v>
      </c>
      <c r="T24" s="374">
        <v>1515.15</v>
      </c>
      <c r="U24" s="374">
        <v>1441.41</v>
      </c>
      <c r="V24" s="374">
        <v>1297</v>
      </c>
      <c r="W24" s="374">
        <v>971.82</v>
      </c>
      <c r="X24" s="374">
        <v>979.2</v>
      </c>
      <c r="Y24" s="374">
        <v>994.9</v>
      </c>
      <c r="Z24" s="374">
        <v>989.32100588999992</v>
      </c>
      <c r="AA24" s="374">
        <v>911.41</v>
      </c>
      <c r="AB24" s="374">
        <v>835.92</v>
      </c>
      <c r="AC24" s="374">
        <v>724.84508824</v>
      </c>
      <c r="AD24" s="374">
        <v>669.02041479000002</v>
      </c>
      <c r="AE24" s="374">
        <v>646.45000000000005</v>
      </c>
      <c r="AF24" s="374">
        <v>929.53816121</v>
      </c>
      <c r="AG24" s="374">
        <v>882.56581271999994</v>
      </c>
      <c r="AH24" s="374">
        <v>824.07</v>
      </c>
      <c r="AI24" s="374">
        <v>813.94</v>
      </c>
      <c r="AJ24" s="374">
        <v>806.17</v>
      </c>
      <c r="AK24" s="374">
        <v>703.83</v>
      </c>
      <c r="AL24" s="374">
        <v>720.05</v>
      </c>
      <c r="AM24" s="374">
        <v>669.11</v>
      </c>
      <c r="AN24" s="374">
        <v>647.75</v>
      </c>
      <c r="AO24" s="374">
        <v>666.09</v>
      </c>
      <c r="AP24" s="374">
        <v>665.98</v>
      </c>
      <c r="AQ24" s="374">
        <v>654.5</v>
      </c>
      <c r="AR24" s="374">
        <v>623.54</v>
      </c>
      <c r="AS24" s="374">
        <v>647.71</v>
      </c>
      <c r="AT24" s="533">
        <v>648.59</v>
      </c>
      <c r="AU24" s="533">
        <v>632.96</v>
      </c>
      <c r="AV24" s="533">
        <v>592.46</v>
      </c>
      <c r="AW24" s="533">
        <v>647.05999999999995</v>
      </c>
      <c r="AX24" s="533">
        <v>614.71</v>
      </c>
      <c r="AY24" s="533">
        <v>729.9</v>
      </c>
      <c r="AZ24" s="533">
        <v>808.89</v>
      </c>
      <c r="BA24" s="533">
        <v>929.91</v>
      </c>
    </row>
    <row r="25" spans="1:53" s="79" customFormat="1" ht="16.5" customHeight="1">
      <c r="A25" s="97"/>
      <c r="B25" s="375"/>
      <c r="C25" s="375" t="s">
        <v>588</v>
      </c>
      <c r="D25" s="58"/>
      <c r="E25" s="376">
        <v>418.41</v>
      </c>
      <c r="F25" s="376">
        <v>491.9</v>
      </c>
      <c r="G25" s="376">
        <v>762.13</v>
      </c>
      <c r="H25" s="376">
        <v>793.66</v>
      </c>
      <c r="I25" s="376">
        <v>843.87</v>
      </c>
      <c r="J25" s="376">
        <v>638.22</v>
      </c>
      <c r="K25" s="376">
        <v>397.32412340594999</v>
      </c>
      <c r="L25" s="376">
        <v>553.35857830153032</v>
      </c>
      <c r="M25" s="376">
        <v>655.48817973055498</v>
      </c>
      <c r="N25" s="376">
        <v>712.58044631777489</v>
      </c>
      <c r="O25" s="376">
        <v>717.95450308419993</v>
      </c>
      <c r="P25" s="58"/>
      <c r="Q25" s="376">
        <v>752.12</v>
      </c>
      <c r="R25" s="376">
        <v>604.91</v>
      </c>
      <c r="S25" s="376">
        <v>762.13</v>
      </c>
      <c r="T25" s="376">
        <v>693.63</v>
      </c>
      <c r="U25" s="376">
        <v>691.13</v>
      </c>
      <c r="V25" s="376">
        <v>753.1</v>
      </c>
      <c r="W25" s="376">
        <v>793.66</v>
      </c>
      <c r="X25" s="376">
        <v>807.3</v>
      </c>
      <c r="Y25" s="376">
        <v>735.09619706000001</v>
      </c>
      <c r="Z25" s="376">
        <v>737.56046092999998</v>
      </c>
      <c r="AA25" s="376">
        <v>843.87</v>
      </c>
      <c r="AB25" s="376">
        <v>784.85</v>
      </c>
      <c r="AC25" s="376">
        <v>760.89882793794993</v>
      </c>
      <c r="AD25" s="376">
        <v>657.53279472859026</v>
      </c>
      <c r="AE25" s="376">
        <v>638.22</v>
      </c>
      <c r="AF25" s="376">
        <v>475.04039280072988</v>
      </c>
      <c r="AG25" s="376">
        <v>449.09421957097976</v>
      </c>
      <c r="AH25" s="376">
        <v>441.51</v>
      </c>
      <c r="AI25" s="376">
        <v>397.32412340594999</v>
      </c>
      <c r="AJ25" s="376">
        <v>388.74160467058005</v>
      </c>
      <c r="AK25" s="376">
        <v>516.85102738344006</v>
      </c>
      <c r="AL25" s="376">
        <v>566.94145739366024</v>
      </c>
      <c r="AM25" s="376">
        <v>553.35857830153032</v>
      </c>
      <c r="AN25" s="376">
        <v>605.04776922864028</v>
      </c>
      <c r="AO25" s="376">
        <v>630.37597352456498</v>
      </c>
      <c r="AP25" s="376">
        <v>682.97873953242515</v>
      </c>
      <c r="AQ25" s="376">
        <v>655.48817973055498</v>
      </c>
      <c r="AR25" s="376">
        <v>695.49750990038501</v>
      </c>
      <c r="AS25" s="376">
        <v>702.43118557626008</v>
      </c>
      <c r="AT25" s="534">
        <v>718.93115710942004</v>
      </c>
      <c r="AU25" s="534">
        <v>712.58044631777489</v>
      </c>
      <c r="AV25" s="534">
        <v>844.3026429896953</v>
      </c>
      <c r="AW25" s="534">
        <v>858.15528770866513</v>
      </c>
      <c r="AX25" s="534">
        <v>876.60396797339502</v>
      </c>
      <c r="AY25" s="534">
        <v>717.95450308419993</v>
      </c>
      <c r="AZ25" s="534">
        <v>745.62179260920004</v>
      </c>
      <c r="BA25" s="534">
        <v>609.08861579920017</v>
      </c>
    </row>
    <row r="26" spans="1:53" s="79" customFormat="1" ht="16.5" customHeight="1">
      <c r="A26" s="97"/>
      <c r="B26" s="363"/>
      <c r="C26" s="363" t="s">
        <v>138</v>
      </c>
      <c r="D26" s="81"/>
      <c r="E26" s="364">
        <v>1.7584232047556603E-2</v>
      </c>
      <c r="F26" s="364">
        <v>2.056775355824211E-2</v>
      </c>
      <c r="G26" s="364">
        <v>2.0174769559795611E-2</v>
      </c>
      <c r="H26" s="364">
        <v>1.2286627550189676E-2</v>
      </c>
      <c r="I26" s="364">
        <v>1.0713069750246456E-2</v>
      </c>
      <c r="J26" s="364">
        <v>1.0352825559207784E-2</v>
      </c>
      <c r="K26" s="364">
        <v>9.8366417828949938E-3</v>
      </c>
      <c r="L26" s="364">
        <v>6.3537602564047455E-3</v>
      </c>
      <c r="M26" s="364">
        <v>5.1189142094839714E-3</v>
      </c>
      <c r="N26" s="364">
        <v>4.2006100364198658E-3</v>
      </c>
      <c r="O26" s="364">
        <v>2.3810105069211654E-3</v>
      </c>
      <c r="P26" s="168"/>
      <c r="Q26" s="364">
        <v>2.0603040764694238E-2</v>
      </c>
      <c r="R26" s="364">
        <v>1.8163298698802871E-2</v>
      </c>
      <c r="S26" s="364">
        <v>2.0174769559795611E-2</v>
      </c>
      <c r="T26" s="364">
        <v>1.9590773306060679E-2</v>
      </c>
      <c r="U26" s="364">
        <v>1.7903145686413401E-2</v>
      </c>
      <c r="V26" s="364">
        <v>1.446491648073087E-2</v>
      </c>
      <c r="W26" s="364">
        <v>1.2286627550189676E-2</v>
      </c>
      <c r="X26" s="364">
        <v>1.1479040087134259E-2</v>
      </c>
      <c r="Y26" s="364">
        <v>9.7002892472390478E-3</v>
      </c>
      <c r="Z26" s="364">
        <v>1.0309089025319011E-2</v>
      </c>
      <c r="AA26" s="364">
        <v>1.0713069750246456E-2</v>
      </c>
      <c r="AB26" s="364">
        <v>9.6330611299909486E-3</v>
      </c>
      <c r="AC26" s="364">
        <v>9.4802309353995053E-3</v>
      </c>
      <c r="AD26" s="364">
        <v>8.7872645744266273E-3</v>
      </c>
      <c r="AE26" s="364">
        <v>1.0352825559207784E-2</v>
      </c>
      <c r="AF26" s="364">
        <v>1.141886208005932E-2</v>
      </c>
      <c r="AG26" s="364">
        <v>1.071049752967328E-2</v>
      </c>
      <c r="AH26" s="364">
        <v>7.7840891887273733E-3</v>
      </c>
      <c r="AI26" s="364">
        <v>9.8366417828949938E-3</v>
      </c>
      <c r="AJ26" s="364">
        <v>7.8407599041994593E-3</v>
      </c>
      <c r="AK26" s="364">
        <v>7.0239644741833702E-3</v>
      </c>
      <c r="AL26" s="364">
        <v>7.7594500707261491E-3</v>
      </c>
      <c r="AM26" s="364">
        <v>6.3537602564047455E-3</v>
      </c>
      <c r="AN26" s="364">
        <v>5.5531180403108477E-3</v>
      </c>
      <c r="AO26" s="364">
        <v>5.643551816451594E-3</v>
      </c>
      <c r="AP26" s="364">
        <v>4.8448859887949705E-3</v>
      </c>
      <c r="AQ26" s="364">
        <v>5.1189142094839714E-3</v>
      </c>
      <c r="AR26" s="364">
        <v>5.4284648722343135E-3</v>
      </c>
      <c r="AS26" s="364">
        <v>4.7085678588671973E-3</v>
      </c>
      <c r="AT26" s="364">
        <v>4.3991269328472133E-3</v>
      </c>
      <c r="AU26" s="364">
        <v>4.2006100364198658E-3</v>
      </c>
      <c r="AV26" s="364">
        <v>3.1806043052012029E-3</v>
      </c>
      <c r="AW26" s="364">
        <v>3.3250947968500792E-3</v>
      </c>
      <c r="AX26" s="364">
        <v>2.7005855672276044E-3</v>
      </c>
      <c r="AY26" s="364">
        <v>2.3810105069211654E-3</v>
      </c>
      <c r="AZ26" s="364">
        <v>2.7714153807220049E-3</v>
      </c>
      <c r="BA26" s="364">
        <v>2.9428492974000178E-3</v>
      </c>
    </row>
    <row r="27" spans="1:53" s="81" customFormat="1" ht="16.5" customHeight="1">
      <c r="A27" s="97"/>
      <c r="B27" s="10"/>
      <c r="C27" s="10" t="s">
        <v>919</v>
      </c>
      <c r="E27" s="377">
        <v>1.1967532348240366</v>
      </c>
      <c r="F27" s="377">
        <v>1.1779252663963653</v>
      </c>
      <c r="G27" s="377">
        <v>1.1483086434153738</v>
      </c>
      <c r="H27" s="377">
        <v>1.4650192101834716</v>
      </c>
      <c r="I27" s="377">
        <v>0.85340543615987285</v>
      </c>
      <c r="J27" s="377">
        <v>0.67582118886821263</v>
      </c>
      <c r="K27" s="377">
        <v>0.90724614410207127</v>
      </c>
      <c r="L27" s="377">
        <v>1.0443986129799532</v>
      </c>
      <c r="M27" s="377">
        <v>1.1122562857266951</v>
      </c>
      <c r="N27" s="377">
        <v>1.20211775313756</v>
      </c>
      <c r="O27" s="377">
        <v>3.864655888264303</v>
      </c>
      <c r="P27" s="168"/>
      <c r="Q27" s="377">
        <v>1.2556396137663064</v>
      </c>
      <c r="R27" s="377">
        <v>1.2935499366784573</v>
      </c>
      <c r="S27" s="377">
        <v>1.1483086434153738</v>
      </c>
      <c r="T27" s="377">
        <v>1.2651747306438772</v>
      </c>
      <c r="U27" s="377">
        <v>1.2626948036568613</v>
      </c>
      <c r="V27" s="377">
        <v>1.456543825621132</v>
      </c>
      <c r="W27" s="377">
        <v>1.4650192101834716</v>
      </c>
      <c r="X27" s="377">
        <v>1.5265707913558411</v>
      </c>
      <c r="Y27" s="377">
        <v>1.7520545640210246</v>
      </c>
      <c r="Z27" s="377">
        <v>1.6450563633090096</v>
      </c>
      <c r="AA27" s="377">
        <v>0.85340543615987285</v>
      </c>
      <c r="AB27" s="377">
        <v>0.88370500057404955</v>
      </c>
      <c r="AC27" s="377">
        <v>0.79563251291395454</v>
      </c>
      <c r="AD27" s="377">
        <v>0.80386952813457502</v>
      </c>
      <c r="AE27" s="377">
        <v>0.67582118886821263</v>
      </c>
      <c r="AF27" s="377">
        <v>0.87736147433150558</v>
      </c>
      <c r="AG27" s="377">
        <v>0.89939346443966617</v>
      </c>
      <c r="AH27" s="377">
        <v>1.1207872045262901</v>
      </c>
      <c r="AI27" s="377">
        <v>0.90724614410207127</v>
      </c>
      <c r="AJ27" s="377">
        <v>1.0993483817365219</v>
      </c>
      <c r="AK27" s="377">
        <v>1.0436262628219357</v>
      </c>
      <c r="AL27" s="377">
        <v>0.93432389695187101</v>
      </c>
      <c r="AM27" s="377">
        <v>1.0443986129799532</v>
      </c>
      <c r="AN27" s="377">
        <v>1.0877228475185483</v>
      </c>
      <c r="AO27" s="377">
        <v>1.0515283468736352</v>
      </c>
      <c r="AP27" s="377">
        <v>1.1606273699611418</v>
      </c>
      <c r="AQ27" s="377">
        <v>1.1122562857266951</v>
      </c>
      <c r="AR27" s="377">
        <v>0.98314716410107761</v>
      </c>
      <c r="AS27" s="377">
        <v>1.1551603428478538</v>
      </c>
      <c r="AT27" s="377">
        <v>1.1826457511175512</v>
      </c>
      <c r="AU27" s="377">
        <v>1.20211775313756</v>
      </c>
      <c r="AV27" s="377">
        <v>1.4280885392136879</v>
      </c>
      <c r="AW27" s="377">
        <v>1.4594612437604699</v>
      </c>
      <c r="AX27" s="377">
        <v>1.6580915026333669</v>
      </c>
      <c r="AY27" s="377">
        <v>3.864655888264303</v>
      </c>
      <c r="AZ27" s="377">
        <v>2.1176043135142826</v>
      </c>
      <c r="BA27" s="377">
        <v>2.2611931959814591</v>
      </c>
    </row>
    <row r="28" spans="1:53" s="58" customFormat="1" ht="16.5" customHeight="1">
      <c r="A28" s="273"/>
      <c r="B28" s="365" t="s">
        <v>600</v>
      </c>
      <c r="C28" s="365"/>
      <c r="D28" s="76"/>
      <c r="E28" s="366">
        <v>79487</v>
      </c>
      <c r="F28" s="366">
        <v>82233</v>
      </c>
      <c r="G28" s="366">
        <v>75355</v>
      </c>
      <c r="H28" s="366">
        <v>87405.59</v>
      </c>
      <c r="I28" s="366">
        <v>89961.024793749995</v>
      </c>
      <c r="J28" s="366">
        <v>84213.16</v>
      </c>
      <c r="K28" s="366">
        <v>82143.864052630001</v>
      </c>
      <c r="L28" s="366">
        <v>90763.691141389994</v>
      </c>
      <c r="M28" s="366">
        <v>104178.58019866001</v>
      </c>
      <c r="N28" s="366">
        <v>113034.6225925</v>
      </c>
      <c r="O28" s="366">
        <v>121409.05617187999</v>
      </c>
      <c r="P28" s="168"/>
      <c r="Q28" s="366">
        <v>79408</v>
      </c>
      <c r="R28" s="366">
        <v>77183</v>
      </c>
      <c r="S28" s="366">
        <v>75355</v>
      </c>
      <c r="T28" s="366">
        <v>79365</v>
      </c>
      <c r="U28" s="366">
        <v>83990.5</v>
      </c>
      <c r="V28" s="366">
        <v>87738.76</v>
      </c>
      <c r="W28" s="366">
        <v>87405.59</v>
      </c>
      <c r="X28" s="366">
        <v>91539.98</v>
      </c>
      <c r="Y28" s="366">
        <v>92061.78</v>
      </c>
      <c r="Z28" s="366">
        <v>91826.53</v>
      </c>
      <c r="AA28" s="366">
        <v>89961.024793749995</v>
      </c>
      <c r="AB28" s="366">
        <v>89087.53956325</v>
      </c>
      <c r="AC28" s="366">
        <v>87397.9</v>
      </c>
      <c r="AD28" s="366">
        <v>86282.17</v>
      </c>
      <c r="AE28" s="366">
        <v>84213.16</v>
      </c>
      <c r="AF28" s="366">
        <v>86275.64</v>
      </c>
      <c r="AG28" s="366">
        <v>84682.07</v>
      </c>
      <c r="AH28" s="366">
        <v>85092.51</v>
      </c>
      <c r="AI28" s="366">
        <v>82143.864052630001</v>
      </c>
      <c r="AJ28" s="366">
        <v>83883.902551399995</v>
      </c>
      <c r="AK28" s="366">
        <v>85528.72225246999</v>
      </c>
      <c r="AL28" s="366">
        <v>88903.899736990003</v>
      </c>
      <c r="AM28" s="366">
        <v>90763.691141389994</v>
      </c>
      <c r="AN28" s="366">
        <v>95817.38096065</v>
      </c>
      <c r="AO28" s="366">
        <v>99601.993767690001</v>
      </c>
      <c r="AP28" s="366">
        <v>103985.6754331</v>
      </c>
      <c r="AQ28" s="366">
        <v>104178.58019866001</v>
      </c>
      <c r="AR28" s="366">
        <v>105411.8435497</v>
      </c>
      <c r="AS28" s="366">
        <v>106171.02333782001</v>
      </c>
      <c r="AT28" s="366">
        <v>111772.22801978</v>
      </c>
      <c r="AU28" s="366">
        <v>113034.6225925</v>
      </c>
      <c r="AV28" s="366">
        <v>117439.02288162001</v>
      </c>
      <c r="AW28" s="366">
        <v>120266.96130376001</v>
      </c>
      <c r="AX28" s="366">
        <v>124109.89439952999</v>
      </c>
      <c r="AY28" s="366">
        <v>121409.05617187999</v>
      </c>
      <c r="AZ28" s="366">
        <v>123016.93568635</v>
      </c>
      <c r="BA28" s="366">
        <v>123384.75889971999</v>
      </c>
    </row>
    <row r="29" spans="1:53" s="76" customFormat="1" ht="16.5" customHeight="1">
      <c r="A29" s="97"/>
      <c r="B29" s="276"/>
      <c r="C29" s="82" t="s">
        <v>512</v>
      </c>
      <c r="D29" s="73"/>
      <c r="E29" s="163">
        <v>1235</v>
      </c>
      <c r="F29" s="163">
        <v>1296</v>
      </c>
      <c r="G29" s="163">
        <v>1164</v>
      </c>
      <c r="H29" s="163">
        <v>986.6</v>
      </c>
      <c r="I29" s="163">
        <v>915.69129822999992</v>
      </c>
      <c r="J29" s="163">
        <v>812.83999999999992</v>
      </c>
      <c r="K29" s="163">
        <v>766.4839185699999</v>
      </c>
      <c r="L29" s="163">
        <v>548.36794610999993</v>
      </c>
      <c r="M29" s="163">
        <v>575.24455460000001</v>
      </c>
      <c r="N29" s="163">
        <v>508.21369863000007</v>
      </c>
      <c r="O29" s="163">
        <v>312.77351973999998</v>
      </c>
      <c r="P29" s="168"/>
      <c r="Q29" s="163">
        <v>1392</v>
      </c>
      <c r="R29" s="163">
        <v>1108</v>
      </c>
      <c r="S29" s="163">
        <v>1164</v>
      </c>
      <c r="T29" s="163">
        <v>1160</v>
      </c>
      <c r="U29" s="163">
        <v>1046.3200000000002</v>
      </c>
      <c r="V29" s="163">
        <v>938.26</v>
      </c>
      <c r="W29" s="163">
        <v>986.6</v>
      </c>
      <c r="X29" s="163">
        <v>987.83</v>
      </c>
      <c r="Y29" s="163">
        <v>789.97</v>
      </c>
      <c r="Z29" s="163">
        <v>857.01</v>
      </c>
      <c r="AA29" s="163">
        <v>915.69129822999992</v>
      </c>
      <c r="AB29" s="163">
        <v>807.44784691999996</v>
      </c>
      <c r="AC29" s="163">
        <v>883.45</v>
      </c>
      <c r="AD29" s="163">
        <v>805.34</v>
      </c>
      <c r="AE29" s="163">
        <v>812.83999999999992</v>
      </c>
      <c r="AF29" s="163">
        <v>845.49</v>
      </c>
      <c r="AG29" s="163">
        <v>747.08</v>
      </c>
      <c r="AH29" s="163">
        <v>708.79</v>
      </c>
      <c r="AI29" s="163">
        <v>766.4839185699999</v>
      </c>
      <c r="AJ29" s="163">
        <v>619.62124453000001</v>
      </c>
      <c r="AK29" s="163">
        <v>597.28774828000007</v>
      </c>
      <c r="AL29" s="163">
        <v>633.37239623000005</v>
      </c>
      <c r="AM29" s="163">
        <v>548.36794610999993</v>
      </c>
      <c r="AN29" s="163">
        <v>522.55207646999997</v>
      </c>
      <c r="AO29" s="163">
        <v>561.47543926000003</v>
      </c>
      <c r="AP29" s="163">
        <v>556.34502393999992</v>
      </c>
      <c r="AQ29" s="163">
        <v>575.24455460000001</v>
      </c>
      <c r="AR29" s="163">
        <v>620.33903874999999</v>
      </c>
      <c r="AS29" s="163">
        <v>539.03519882000001</v>
      </c>
      <c r="AT29" s="163">
        <v>526.88615492999998</v>
      </c>
      <c r="AU29" s="163">
        <v>508.21369863000007</v>
      </c>
      <c r="AV29" s="163">
        <v>405.35969802</v>
      </c>
      <c r="AW29" s="163">
        <v>436.71440655999999</v>
      </c>
      <c r="AX29" s="163">
        <v>360.34335035000004</v>
      </c>
      <c r="AY29" s="163">
        <v>312.77351973999998</v>
      </c>
      <c r="AZ29" s="163">
        <v>342.11667950999998</v>
      </c>
      <c r="BA29" s="163">
        <v>401.58111448999995</v>
      </c>
    </row>
    <row r="30" spans="1:53" s="73" customFormat="1" ht="16.5" customHeight="1">
      <c r="A30" s="97"/>
      <c r="B30" s="41"/>
      <c r="C30" s="41" t="s">
        <v>598</v>
      </c>
      <c r="E30" s="368">
        <v>1.553713185803968E-2</v>
      </c>
      <c r="F30" s="368">
        <v>1.5760096311699681E-2</v>
      </c>
      <c r="G30" s="368">
        <v>1.5446884745537787E-2</v>
      </c>
      <c r="H30" s="368">
        <v>1.1287607577501623E-2</v>
      </c>
      <c r="I30" s="368">
        <v>1.0178755748162811E-2</v>
      </c>
      <c r="J30" s="368">
        <v>9.6521731282854118E-3</v>
      </c>
      <c r="K30" s="368">
        <v>9.330994194270064E-3</v>
      </c>
      <c r="L30" s="368">
        <v>6.0417105035510564E-3</v>
      </c>
      <c r="M30" s="368">
        <v>5.5217162059902894E-3</v>
      </c>
      <c r="N30" s="368">
        <v>4.49608878212613E-3</v>
      </c>
      <c r="O30" s="368">
        <v>2.5761959577150773E-3</v>
      </c>
      <c r="P30" s="168"/>
      <c r="Q30" s="368">
        <v>1.7529719927463227E-2</v>
      </c>
      <c r="R30" s="368">
        <v>1.4355492789863053E-2</v>
      </c>
      <c r="S30" s="368">
        <v>1.5446884745537787E-2</v>
      </c>
      <c r="T30" s="368">
        <v>1.4616014616014616E-2</v>
      </c>
      <c r="U30" s="368">
        <v>1.2457599371357478E-2</v>
      </c>
      <c r="V30" s="368">
        <v>1.0693791432657586E-2</v>
      </c>
      <c r="W30" s="368">
        <v>1.1287607577501623E-2</v>
      </c>
      <c r="X30" s="368">
        <v>1.0791241160419743E-2</v>
      </c>
      <c r="Y30" s="368">
        <v>8.5808681952488867E-3</v>
      </c>
      <c r="Z30" s="368">
        <v>9.3329237204106477E-3</v>
      </c>
      <c r="AA30" s="368">
        <v>1.0178755748162811E-2</v>
      </c>
      <c r="AB30" s="368">
        <v>9.0635329124420533E-3</v>
      </c>
      <c r="AC30" s="368">
        <v>1.0108366448164088E-2</v>
      </c>
      <c r="AD30" s="368">
        <v>9.333793992432041E-3</v>
      </c>
      <c r="AE30" s="368">
        <v>9.6521731282854118E-3</v>
      </c>
      <c r="AF30" s="368">
        <v>9.7998693489842557E-3</v>
      </c>
      <c r="AG30" s="368">
        <v>8.8221745169904317E-3</v>
      </c>
      <c r="AH30" s="368">
        <v>8.329640293840198E-3</v>
      </c>
      <c r="AI30" s="368">
        <v>9.330994194270064E-3</v>
      </c>
      <c r="AJ30" s="368">
        <v>7.386652571991701E-3</v>
      </c>
      <c r="AK30" s="368">
        <v>6.98347563894246E-3</v>
      </c>
      <c r="AL30" s="368">
        <v>7.1242363732496039E-3</v>
      </c>
      <c r="AM30" s="368">
        <v>6.0417105035510564E-3</v>
      </c>
      <c r="AN30" s="368">
        <v>5.4536251276227233E-3</v>
      </c>
      <c r="AO30" s="368">
        <v>5.6371907631645986E-3</v>
      </c>
      <c r="AP30" s="368">
        <v>5.3502083015071521E-3</v>
      </c>
      <c r="AQ30" s="368">
        <v>5.5217162059902894E-3</v>
      </c>
      <c r="AR30" s="368">
        <v>5.8849083543209262E-3</v>
      </c>
      <c r="AS30" s="368">
        <v>5.0770462775410214E-3</v>
      </c>
      <c r="AT30" s="368">
        <v>4.7139272810841574E-3</v>
      </c>
      <c r="AU30" s="368">
        <v>4.49608878212613E-3</v>
      </c>
      <c r="AV30" s="368">
        <v>3.4516610243650239E-3</v>
      </c>
      <c r="AW30" s="368">
        <v>3.6312084534752989E-3</v>
      </c>
      <c r="AX30" s="368">
        <v>2.9034216175383731E-3</v>
      </c>
      <c r="AY30" s="368">
        <v>2.5761959577150773E-3</v>
      </c>
      <c r="AZ30" s="368">
        <v>2.7810534996764789E-3</v>
      </c>
      <c r="BA30" s="368">
        <v>3.254705995060394E-3</v>
      </c>
    </row>
    <row r="31" spans="1:53" s="73" customFormat="1" ht="16.5" customHeight="1">
      <c r="A31" s="273"/>
      <c r="B31" s="365" t="s">
        <v>599</v>
      </c>
      <c r="C31" s="365"/>
      <c r="D31" s="76"/>
      <c r="E31" s="366">
        <v>13381</v>
      </c>
      <c r="F31" s="366">
        <v>13219</v>
      </c>
      <c r="G31" s="366">
        <v>9632</v>
      </c>
      <c r="H31" s="366">
        <v>8567.06</v>
      </c>
      <c r="I31" s="366">
        <v>7625.2033375800002</v>
      </c>
      <c r="J31" s="366">
        <v>6295.59</v>
      </c>
      <c r="K31" s="366">
        <v>5923.0106977799996</v>
      </c>
      <c r="L31" s="366">
        <v>5403.3453761799992</v>
      </c>
      <c r="M31" s="366">
        <v>5768.5878278600003</v>
      </c>
      <c r="N31" s="366">
        <v>4937.5439318099998</v>
      </c>
      <c r="O31" s="366">
        <v>5884.8365898900001</v>
      </c>
      <c r="P31" s="168"/>
      <c r="Q31" s="366">
        <v>12529</v>
      </c>
      <c r="R31" s="366">
        <v>11068</v>
      </c>
      <c r="S31" s="366">
        <v>9632</v>
      </c>
      <c r="T31" s="366">
        <v>9750</v>
      </c>
      <c r="U31" s="366">
        <v>10343.76</v>
      </c>
      <c r="V31" s="366">
        <v>9566.34</v>
      </c>
      <c r="W31" s="366">
        <v>8567.06</v>
      </c>
      <c r="X31" s="366">
        <v>8276.6299999999992</v>
      </c>
      <c r="Y31" s="366">
        <v>7686.23</v>
      </c>
      <c r="Z31" s="366">
        <v>7906.15</v>
      </c>
      <c r="AA31" s="366">
        <v>7625.2033375800002</v>
      </c>
      <c r="AB31" s="366">
        <v>7118.7072242999993</v>
      </c>
      <c r="AC31" s="366">
        <v>6835</v>
      </c>
      <c r="AD31" s="366">
        <v>6556</v>
      </c>
      <c r="AE31" s="366">
        <v>6295.59</v>
      </c>
      <c r="AF31" s="366">
        <v>6506.81</v>
      </c>
      <c r="AG31" s="366">
        <v>6937.39</v>
      </c>
      <c r="AH31" s="366">
        <v>6726.64</v>
      </c>
      <c r="AI31" s="366">
        <v>5923.0106977799996</v>
      </c>
      <c r="AJ31" s="366">
        <v>6068.6614343000001</v>
      </c>
      <c r="AK31" s="366">
        <v>5709.5646817400002</v>
      </c>
      <c r="AL31" s="366">
        <v>5763.1942610000006</v>
      </c>
      <c r="AM31" s="366">
        <v>5403.3453761799992</v>
      </c>
      <c r="AN31" s="366">
        <v>5884.9178184700004</v>
      </c>
      <c r="AO31" s="366">
        <v>6679.1908665499996</v>
      </c>
      <c r="AP31" s="366">
        <v>8303.9905650799992</v>
      </c>
      <c r="AQ31" s="366">
        <v>5768.5878278600003</v>
      </c>
      <c r="AR31" s="366">
        <v>4728.4726932599997</v>
      </c>
      <c r="AS31" s="366">
        <v>5261.2411407099999</v>
      </c>
      <c r="AT31" s="366">
        <v>4950.7049143699996</v>
      </c>
      <c r="AU31" s="366">
        <v>4937.5439318099998</v>
      </c>
      <c r="AV31" s="366">
        <v>4741.3153197499996</v>
      </c>
      <c r="AW31" s="366">
        <v>5542.4462563999996</v>
      </c>
      <c r="AX31" s="366">
        <v>5970.2265564600002</v>
      </c>
      <c r="AY31" s="366">
        <v>5884.8365898900001</v>
      </c>
      <c r="AZ31" s="366">
        <v>6528.4879971399996</v>
      </c>
      <c r="BA31" s="366">
        <v>6882.2329412099998</v>
      </c>
    </row>
    <row r="32" spans="1:53" s="76" customFormat="1" ht="16.5" customHeight="1">
      <c r="A32" s="97"/>
      <c r="B32" s="276"/>
      <c r="C32" s="82" t="s">
        <v>512</v>
      </c>
      <c r="D32" s="73"/>
      <c r="E32" s="163">
        <v>398</v>
      </c>
      <c r="F32" s="163">
        <v>667</v>
      </c>
      <c r="G32" s="163">
        <v>551</v>
      </c>
      <c r="H32" s="163">
        <v>215.07</v>
      </c>
      <c r="I32" s="163">
        <v>147.32835115</v>
      </c>
      <c r="J32" s="163">
        <v>137.60999999999999</v>
      </c>
      <c r="K32" s="163">
        <v>123.23460299</v>
      </c>
      <c r="L32" s="163">
        <v>72</v>
      </c>
      <c r="M32" s="163">
        <v>0</v>
      </c>
      <c r="N32" s="163">
        <v>0</v>
      </c>
      <c r="O32" s="163">
        <v>0</v>
      </c>
      <c r="P32" s="73"/>
      <c r="Q32" s="163">
        <v>502</v>
      </c>
      <c r="R32" s="163">
        <v>495</v>
      </c>
      <c r="S32" s="163">
        <v>551</v>
      </c>
      <c r="T32" s="163">
        <v>586</v>
      </c>
      <c r="U32" s="163">
        <v>642.55999999999995</v>
      </c>
      <c r="V32" s="163">
        <v>469.26</v>
      </c>
      <c r="W32" s="163">
        <v>215.07</v>
      </c>
      <c r="X32" s="163">
        <v>178.52</v>
      </c>
      <c r="Y32" s="163">
        <v>194.19</v>
      </c>
      <c r="Z32" s="163">
        <v>189.32</v>
      </c>
      <c r="AA32" s="163">
        <v>147.32835115</v>
      </c>
      <c r="AB32" s="163">
        <v>132.91677122999999</v>
      </c>
      <c r="AC32" s="163">
        <v>22.46</v>
      </c>
      <c r="AD32" s="163">
        <v>20.91</v>
      </c>
      <c r="AE32" s="163">
        <v>137.60999999999999</v>
      </c>
      <c r="AF32" s="163">
        <v>213.98</v>
      </c>
      <c r="AG32" s="163">
        <v>234.21</v>
      </c>
      <c r="AH32" s="163">
        <v>18</v>
      </c>
      <c r="AI32" s="163">
        <v>123.23460299</v>
      </c>
      <c r="AJ32" s="163">
        <v>107.79660227000001</v>
      </c>
      <c r="AK32" s="163">
        <v>71.530224399999994</v>
      </c>
      <c r="AL32" s="163">
        <v>72.40260816</v>
      </c>
      <c r="AM32" s="163">
        <v>72</v>
      </c>
      <c r="AN32" s="163">
        <v>52</v>
      </c>
      <c r="AO32" s="163">
        <v>52</v>
      </c>
      <c r="AP32" s="163">
        <v>0</v>
      </c>
      <c r="AQ32" s="163">
        <v>0</v>
      </c>
      <c r="AR32" s="163">
        <v>0</v>
      </c>
      <c r="AS32" s="163">
        <v>0</v>
      </c>
      <c r="AT32" s="163">
        <v>0</v>
      </c>
      <c r="AU32" s="163">
        <v>0</v>
      </c>
      <c r="AV32" s="163">
        <v>0</v>
      </c>
      <c r="AW32" s="163">
        <v>0</v>
      </c>
      <c r="AX32" s="163">
        <v>0</v>
      </c>
      <c r="AY32" s="163">
        <v>0</v>
      </c>
      <c r="AZ32" s="163">
        <v>30</v>
      </c>
      <c r="BA32" s="163">
        <v>0</v>
      </c>
    </row>
    <row r="33" spans="1:53" s="73" customFormat="1" ht="16.5" customHeight="1">
      <c r="A33" s="97"/>
      <c r="B33" s="41"/>
      <c r="C33" s="41" t="s">
        <v>598</v>
      </c>
      <c r="D33" s="372"/>
      <c r="E33" s="368">
        <v>2.9743666392646289E-2</v>
      </c>
      <c r="F33" s="368">
        <v>5.0457674559346397E-2</v>
      </c>
      <c r="G33" s="368">
        <v>5.7205149501661126E-2</v>
      </c>
      <c r="H33" s="368">
        <v>2.5104294822261081E-2</v>
      </c>
      <c r="I33" s="368">
        <v>1.9321235726778321E-2</v>
      </c>
      <c r="J33" s="368">
        <v>2.1858157853354487E-2</v>
      </c>
      <c r="K33" s="368">
        <v>2.0806074693768405E-2</v>
      </c>
      <c r="L33" s="368">
        <v>1.3325078259369348E-2</v>
      </c>
      <c r="M33" s="368">
        <v>0</v>
      </c>
      <c r="N33" s="368">
        <v>0</v>
      </c>
      <c r="O33" s="368">
        <v>0</v>
      </c>
      <c r="P33" s="368"/>
      <c r="Q33" s="368">
        <v>4.0067044456860088E-2</v>
      </c>
      <c r="R33" s="368">
        <v>4.4723527285869175E-2</v>
      </c>
      <c r="S33" s="368">
        <v>5.7205149501661126E-2</v>
      </c>
      <c r="T33" s="368">
        <v>6.01025641025641E-2</v>
      </c>
      <c r="U33" s="368">
        <v>6.2120544173492033E-2</v>
      </c>
      <c r="V33" s="368">
        <v>4.9053242933033946E-2</v>
      </c>
      <c r="W33" s="368">
        <v>2.5104294822261081E-2</v>
      </c>
      <c r="X33" s="368">
        <v>2.1569165227876566E-2</v>
      </c>
      <c r="Y33" s="368">
        <v>2.526466160913738E-2</v>
      </c>
      <c r="Z33" s="368">
        <v>2.394591552146114E-2</v>
      </c>
      <c r="AA33" s="368">
        <v>1.9321235726778321E-2</v>
      </c>
      <c r="AB33" s="368">
        <v>1.8671476019730539E-2</v>
      </c>
      <c r="AC33" s="368">
        <v>3.2860277980980251E-3</v>
      </c>
      <c r="AD33" s="368">
        <v>3.1894447834045149E-3</v>
      </c>
      <c r="AE33" s="368">
        <v>2.1858157853354487E-2</v>
      </c>
      <c r="AF33" s="368">
        <v>3.2885546066352016E-2</v>
      </c>
      <c r="AG33" s="368">
        <v>3.3760535302181365E-2</v>
      </c>
      <c r="AH33" s="368">
        <v>2.675927357492002E-3</v>
      </c>
      <c r="AI33" s="368">
        <v>2.0806074693768405E-2</v>
      </c>
      <c r="AJ33" s="368">
        <v>1.7762830145826712E-2</v>
      </c>
      <c r="AK33" s="368">
        <v>1.2528139777234475E-2</v>
      </c>
      <c r="AL33" s="368">
        <v>1.2562930361371693E-2</v>
      </c>
      <c r="AM33" s="368">
        <v>1.3325078259369348E-2</v>
      </c>
      <c r="AN33" s="368">
        <v>8.8361471823440521E-3</v>
      </c>
      <c r="AO33" s="368">
        <v>7.785374162673022E-3</v>
      </c>
      <c r="AP33" s="368">
        <v>0</v>
      </c>
      <c r="AQ33" s="368">
        <v>0</v>
      </c>
      <c r="AR33" s="368">
        <v>0</v>
      </c>
      <c r="AS33" s="368">
        <v>0</v>
      </c>
      <c r="AT33" s="368">
        <v>0</v>
      </c>
      <c r="AU33" s="368">
        <v>0</v>
      </c>
      <c r="AV33" s="368">
        <v>0</v>
      </c>
      <c r="AW33" s="368">
        <v>0</v>
      </c>
      <c r="AX33" s="368">
        <v>0</v>
      </c>
      <c r="AY33" s="368">
        <v>0</v>
      </c>
      <c r="AZ33" s="368">
        <v>4.5952447202388062E-3</v>
      </c>
      <c r="BA33" s="368">
        <v>0</v>
      </c>
    </row>
    <row r="34" spans="1:53" s="73" customFormat="1" ht="16.5" customHeight="1">
      <c r="A34" s="97"/>
      <c r="B34" s="14"/>
      <c r="C34" s="14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</row>
    <row r="35" spans="1:53" s="73" customFormat="1" ht="16.5" customHeight="1">
      <c r="A35" s="97"/>
      <c r="B35" s="365" t="s">
        <v>602</v>
      </c>
      <c r="C35" s="365"/>
      <c r="D35" s="369"/>
      <c r="E35" s="370">
        <v>33875.89</v>
      </c>
      <c r="F35" s="370">
        <v>38325.17</v>
      </c>
      <c r="G35" s="370">
        <v>38049.019999999997</v>
      </c>
      <c r="H35" s="370">
        <v>49953.120000000003</v>
      </c>
      <c r="I35" s="370">
        <v>77898.519850330005</v>
      </c>
      <c r="J35" s="370">
        <v>94318.6</v>
      </c>
      <c r="K35" s="370">
        <v>85304.147774189987</v>
      </c>
      <c r="L35" s="370">
        <v>80547.605836430012</v>
      </c>
      <c r="M35" s="370">
        <v>86423.040051200005</v>
      </c>
      <c r="N35" s="370">
        <v>91043.011238200008</v>
      </c>
      <c r="O35" s="370">
        <v>81840.790928129994</v>
      </c>
      <c r="P35" s="369"/>
      <c r="Q35" s="370">
        <v>38243.97</v>
      </c>
      <c r="R35" s="370">
        <v>37900.480000000003</v>
      </c>
      <c r="S35" s="370">
        <v>38049.019999999997</v>
      </c>
      <c r="T35" s="370">
        <v>38934.730000000003</v>
      </c>
      <c r="U35" s="370">
        <v>39838.18</v>
      </c>
      <c r="V35" s="370">
        <v>42404.2</v>
      </c>
      <c r="W35" s="370">
        <v>49953.120000000003</v>
      </c>
      <c r="X35" s="370">
        <v>55491.74</v>
      </c>
      <c r="Y35" s="370">
        <v>61933.61</v>
      </c>
      <c r="Z35" s="370">
        <v>70018.28</v>
      </c>
      <c r="AA35" s="370">
        <v>77898.519850330005</v>
      </c>
      <c r="AB35" s="370">
        <v>85677.881422709994</v>
      </c>
      <c r="AC35" s="370">
        <v>89882.84</v>
      </c>
      <c r="AD35" s="370">
        <v>91748.81</v>
      </c>
      <c r="AE35" s="370">
        <v>94318.6</v>
      </c>
      <c r="AF35" s="370">
        <v>93159.09</v>
      </c>
      <c r="AG35" s="370">
        <v>91810.25</v>
      </c>
      <c r="AH35" s="370">
        <v>89146.16</v>
      </c>
      <c r="AI35" s="370">
        <v>85304.147774189987</v>
      </c>
      <c r="AJ35" s="370">
        <v>82039.056032759996</v>
      </c>
      <c r="AK35" s="370">
        <v>81198.70678665</v>
      </c>
      <c r="AL35" s="370">
        <v>77125.608562070003</v>
      </c>
      <c r="AM35" s="370">
        <v>80547.605836430012</v>
      </c>
      <c r="AN35" s="370">
        <v>79428.279294160006</v>
      </c>
      <c r="AO35" s="370">
        <v>84823.898126970002</v>
      </c>
      <c r="AP35" s="370">
        <v>85353.433285480016</v>
      </c>
      <c r="AQ35" s="370">
        <v>86423.040051200005</v>
      </c>
      <c r="AR35" s="370">
        <v>87831.039360639988</v>
      </c>
      <c r="AS35" s="370">
        <v>88224.553568830001</v>
      </c>
      <c r="AT35" s="532">
        <v>92892.260091720003</v>
      </c>
      <c r="AU35" s="532">
        <v>91043.011238200008</v>
      </c>
      <c r="AV35" s="532">
        <v>90830.767275260005</v>
      </c>
      <c r="AW35" s="532">
        <v>86244.346656440015</v>
      </c>
      <c r="AX35" s="532">
        <v>85046.25850027999</v>
      </c>
      <c r="AY35" s="532">
        <v>81840.790928129994</v>
      </c>
      <c r="AZ35" s="532">
        <v>81092.539631330001</v>
      </c>
      <c r="BA35" s="532">
        <v>80598.093384020001</v>
      </c>
    </row>
    <row r="36" spans="1:53" s="57" customFormat="1" ht="16.5" customHeight="1">
      <c r="A36" s="273"/>
      <c r="B36" s="14"/>
      <c r="C36" s="82" t="s">
        <v>182</v>
      </c>
      <c r="D36" s="58"/>
      <c r="E36" s="162">
        <v>33649.19</v>
      </c>
      <c r="F36" s="162">
        <v>38125.160000000003</v>
      </c>
      <c r="G36" s="162">
        <v>37870.379999999997</v>
      </c>
      <c r="H36" s="162">
        <v>49727.91</v>
      </c>
      <c r="I36" s="162">
        <v>77672.994532159995</v>
      </c>
      <c r="J36" s="162">
        <v>94069.759999999995</v>
      </c>
      <c r="K36" s="162">
        <v>84948.686370750002</v>
      </c>
      <c r="L36" s="162">
        <v>80087.190291820007</v>
      </c>
      <c r="M36" s="162">
        <v>86000.843354959987</v>
      </c>
      <c r="N36" s="162">
        <v>90732.017129920001</v>
      </c>
      <c r="O36" s="162">
        <v>81330.848367009996</v>
      </c>
      <c r="P36" s="58"/>
      <c r="Q36" s="162">
        <v>38043.199999999997</v>
      </c>
      <c r="R36" s="162">
        <v>37713.199999999997</v>
      </c>
      <c r="S36" s="162">
        <v>37870.379999999997</v>
      </c>
      <c r="T36" s="162">
        <v>38738.57</v>
      </c>
      <c r="U36" s="162">
        <v>39641.65</v>
      </c>
      <c r="V36" s="162">
        <v>42211.59</v>
      </c>
      <c r="W36" s="162">
        <v>49727.91</v>
      </c>
      <c r="X36" s="162">
        <v>55256.43</v>
      </c>
      <c r="Y36" s="162">
        <v>61708.84</v>
      </c>
      <c r="Z36" s="162">
        <v>69779.8</v>
      </c>
      <c r="AA36" s="162">
        <v>77672.994532159995</v>
      </c>
      <c r="AB36" s="162">
        <v>85451.763725090015</v>
      </c>
      <c r="AC36" s="162">
        <v>89664.94</v>
      </c>
      <c r="AD36" s="162">
        <v>91518.66</v>
      </c>
      <c r="AE36" s="162">
        <v>94069.759999999995</v>
      </c>
      <c r="AF36" s="162">
        <v>92881.88</v>
      </c>
      <c r="AG36" s="162">
        <v>91511.11</v>
      </c>
      <c r="AH36" s="162">
        <v>88829.48</v>
      </c>
      <c r="AI36" s="162">
        <v>84948.686370750002</v>
      </c>
      <c r="AJ36" s="162">
        <v>81624.069115890001</v>
      </c>
      <c r="AK36" s="162">
        <v>80739.738819639999</v>
      </c>
      <c r="AL36" s="162">
        <v>76638.371428359998</v>
      </c>
      <c r="AM36" s="162">
        <v>80087.190291820007</v>
      </c>
      <c r="AN36" s="162">
        <v>78957.145677569992</v>
      </c>
      <c r="AO36" s="162">
        <v>84373.597098019993</v>
      </c>
      <c r="AP36" s="162">
        <v>84927.294251829997</v>
      </c>
      <c r="AQ36" s="162">
        <v>86000.843354959987</v>
      </c>
      <c r="AR36" s="162">
        <v>87437.850298850011</v>
      </c>
      <c r="AS36" s="162">
        <v>87882.345182720019</v>
      </c>
      <c r="AT36" s="535">
        <v>92571.250676440002</v>
      </c>
      <c r="AU36" s="535">
        <v>90732.017129920001</v>
      </c>
      <c r="AV36" s="535">
        <v>90489.785511039998</v>
      </c>
      <c r="AW36" s="535">
        <v>85886.046410149982</v>
      </c>
      <c r="AX36" s="535">
        <v>84615.832829980005</v>
      </c>
      <c r="AY36" s="535">
        <v>81330.848367009996</v>
      </c>
      <c r="AZ36" s="535">
        <v>80421.822458959999</v>
      </c>
      <c r="BA36" s="535">
        <v>79774.102280319988</v>
      </c>
    </row>
    <row r="37" spans="1:53" s="77" customFormat="1" ht="16.5" customHeight="1">
      <c r="A37" s="97"/>
      <c r="B37" s="14"/>
      <c r="C37" s="82" t="s">
        <v>183</v>
      </c>
      <c r="D37" s="58"/>
      <c r="E37" s="162">
        <v>165.39</v>
      </c>
      <c r="F37" s="162">
        <v>152.06</v>
      </c>
      <c r="G37" s="162">
        <v>128.80000000000001</v>
      </c>
      <c r="H37" s="162">
        <v>125.14</v>
      </c>
      <c r="I37" s="162">
        <v>137.31529689999999</v>
      </c>
      <c r="J37" s="162">
        <v>115.43</v>
      </c>
      <c r="K37" s="162">
        <v>158.60977624999998</v>
      </c>
      <c r="L37" s="162">
        <v>221.98485776999999</v>
      </c>
      <c r="M37" s="162">
        <v>156.02287541999999</v>
      </c>
      <c r="N37" s="162">
        <v>143.13460137000001</v>
      </c>
      <c r="O37" s="162">
        <v>205.11132331000002</v>
      </c>
      <c r="P37" s="58"/>
      <c r="Q37" s="162">
        <v>152.63999999999999</v>
      </c>
      <c r="R37" s="162">
        <v>141.03</v>
      </c>
      <c r="S37" s="162">
        <v>128.80000000000001</v>
      </c>
      <c r="T37" s="162">
        <v>136.34</v>
      </c>
      <c r="U37" s="162">
        <v>114.79</v>
      </c>
      <c r="V37" s="162">
        <v>114.97</v>
      </c>
      <c r="W37" s="162">
        <v>125.14</v>
      </c>
      <c r="X37" s="162">
        <v>139.33000000000001</v>
      </c>
      <c r="Y37" s="162">
        <v>120.58</v>
      </c>
      <c r="Z37" s="162">
        <v>123.27</v>
      </c>
      <c r="AA37" s="162">
        <v>137.31529689999999</v>
      </c>
      <c r="AB37" s="162">
        <v>112.88325456000001</v>
      </c>
      <c r="AC37" s="162">
        <v>100.49</v>
      </c>
      <c r="AD37" s="162">
        <v>106.02</v>
      </c>
      <c r="AE37" s="162">
        <v>115.43</v>
      </c>
      <c r="AF37" s="162">
        <v>140.11000000000001</v>
      </c>
      <c r="AG37" s="162">
        <v>125.94</v>
      </c>
      <c r="AH37" s="162">
        <v>140.97999999999999</v>
      </c>
      <c r="AI37" s="162">
        <v>158.60977624999998</v>
      </c>
      <c r="AJ37" s="162">
        <v>197.73792888</v>
      </c>
      <c r="AK37" s="162">
        <v>207.97921946000002</v>
      </c>
      <c r="AL37" s="162">
        <v>225.50153728000001</v>
      </c>
      <c r="AM37" s="162">
        <v>221.98485776999999</v>
      </c>
      <c r="AN37" s="162">
        <v>212.18856799000002</v>
      </c>
      <c r="AO37" s="162">
        <v>181.96234418</v>
      </c>
      <c r="AP37" s="162">
        <v>168.18111054999997</v>
      </c>
      <c r="AQ37" s="162">
        <v>156.02287541999999</v>
      </c>
      <c r="AR37" s="162">
        <v>145.34111894</v>
      </c>
      <c r="AS37" s="162">
        <v>140.52699828000002</v>
      </c>
      <c r="AT37" s="535">
        <v>142.82441201</v>
      </c>
      <c r="AU37" s="535">
        <v>143.13460137000001</v>
      </c>
      <c r="AV37" s="535">
        <v>166.764656</v>
      </c>
      <c r="AW37" s="535">
        <v>171.06160618999999</v>
      </c>
      <c r="AX37" s="535">
        <v>201.39535632000002</v>
      </c>
      <c r="AY37" s="535">
        <v>205.11132331000002</v>
      </c>
      <c r="AZ37" s="535">
        <v>236.24367030999997</v>
      </c>
      <c r="BA37" s="535">
        <v>255.61905696000002</v>
      </c>
    </row>
    <row r="38" spans="1:53" s="74" customFormat="1" ht="16.5" customHeight="1">
      <c r="A38" s="97"/>
      <c r="B38" s="14"/>
      <c r="C38" s="96" t="s">
        <v>604</v>
      </c>
      <c r="D38" s="81"/>
      <c r="E38" s="160">
        <v>61.31</v>
      </c>
      <c r="F38" s="160">
        <v>47.949999999999996</v>
      </c>
      <c r="G38" s="160">
        <v>49.839999999999996</v>
      </c>
      <c r="H38" s="160">
        <v>100.05000000000001</v>
      </c>
      <c r="I38" s="160">
        <v>88.210021269999999</v>
      </c>
      <c r="J38" s="160">
        <v>133.41</v>
      </c>
      <c r="K38" s="160">
        <v>196.85162718999999</v>
      </c>
      <c r="L38" s="160">
        <v>238.43068683999996</v>
      </c>
      <c r="M38" s="160">
        <v>266.17382081999995</v>
      </c>
      <c r="N38" s="160">
        <v>167.85950690999999</v>
      </c>
      <c r="O38" s="160">
        <v>304.83123781000006</v>
      </c>
      <c r="P38" s="81"/>
      <c r="Q38" s="160">
        <v>48.13000000000001</v>
      </c>
      <c r="R38" s="160">
        <v>46.25</v>
      </c>
      <c r="S38" s="160">
        <v>49.839999999999996</v>
      </c>
      <c r="T38" s="160">
        <v>59.820000000000007</v>
      </c>
      <c r="U38" s="160">
        <v>81.740000000000009</v>
      </c>
      <c r="V38" s="160">
        <v>77.64</v>
      </c>
      <c r="W38" s="160">
        <v>100.05000000000001</v>
      </c>
      <c r="X38" s="160">
        <v>95.97999999999999</v>
      </c>
      <c r="Y38" s="160">
        <v>104.17</v>
      </c>
      <c r="Z38" s="160">
        <v>115.2</v>
      </c>
      <c r="AA38" s="160">
        <v>88.210021269999999</v>
      </c>
      <c r="AB38" s="160">
        <v>113.23444306000002</v>
      </c>
      <c r="AC38" s="160">
        <v>117.41</v>
      </c>
      <c r="AD38" s="160">
        <v>124.12</v>
      </c>
      <c r="AE38" s="160">
        <v>133.41</v>
      </c>
      <c r="AF38" s="160">
        <v>137.1</v>
      </c>
      <c r="AG38" s="160">
        <v>173.2</v>
      </c>
      <c r="AH38" s="160">
        <v>175.7</v>
      </c>
      <c r="AI38" s="160">
        <v>196.85162718999999</v>
      </c>
      <c r="AJ38" s="160">
        <v>217.24898798999999</v>
      </c>
      <c r="AK38" s="160">
        <v>250.98874755</v>
      </c>
      <c r="AL38" s="160">
        <v>261.73559642999999</v>
      </c>
      <c r="AM38" s="160">
        <v>238.43068683999996</v>
      </c>
      <c r="AN38" s="160">
        <v>258.94504860000001</v>
      </c>
      <c r="AO38" s="160">
        <v>268.33868476999999</v>
      </c>
      <c r="AP38" s="160">
        <v>257.95792310000002</v>
      </c>
      <c r="AQ38" s="160">
        <v>266.17382081999995</v>
      </c>
      <c r="AR38" s="160">
        <v>247.84794285000001</v>
      </c>
      <c r="AS38" s="160">
        <v>201.68138783000001</v>
      </c>
      <c r="AT38" s="536">
        <v>178.18500326999998</v>
      </c>
      <c r="AU38" s="536">
        <v>167.85950690999999</v>
      </c>
      <c r="AV38" s="536">
        <v>174.21710822</v>
      </c>
      <c r="AW38" s="536">
        <v>187.2386401</v>
      </c>
      <c r="AX38" s="536">
        <v>229.03031397999999</v>
      </c>
      <c r="AY38" s="536">
        <v>304.83123781000006</v>
      </c>
      <c r="AZ38" s="536">
        <v>434.47350205999999</v>
      </c>
      <c r="BA38" s="536">
        <v>568.37204673999997</v>
      </c>
    </row>
    <row r="39" spans="1:53" s="74" customFormat="1" ht="16.5" customHeight="1">
      <c r="A39" s="273"/>
      <c r="B39" s="14"/>
      <c r="C39" s="82" t="s">
        <v>185</v>
      </c>
      <c r="D39" s="58"/>
      <c r="E39" s="162">
        <v>24.89</v>
      </c>
      <c r="F39" s="162">
        <v>28.47</v>
      </c>
      <c r="G39" s="162">
        <v>31.77</v>
      </c>
      <c r="H39" s="162">
        <v>64.260000000000005</v>
      </c>
      <c r="I39" s="162">
        <v>61.844042700000003</v>
      </c>
      <c r="J39" s="162">
        <v>83.2</v>
      </c>
      <c r="K39" s="162">
        <v>112.46319809999999</v>
      </c>
      <c r="L39" s="162">
        <v>94.519049030000005</v>
      </c>
      <c r="M39" s="162">
        <v>125.06578465999999</v>
      </c>
      <c r="N39" s="162">
        <v>84.160359159999985</v>
      </c>
      <c r="O39" s="162">
        <v>74.396941760000004</v>
      </c>
      <c r="P39" s="58"/>
      <c r="Q39" s="162">
        <v>26.51</v>
      </c>
      <c r="R39" s="162">
        <v>29.2</v>
      </c>
      <c r="S39" s="162">
        <v>31.77</v>
      </c>
      <c r="T39" s="162">
        <v>33.49</v>
      </c>
      <c r="U39" s="162">
        <v>48.43</v>
      </c>
      <c r="V39" s="162">
        <v>55.47</v>
      </c>
      <c r="W39" s="162">
        <v>64.260000000000005</v>
      </c>
      <c r="X39" s="162">
        <v>65.19</v>
      </c>
      <c r="Y39" s="162">
        <v>66.06</v>
      </c>
      <c r="Z39" s="162">
        <v>76.52</v>
      </c>
      <c r="AA39" s="162">
        <v>61.844042700000003</v>
      </c>
      <c r="AB39" s="162">
        <v>69.58973979000001</v>
      </c>
      <c r="AC39" s="162">
        <v>70.989999999999995</v>
      </c>
      <c r="AD39" s="162">
        <v>84.19</v>
      </c>
      <c r="AE39" s="162">
        <v>83.2</v>
      </c>
      <c r="AF39" s="162">
        <v>82.49</v>
      </c>
      <c r="AG39" s="162">
        <v>98.34</v>
      </c>
      <c r="AH39" s="162">
        <v>99.03</v>
      </c>
      <c r="AI39" s="162">
        <v>112.46319809999999</v>
      </c>
      <c r="AJ39" s="162">
        <v>112.90293008</v>
      </c>
      <c r="AK39" s="162">
        <v>114.07545297999999</v>
      </c>
      <c r="AL39" s="162">
        <v>109.68134507000001</v>
      </c>
      <c r="AM39" s="162">
        <v>94.519049030000005</v>
      </c>
      <c r="AN39" s="162">
        <v>99.394469530000009</v>
      </c>
      <c r="AO39" s="162">
        <v>112.72325487000001</v>
      </c>
      <c r="AP39" s="162">
        <v>109.78329341</v>
      </c>
      <c r="AQ39" s="162">
        <v>125.06578465999999</v>
      </c>
      <c r="AR39" s="162">
        <v>119.15103051</v>
      </c>
      <c r="AS39" s="162">
        <v>97.046948929999999</v>
      </c>
      <c r="AT39" s="535">
        <v>95.010473259999998</v>
      </c>
      <c r="AU39" s="535">
        <v>84.160359159999985</v>
      </c>
      <c r="AV39" s="535">
        <v>74.913762649999995</v>
      </c>
      <c r="AW39" s="535">
        <v>61.096438460000002</v>
      </c>
      <c r="AX39" s="535">
        <v>68.846375399999999</v>
      </c>
      <c r="AY39" s="535">
        <v>74.396941760000004</v>
      </c>
      <c r="AZ39" s="535">
        <v>77.222919660000002</v>
      </c>
      <c r="BA39" s="535">
        <v>84.989934539999993</v>
      </c>
    </row>
    <row r="40" spans="1:53" s="79" customFormat="1" ht="16.5" customHeight="1">
      <c r="A40" s="97"/>
      <c r="B40" s="14"/>
      <c r="C40" s="82" t="s">
        <v>186</v>
      </c>
      <c r="D40" s="58"/>
      <c r="E40" s="162">
        <v>25.98</v>
      </c>
      <c r="F40" s="162">
        <v>7.19</v>
      </c>
      <c r="G40" s="162">
        <v>11.52</v>
      </c>
      <c r="H40" s="162">
        <v>23.67</v>
      </c>
      <c r="I40" s="162">
        <v>15.10387731</v>
      </c>
      <c r="J40" s="162">
        <v>24.75</v>
      </c>
      <c r="K40" s="162">
        <v>34.849503179999999</v>
      </c>
      <c r="L40" s="162">
        <v>22.168570449999997</v>
      </c>
      <c r="M40" s="162">
        <v>12.72940474</v>
      </c>
      <c r="N40" s="162">
        <v>14.690630250000003</v>
      </c>
      <c r="O40" s="162">
        <v>59.437997340000003</v>
      </c>
      <c r="P40" s="58"/>
      <c r="Q40" s="162">
        <v>14.14</v>
      </c>
      <c r="R40" s="162">
        <v>13.02</v>
      </c>
      <c r="S40" s="162">
        <v>11.52</v>
      </c>
      <c r="T40" s="162">
        <v>9.6</v>
      </c>
      <c r="U40" s="162">
        <v>17.47</v>
      </c>
      <c r="V40" s="162">
        <v>15.02</v>
      </c>
      <c r="W40" s="162">
        <v>23.67</v>
      </c>
      <c r="X40" s="162">
        <v>22.61</v>
      </c>
      <c r="Y40" s="162">
        <v>23.31</v>
      </c>
      <c r="Z40" s="162">
        <v>29.01</v>
      </c>
      <c r="AA40" s="162">
        <v>15.10387731</v>
      </c>
      <c r="AB40" s="162">
        <v>24.07334968</v>
      </c>
      <c r="AC40" s="162">
        <v>22.71</v>
      </c>
      <c r="AD40" s="162">
        <v>21.18</v>
      </c>
      <c r="AE40" s="162">
        <v>24.75</v>
      </c>
      <c r="AF40" s="162">
        <v>31.91</v>
      </c>
      <c r="AG40" s="162">
        <v>33.74</v>
      </c>
      <c r="AH40" s="162">
        <v>27.47</v>
      </c>
      <c r="AI40" s="162">
        <v>34.849503179999999</v>
      </c>
      <c r="AJ40" s="162">
        <v>38.571650270000006</v>
      </c>
      <c r="AK40" s="162">
        <v>42.478893190000001</v>
      </c>
      <c r="AL40" s="162">
        <v>34.806707670000002</v>
      </c>
      <c r="AM40" s="162">
        <v>22.168570449999997</v>
      </c>
      <c r="AN40" s="162">
        <v>22.133445630000001</v>
      </c>
      <c r="AO40" s="162">
        <v>24.870954140000002</v>
      </c>
      <c r="AP40" s="162">
        <v>19.416194319999999</v>
      </c>
      <c r="AQ40" s="162">
        <v>12.72940474</v>
      </c>
      <c r="AR40" s="162">
        <v>17.032137649999999</v>
      </c>
      <c r="AS40" s="162">
        <v>19.129589280000001</v>
      </c>
      <c r="AT40" s="535">
        <v>23.008946439999999</v>
      </c>
      <c r="AU40" s="535">
        <v>14.690630250000003</v>
      </c>
      <c r="AV40" s="535">
        <v>28.56781861</v>
      </c>
      <c r="AW40" s="535">
        <v>24.516477389999999</v>
      </c>
      <c r="AX40" s="535">
        <v>34.124805809999998</v>
      </c>
      <c r="AY40" s="535">
        <v>59.437997340000003</v>
      </c>
      <c r="AZ40" s="535">
        <v>98.999230800000007</v>
      </c>
      <c r="BA40" s="535">
        <v>139.12481298</v>
      </c>
    </row>
    <row r="41" spans="1:53" s="74" customFormat="1" ht="16.5" customHeight="1">
      <c r="A41" s="97"/>
      <c r="B41" s="14"/>
      <c r="C41" s="82" t="s">
        <v>188</v>
      </c>
      <c r="D41" s="58"/>
      <c r="E41" s="162">
        <v>10.44</v>
      </c>
      <c r="F41" s="162">
        <v>12.29</v>
      </c>
      <c r="G41" s="162">
        <v>6.55</v>
      </c>
      <c r="H41" s="162">
        <v>12.12</v>
      </c>
      <c r="I41" s="162">
        <v>11.26210126</v>
      </c>
      <c r="J41" s="162">
        <v>25.46</v>
      </c>
      <c r="K41" s="162">
        <v>49.538925909999996</v>
      </c>
      <c r="L41" s="162">
        <v>121.74306735999998</v>
      </c>
      <c r="M41" s="162">
        <v>128.37863141999998</v>
      </c>
      <c r="N41" s="162">
        <v>69.008517499999996</v>
      </c>
      <c r="O41" s="162">
        <v>170.99629871000002</v>
      </c>
      <c r="P41" s="58"/>
      <c r="Q41" s="162">
        <v>7.48</v>
      </c>
      <c r="R41" s="162">
        <v>4.03</v>
      </c>
      <c r="S41" s="162">
        <v>6.55</v>
      </c>
      <c r="T41" s="162">
        <v>16.73</v>
      </c>
      <c r="U41" s="162">
        <v>15.84</v>
      </c>
      <c r="V41" s="162">
        <v>7.15</v>
      </c>
      <c r="W41" s="162">
        <v>12.12</v>
      </c>
      <c r="X41" s="162">
        <v>8.18</v>
      </c>
      <c r="Y41" s="162">
        <v>14.8</v>
      </c>
      <c r="Z41" s="162">
        <v>9.67</v>
      </c>
      <c r="AA41" s="162">
        <v>11.26210126</v>
      </c>
      <c r="AB41" s="162">
        <v>19.571353589999998</v>
      </c>
      <c r="AC41" s="162">
        <v>23.71</v>
      </c>
      <c r="AD41" s="162">
        <v>18.75</v>
      </c>
      <c r="AE41" s="162">
        <v>25.46</v>
      </c>
      <c r="AF41" s="162">
        <v>22.7</v>
      </c>
      <c r="AG41" s="162">
        <v>41.12</v>
      </c>
      <c r="AH41" s="162">
        <v>49.19</v>
      </c>
      <c r="AI41" s="162">
        <v>49.538925909999996</v>
      </c>
      <c r="AJ41" s="162">
        <v>65.774407639999993</v>
      </c>
      <c r="AK41" s="162">
        <v>94.434401379999997</v>
      </c>
      <c r="AL41" s="162">
        <v>117.24754369</v>
      </c>
      <c r="AM41" s="162">
        <v>121.74306735999998</v>
      </c>
      <c r="AN41" s="162">
        <v>137.41713343999999</v>
      </c>
      <c r="AO41" s="162">
        <v>130.74447576</v>
      </c>
      <c r="AP41" s="162">
        <v>128.75843537</v>
      </c>
      <c r="AQ41" s="162">
        <v>128.37863141999998</v>
      </c>
      <c r="AR41" s="162">
        <v>111.66477469</v>
      </c>
      <c r="AS41" s="162">
        <v>85.504849619999987</v>
      </c>
      <c r="AT41" s="535">
        <v>60.165583569999995</v>
      </c>
      <c r="AU41" s="535">
        <v>69.008517499999996</v>
      </c>
      <c r="AV41" s="535">
        <v>70.735526960000001</v>
      </c>
      <c r="AW41" s="535">
        <v>101.62572425</v>
      </c>
      <c r="AX41" s="535">
        <v>126.05913276999999</v>
      </c>
      <c r="AY41" s="535">
        <v>170.99629871000002</v>
      </c>
      <c r="AZ41" s="535">
        <v>258.25135159999996</v>
      </c>
      <c r="BA41" s="535">
        <v>344.25729921999999</v>
      </c>
    </row>
    <row r="42" spans="1:53" s="74" customFormat="1" ht="16.5" customHeight="1">
      <c r="A42" s="97"/>
      <c r="B42" s="373"/>
      <c r="C42" s="373" t="s">
        <v>587</v>
      </c>
      <c r="D42" s="58"/>
      <c r="E42" s="374">
        <v>82</v>
      </c>
      <c r="F42" s="374">
        <v>60</v>
      </c>
      <c r="G42" s="374">
        <v>34</v>
      </c>
      <c r="H42" s="374">
        <v>44.46</v>
      </c>
      <c r="I42" s="374">
        <v>46.04</v>
      </c>
      <c r="J42" s="374">
        <v>76.099999999999994</v>
      </c>
      <c r="K42" s="374">
        <v>174.37</v>
      </c>
      <c r="L42" s="374">
        <v>209.91</v>
      </c>
      <c r="M42" s="374">
        <v>315.38</v>
      </c>
      <c r="N42" s="374">
        <v>321.56</v>
      </c>
      <c r="O42" s="374">
        <v>1052.3802385499998</v>
      </c>
      <c r="P42" s="58"/>
      <c r="Q42" s="374">
        <v>46</v>
      </c>
      <c r="R42" s="374">
        <v>41</v>
      </c>
      <c r="S42" s="374">
        <v>34</v>
      </c>
      <c r="T42" s="374">
        <v>40</v>
      </c>
      <c r="U42" s="374">
        <v>45.7</v>
      </c>
      <c r="V42" s="374">
        <v>38</v>
      </c>
      <c r="W42" s="374">
        <v>44.46</v>
      </c>
      <c r="X42" s="374">
        <v>46.68</v>
      </c>
      <c r="Y42" s="374">
        <v>52.17</v>
      </c>
      <c r="Z42" s="374">
        <v>53.915076209999995</v>
      </c>
      <c r="AA42" s="374">
        <v>46.04</v>
      </c>
      <c r="AB42" s="374">
        <v>59.81</v>
      </c>
      <c r="AC42" s="374">
        <v>64.232558620000006</v>
      </c>
      <c r="AD42" s="374">
        <v>57.206086069999998</v>
      </c>
      <c r="AE42" s="374">
        <v>76.099999999999994</v>
      </c>
      <c r="AF42" s="374">
        <v>138.92231180000002</v>
      </c>
      <c r="AG42" s="374">
        <v>155.37807810000001</v>
      </c>
      <c r="AH42" s="374">
        <v>168.69</v>
      </c>
      <c r="AI42" s="374">
        <v>174.37</v>
      </c>
      <c r="AJ42" s="374">
        <v>193.11</v>
      </c>
      <c r="AK42" s="374">
        <v>211.86</v>
      </c>
      <c r="AL42" s="374">
        <v>204.7</v>
      </c>
      <c r="AM42" s="374">
        <v>209.91</v>
      </c>
      <c r="AN42" s="374">
        <v>231.58</v>
      </c>
      <c r="AO42" s="374">
        <v>253.83</v>
      </c>
      <c r="AP42" s="374">
        <v>260.89</v>
      </c>
      <c r="AQ42" s="374">
        <v>315.38</v>
      </c>
      <c r="AR42" s="374">
        <v>314.54000000000002</v>
      </c>
      <c r="AS42" s="374">
        <v>305.83999999999997</v>
      </c>
      <c r="AT42" s="533">
        <v>337.43</v>
      </c>
      <c r="AU42" s="533">
        <v>321.56</v>
      </c>
      <c r="AV42" s="533">
        <v>405.24</v>
      </c>
      <c r="AW42" s="533">
        <v>460.52</v>
      </c>
      <c r="AX42" s="533">
        <v>521.36</v>
      </c>
      <c r="AY42" s="533">
        <v>585.63</v>
      </c>
      <c r="AZ42" s="533">
        <v>726.66</v>
      </c>
      <c r="BA42" s="533">
        <v>811.88</v>
      </c>
    </row>
    <row r="43" spans="1:53" s="74" customFormat="1" ht="16.5" customHeight="1">
      <c r="A43" s="97"/>
      <c r="B43" s="375"/>
      <c r="C43" s="375" t="s">
        <v>588</v>
      </c>
      <c r="D43" s="58"/>
      <c r="E43" s="376">
        <v>308.48</v>
      </c>
      <c r="F43" s="376">
        <v>361.4</v>
      </c>
      <c r="G43" s="376">
        <v>378.73</v>
      </c>
      <c r="H43" s="376">
        <v>508.24</v>
      </c>
      <c r="I43" s="376">
        <v>781.33</v>
      </c>
      <c r="J43" s="376">
        <v>935.98</v>
      </c>
      <c r="K43" s="376">
        <v>784.38531239000008</v>
      </c>
      <c r="L43" s="376">
        <v>765.9807360100001</v>
      </c>
      <c r="M43" s="376">
        <v>720.56892846000005</v>
      </c>
      <c r="N43" s="376">
        <v>696.14379557999985</v>
      </c>
      <c r="O43" s="376">
        <v>473.80116934</v>
      </c>
      <c r="P43" s="58"/>
      <c r="Q43" s="376">
        <v>373.53</v>
      </c>
      <c r="R43" s="376">
        <v>368.59</v>
      </c>
      <c r="S43" s="376">
        <v>378.73</v>
      </c>
      <c r="T43" s="376">
        <v>391.72</v>
      </c>
      <c r="U43" s="376">
        <v>400.37</v>
      </c>
      <c r="V43" s="376">
        <v>425.79</v>
      </c>
      <c r="W43" s="376">
        <v>508.24</v>
      </c>
      <c r="X43" s="376">
        <v>561.64</v>
      </c>
      <c r="Y43" s="376">
        <v>625.35</v>
      </c>
      <c r="Z43" s="376">
        <v>706.25822476999997</v>
      </c>
      <c r="AA43" s="376">
        <v>781.33</v>
      </c>
      <c r="AB43" s="376">
        <v>860.43</v>
      </c>
      <c r="AC43" s="376">
        <v>898.98457739874993</v>
      </c>
      <c r="AD43" s="376">
        <v>919.10973636000006</v>
      </c>
      <c r="AE43" s="376">
        <v>935.98</v>
      </c>
      <c r="AF43" s="376">
        <v>861.96772073000011</v>
      </c>
      <c r="AG43" s="376">
        <v>854.27935578999995</v>
      </c>
      <c r="AH43" s="376">
        <v>819.28</v>
      </c>
      <c r="AI43" s="376">
        <v>784.38531239000008</v>
      </c>
      <c r="AJ43" s="376">
        <v>755.67481795999981</v>
      </c>
      <c r="AK43" s="376">
        <v>760.18419045999997</v>
      </c>
      <c r="AL43" s="376">
        <v>742.54817228000002</v>
      </c>
      <c r="AM43" s="376">
        <v>765.9807360100001</v>
      </c>
      <c r="AN43" s="376">
        <v>748.66445180000005</v>
      </c>
      <c r="AO43" s="376">
        <v>775.06691498999976</v>
      </c>
      <c r="AP43" s="376">
        <v>766.58630178999999</v>
      </c>
      <c r="AQ43" s="376">
        <v>720.56892846000005</v>
      </c>
      <c r="AR43" s="376">
        <v>719.22767490999991</v>
      </c>
      <c r="AS43" s="376">
        <v>702.45778853999991</v>
      </c>
      <c r="AT43" s="534">
        <v>695.43892325000013</v>
      </c>
      <c r="AU43" s="534">
        <v>696.14379557999985</v>
      </c>
      <c r="AV43" s="534">
        <v>623.29435207000006</v>
      </c>
      <c r="AW43" s="534">
        <v>545.88313385999993</v>
      </c>
      <c r="AX43" s="534">
        <v>510.11789214999988</v>
      </c>
      <c r="AY43" s="534">
        <v>473.80116934</v>
      </c>
      <c r="AZ43" s="534">
        <v>443.21098991000008</v>
      </c>
      <c r="BA43" s="534">
        <v>473.66154201000012</v>
      </c>
    </row>
    <row r="44" spans="1:53" s="74" customFormat="1" ht="16.5" customHeight="1">
      <c r="A44" s="273"/>
      <c r="B44" s="363"/>
      <c r="C44" s="363" t="s">
        <v>138</v>
      </c>
      <c r="D44" s="81"/>
      <c r="E44" s="364">
        <v>1.80984174880719E-3</v>
      </c>
      <c r="F44" s="364">
        <v>1.2511360027887678E-3</v>
      </c>
      <c r="G44" s="364">
        <v>1.3098891903129174E-3</v>
      </c>
      <c r="H44" s="364">
        <v>2.0028778983174626E-3</v>
      </c>
      <c r="I44" s="364">
        <v>1.1323709544094284E-3</v>
      </c>
      <c r="J44" s="364">
        <v>1.414461198533481E-3</v>
      </c>
      <c r="K44" s="364">
        <v>2.3076442626340887E-3</v>
      </c>
      <c r="L44" s="364">
        <v>2.960121338977933E-3</v>
      </c>
      <c r="M44" s="364">
        <v>3.0798942118017295E-3</v>
      </c>
      <c r="N44" s="364">
        <v>1.8437385212448814E-3</v>
      </c>
      <c r="O44" s="364">
        <v>3.7246858730592336E-3</v>
      </c>
      <c r="P44" s="168"/>
      <c r="Q44" s="364">
        <v>1.2584990522688938E-3</v>
      </c>
      <c r="R44" s="364">
        <v>1.2203011676896968E-3</v>
      </c>
      <c r="S44" s="364">
        <v>1.3098891903129174E-3</v>
      </c>
      <c r="T44" s="364">
        <v>1.5364174863932536E-3</v>
      </c>
      <c r="U44" s="364">
        <v>2.0518005591620907E-3</v>
      </c>
      <c r="V44" s="364">
        <v>1.8309507077129154E-3</v>
      </c>
      <c r="W44" s="364">
        <v>2.0028778983174626E-3</v>
      </c>
      <c r="X44" s="364">
        <v>1.7296267876984934E-3</v>
      </c>
      <c r="Y44" s="364">
        <v>1.6819623464545341E-3</v>
      </c>
      <c r="Z44" s="364">
        <v>1.6452846313848328E-3</v>
      </c>
      <c r="AA44" s="364">
        <v>1.1323709544094284E-3</v>
      </c>
      <c r="AB44" s="364">
        <v>1.3216298206690463E-3</v>
      </c>
      <c r="AC44" s="364">
        <v>1.3062560106022463E-3</v>
      </c>
      <c r="AD44" s="364">
        <v>1.3528240856747898E-3</v>
      </c>
      <c r="AE44" s="364">
        <v>1.414461198533481E-3</v>
      </c>
      <c r="AF44" s="364">
        <v>1.4716760329024252E-3</v>
      </c>
      <c r="AG44" s="364">
        <v>1.8864996010794E-3</v>
      </c>
      <c r="AH44" s="364">
        <v>1.9709205646098495E-3</v>
      </c>
      <c r="AI44" s="364">
        <v>2.3076442626340887E-3</v>
      </c>
      <c r="AJ44" s="364">
        <v>2.6481166226881951E-3</v>
      </c>
      <c r="AK44" s="364">
        <v>3.0910436567601275E-3</v>
      </c>
      <c r="AL44" s="364">
        <v>3.3936276330235695E-3</v>
      </c>
      <c r="AM44" s="364">
        <v>2.960121338977933E-3</v>
      </c>
      <c r="AN44" s="364">
        <v>3.2601115232649769E-3</v>
      </c>
      <c r="AO44" s="364">
        <v>3.1634797585974291E-3</v>
      </c>
      <c r="AP44" s="364">
        <v>3.0222325355936538E-3</v>
      </c>
      <c r="AQ44" s="364">
        <v>3.0798942118017295E-3</v>
      </c>
      <c r="AR44" s="364">
        <v>2.8218719105932489E-3</v>
      </c>
      <c r="AS44" s="364">
        <v>2.2860006616259561E-3</v>
      </c>
      <c r="AT44" s="364">
        <v>1.9181899879932257E-3</v>
      </c>
      <c r="AU44" s="364">
        <v>1.8437385212448814E-3</v>
      </c>
      <c r="AV44" s="364">
        <v>1.9180406975099098E-3</v>
      </c>
      <c r="AW44" s="364">
        <v>2.1710250858050714E-3</v>
      </c>
      <c r="AX44" s="364">
        <v>2.6930086992509607E-3</v>
      </c>
      <c r="AY44" s="364">
        <v>3.7246858730592336E-3</v>
      </c>
      <c r="AZ44" s="364">
        <v>5.35774935691053E-3</v>
      </c>
      <c r="BA44" s="364">
        <v>7.0519291818966255E-3</v>
      </c>
    </row>
    <row r="45" spans="1:53" s="79" customFormat="1" ht="16.5" customHeight="1">
      <c r="A45" s="273"/>
      <c r="B45" s="40"/>
      <c r="C45" s="40" t="s">
        <v>919</v>
      </c>
      <c r="D45" s="371"/>
      <c r="E45" s="377">
        <v>6.3689447072255749</v>
      </c>
      <c r="F45" s="377">
        <v>8.7883211678832112</v>
      </c>
      <c r="G45" s="377">
        <v>8.2810995184590706</v>
      </c>
      <c r="H45" s="377">
        <v>5.5242378810594701</v>
      </c>
      <c r="I45" s="377">
        <v>0.52193616254866593</v>
      </c>
      <c r="J45" s="377">
        <v>0.57042200734577619</v>
      </c>
      <c r="K45" s="377">
        <v>0.88579404950358442</v>
      </c>
      <c r="L45" s="377">
        <v>0.88038164374731298</v>
      </c>
      <c r="M45" s="377">
        <v>1.1848648339209729</v>
      </c>
      <c r="N45" s="377">
        <v>1.9156496162734975</v>
      </c>
      <c r="O45" s="377">
        <v>3.4523372542480169</v>
      </c>
      <c r="P45" s="377"/>
      <c r="Q45" s="377">
        <v>8.7166008726366062</v>
      </c>
      <c r="R45" s="377">
        <v>8.8559999999999999</v>
      </c>
      <c r="S45" s="377">
        <v>8.2810995184590706</v>
      </c>
      <c r="T45" s="377">
        <v>7.2169842861919085</v>
      </c>
      <c r="U45" s="377">
        <v>5.4571813065818437</v>
      </c>
      <c r="V45" s="377">
        <v>5.97359608449253</v>
      </c>
      <c r="W45" s="377">
        <v>5.5242378810594701</v>
      </c>
      <c r="X45" s="377">
        <v>6.3379870806418008</v>
      </c>
      <c r="Y45" s="377">
        <v>6.5039838725160788</v>
      </c>
      <c r="Z45" s="377">
        <v>6.598726571006944</v>
      </c>
      <c r="AA45" s="377">
        <v>0.52193616254866593</v>
      </c>
      <c r="AB45" s="377">
        <v>0.52819617762687476</v>
      </c>
      <c r="AC45" s="377">
        <v>0.54707911268205445</v>
      </c>
      <c r="AD45" s="377">
        <v>0.46089337794070251</v>
      </c>
      <c r="AE45" s="377">
        <v>0.57042200734577619</v>
      </c>
      <c r="AF45" s="377">
        <v>1.0132918439095553</v>
      </c>
      <c r="AG45" s="377">
        <v>0.8971020675519632</v>
      </c>
      <c r="AH45" s="377">
        <v>0.96010244735344341</v>
      </c>
      <c r="AI45" s="377">
        <v>0.88579404950358442</v>
      </c>
      <c r="AJ45" s="377">
        <v>0.88888791513675036</v>
      </c>
      <c r="AK45" s="377">
        <v>0.84410158649759759</v>
      </c>
      <c r="AL45" s="377">
        <v>0.78208697170751895</v>
      </c>
      <c r="AM45" s="377">
        <v>0.88038164374731298</v>
      </c>
      <c r="AN45" s="377">
        <v>0.89432102004672198</v>
      </c>
      <c r="AO45" s="377">
        <v>0.94593144561904763</v>
      </c>
      <c r="AP45" s="377">
        <v>1.011366492894515</v>
      </c>
      <c r="AQ45" s="377">
        <v>1.1848648339209729</v>
      </c>
      <c r="AR45" s="377">
        <v>1.2690845700920854</v>
      </c>
      <c r="AS45" s="377">
        <v>1.5164512863120354</v>
      </c>
      <c r="AT45" s="377">
        <v>1.8937059449874096</v>
      </c>
      <c r="AU45" s="377">
        <v>1.9156496162734975</v>
      </c>
      <c r="AV45" s="377">
        <v>2.3260631756570436</v>
      </c>
      <c r="AW45" s="377">
        <v>2.4595350604663997</v>
      </c>
      <c r="AX45" s="377">
        <v>2.2763798858762758</v>
      </c>
      <c r="AY45" s="377">
        <v>3.4523372542480169</v>
      </c>
      <c r="AZ45" s="377">
        <v>1.6725070609706587</v>
      </c>
      <c r="BA45" s="377">
        <v>1.4284305582174275</v>
      </c>
    </row>
    <row r="46" spans="1:53" s="77" customFormat="1" ht="16.5" customHeight="1">
      <c r="A46" s="97"/>
      <c r="B46" s="10"/>
      <c r="C46" s="10"/>
      <c r="D46" s="81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81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</row>
    <row r="47" spans="1:53" s="57" customFormat="1" ht="16.5" customHeight="1">
      <c r="A47" s="273"/>
      <c r="B47" s="365" t="s">
        <v>597</v>
      </c>
      <c r="C47" s="365"/>
      <c r="D47" s="369"/>
      <c r="E47" s="370">
        <v>1570.52</v>
      </c>
      <c r="F47" s="370">
        <v>1547.18</v>
      </c>
      <c r="G47" s="370">
        <v>1520.33</v>
      </c>
      <c r="H47" s="370">
        <v>1809.85</v>
      </c>
      <c r="I47" s="370">
        <v>2313.1453215799997</v>
      </c>
      <c r="J47" s="370">
        <v>2463.1799999999998</v>
      </c>
      <c r="K47" s="370">
        <v>2526.4366551500002</v>
      </c>
      <c r="L47" s="370">
        <v>2530.0832990399999</v>
      </c>
      <c r="M47" s="370">
        <v>2525.7260344299998</v>
      </c>
      <c r="N47" s="370">
        <v>2676.5488111499999</v>
      </c>
      <c r="O47" s="370">
        <v>2751.4121466499996</v>
      </c>
      <c r="P47" s="369"/>
      <c r="Q47" s="370">
        <v>1668.54</v>
      </c>
      <c r="R47" s="370">
        <v>1539.36</v>
      </c>
      <c r="S47" s="370">
        <v>1520.33</v>
      </c>
      <c r="T47" s="370">
        <v>1438.22</v>
      </c>
      <c r="U47" s="370">
        <v>1485.34</v>
      </c>
      <c r="V47" s="370">
        <v>1571.24</v>
      </c>
      <c r="W47" s="370">
        <v>1809.85</v>
      </c>
      <c r="X47" s="370">
        <v>2243.11</v>
      </c>
      <c r="Y47" s="370">
        <v>2120.84</v>
      </c>
      <c r="Z47" s="370">
        <v>2294.9</v>
      </c>
      <c r="AA47" s="370">
        <v>2313.1453215799997</v>
      </c>
      <c r="AB47" s="370">
        <v>2538.91667211</v>
      </c>
      <c r="AC47" s="370">
        <v>2300.79</v>
      </c>
      <c r="AD47" s="370">
        <v>2439.29</v>
      </c>
      <c r="AE47" s="370">
        <v>2463.1799999999998</v>
      </c>
      <c r="AF47" s="370">
        <v>2511.5300000000002</v>
      </c>
      <c r="AG47" s="370">
        <v>2462.87</v>
      </c>
      <c r="AH47" s="370">
        <v>2562.37</v>
      </c>
      <c r="AI47" s="370">
        <v>2526.4366551500002</v>
      </c>
      <c r="AJ47" s="370">
        <v>2493.9330783400001</v>
      </c>
      <c r="AK47" s="370">
        <v>2411.57193319</v>
      </c>
      <c r="AL47" s="370">
        <v>2424.5424254</v>
      </c>
      <c r="AM47" s="370">
        <v>2530.0832990399999</v>
      </c>
      <c r="AN47" s="370">
        <v>2427.5647615600001</v>
      </c>
      <c r="AO47" s="370">
        <v>2399.9133103900003</v>
      </c>
      <c r="AP47" s="370">
        <v>2619.66350087</v>
      </c>
      <c r="AQ47" s="370">
        <v>2525.7260344299998</v>
      </c>
      <c r="AR47" s="370">
        <v>2575.6385434200001</v>
      </c>
      <c r="AS47" s="370">
        <v>2571.180762</v>
      </c>
      <c r="AT47" s="370">
        <v>2554.8376266400001</v>
      </c>
      <c r="AU47" s="370">
        <v>2676.5488111499999</v>
      </c>
      <c r="AV47" s="370">
        <v>2606.91959886</v>
      </c>
      <c r="AW47" s="370">
        <v>2728.3044803299999</v>
      </c>
      <c r="AX47" s="370">
        <v>2798.6513884899996</v>
      </c>
      <c r="AY47" s="370">
        <v>2751.4121466499996</v>
      </c>
      <c r="AZ47" s="370">
        <v>2792.6898017799999</v>
      </c>
      <c r="BA47" s="370">
        <v>2871.7119161199998</v>
      </c>
    </row>
    <row r="48" spans="1:53" s="77" customFormat="1" ht="16.5" customHeight="1">
      <c r="A48" s="273"/>
      <c r="B48" s="14"/>
      <c r="C48" s="82" t="s">
        <v>182</v>
      </c>
      <c r="D48" s="58"/>
      <c r="E48" s="162">
        <v>1537.6</v>
      </c>
      <c r="F48" s="162">
        <v>1512.48</v>
      </c>
      <c r="G48" s="162">
        <v>1491.79</v>
      </c>
      <c r="H48" s="162">
        <v>1781.59</v>
      </c>
      <c r="I48" s="162">
        <v>2249.27</v>
      </c>
      <c r="J48" s="162">
        <v>2397.13</v>
      </c>
      <c r="K48" s="162">
        <v>2475.3988605599998</v>
      </c>
      <c r="L48" s="162">
        <v>2490.0414587199998</v>
      </c>
      <c r="M48" s="162">
        <v>2480.6569034199997</v>
      </c>
      <c r="N48" s="162">
        <v>2631.3210271600001</v>
      </c>
      <c r="O48" s="162">
        <v>2700.8288943500002</v>
      </c>
      <c r="P48" s="58"/>
      <c r="Q48" s="162">
        <v>1630.06</v>
      </c>
      <c r="R48" s="162">
        <v>1508.59</v>
      </c>
      <c r="S48" s="162">
        <v>1491.79</v>
      </c>
      <c r="T48" s="162">
        <v>1408.31</v>
      </c>
      <c r="U48" s="162">
        <v>1451.05</v>
      </c>
      <c r="V48" s="162">
        <v>1542.58</v>
      </c>
      <c r="W48" s="162">
        <v>1781.59</v>
      </c>
      <c r="X48" s="162">
        <v>2208.96</v>
      </c>
      <c r="Y48" s="162">
        <v>2074.3000000000002</v>
      </c>
      <c r="Z48" s="162">
        <v>2240.87</v>
      </c>
      <c r="AA48" s="162">
        <v>2249.27</v>
      </c>
      <c r="AB48" s="162">
        <v>2463.79</v>
      </c>
      <c r="AC48" s="162">
        <v>2231.52</v>
      </c>
      <c r="AD48" s="162">
        <v>2372.6799999999998</v>
      </c>
      <c r="AE48" s="162">
        <v>2397.13</v>
      </c>
      <c r="AF48" s="162">
        <v>2447.5</v>
      </c>
      <c r="AG48" s="162">
        <v>2391.17</v>
      </c>
      <c r="AH48" s="162">
        <v>2500.2199999999998</v>
      </c>
      <c r="AI48" s="162">
        <v>2475.3988605599998</v>
      </c>
      <c r="AJ48" s="162">
        <v>2433.65405521</v>
      </c>
      <c r="AK48" s="162">
        <v>2364.1630563499998</v>
      </c>
      <c r="AL48" s="162">
        <v>2383.5113696100002</v>
      </c>
      <c r="AM48" s="162">
        <v>2490.0414587199998</v>
      </c>
      <c r="AN48" s="162">
        <v>2383.8835669099999</v>
      </c>
      <c r="AO48" s="162">
        <v>2349.6407739599999</v>
      </c>
      <c r="AP48" s="162">
        <v>2572.3703202000002</v>
      </c>
      <c r="AQ48" s="162">
        <v>2480.6569034199997</v>
      </c>
      <c r="AR48" s="162">
        <v>2526.2718313</v>
      </c>
      <c r="AS48" s="162">
        <v>2520.1480242500002</v>
      </c>
      <c r="AT48" s="535">
        <v>2503.5736692</v>
      </c>
      <c r="AU48" s="535">
        <v>2631.3210271600001</v>
      </c>
      <c r="AV48" s="535">
        <v>2568.48503467</v>
      </c>
      <c r="AW48" s="535">
        <v>2680.0329917999998</v>
      </c>
      <c r="AX48" s="535">
        <v>2750.67833866</v>
      </c>
      <c r="AY48" s="535">
        <v>2700.8288943500002</v>
      </c>
      <c r="AZ48" s="535">
        <v>2736.4388280600001</v>
      </c>
      <c r="BA48" s="535">
        <v>2805.0177737800004</v>
      </c>
    </row>
    <row r="49" spans="1:53" s="77" customFormat="1" ht="16.5" customHeight="1">
      <c r="A49" s="97"/>
      <c r="B49" s="14"/>
      <c r="C49" s="82" t="s">
        <v>183</v>
      </c>
      <c r="D49" s="58"/>
      <c r="E49" s="162">
        <v>20.11</v>
      </c>
      <c r="F49" s="162">
        <v>16.52</v>
      </c>
      <c r="G49" s="162">
        <v>14.16</v>
      </c>
      <c r="H49" s="162">
        <v>12.46</v>
      </c>
      <c r="I49" s="162">
        <v>24.95</v>
      </c>
      <c r="J49" s="162">
        <v>22.59</v>
      </c>
      <c r="K49" s="162">
        <v>18.077059559999999</v>
      </c>
      <c r="L49" s="162">
        <v>13.00097338</v>
      </c>
      <c r="M49" s="162">
        <v>21.102736589999999</v>
      </c>
      <c r="N49" s="162">
        <v>24.50081986</v>
      </c>
      <c r="O49" s="162">
        <v>29.01975302</v>
      </c>
      <c r="P49" s="58"/>
      <c r="Q49" s="162">
        <v>23.66</v>
      </c>
      <c r="R49" s="162">
        <v>13.3</v>
      </c>
      <c r="S49" s="162">
        <v>14.16</v>
      </c>
      <c r="T49" s="162">
        <v>12</v>
      </c>
      <c r="U49" s="162">
        <v>13.98</v>
      </c>
      <c r="V49" s="162">
        <v>12.12</v>
      </c>
      <c r="W49" s="162">
        <v>12.46</v>
      </c>
      <c r="X49" s="162">
        <v>18.3</v>
      </c>
      <c r="Y49" s="162">
        <v>18.079999999999998</v>
      </c>
      <c r="Z49" s="162">
        <v>20.14</v>
      </c>
      <c r="AA49" s="162">
        <v>24.95</v>
      </c>
      <c r="AB49" s="162">
        <v>26.35</v>
      </c>
      <c r="AC49" s="162">
        <v>21.54</v>
      </c>
      <c r="AD49" s="162">
        <v>25.13</v>
      </c>
      <c r="AE49" s="162">
        <v>22.59</v>
      </c>
      <c r="AF49" s="162">
        <v>23.69</v>
      </c>
      <c r="AG49" s="162">
        <v>25.06</v>
      </c>
      <c r="AH49" s="162">
        <v>22.33</v>
      </c>
      <c r="AI49" s="162">
        <v>18.077059559999999</v>
      </c>
      <c r="AJ49" s="162">
        <v>25.749234170000001</v>
      </c>
      <c r="AK49" s="162">
        <v>17.74896352</v>
      </c>
      <c r="AL49" s="162">
        <v>16.18382034</v>
      </c>
      <c r="AM49" s="162">
        <v>13.00097338</v>
      </c>
      <c r="AN49" s="162">
        <v>18.59848976</v>
      </c>
      <c r="AO49" s="162">
        <v>23.340959079999998</v>
      </c>
      <c r="AP49" s="162">
        <v>23.45928456</v>
      </c>
      <c r="AQ49" s="162">
        <v>21.102736589999999</v>
      </c>
      <c r="AR49" s="162">
        <v>22.834175630000001</v>
      </c>
      <c r="AS49" s="162">
        <v>24.997285050000002</v>
      </c>
      <c r="AT49" s="535">
        <v>26.411233710000001</v>
      </c>
      <c r="AU49" s="535">
        <v>24.50081986</v>
      </c>
      <c r="AV49" s="535">
        <v>19.910121459999999</v>
      </c>
      <c r="AW49" s="535">
        <v>23.97376804</v>
      </c>
      <c r="AX49" s="535">
        <v>27.69163614</v>
      </c>
      <c r="AY49" s="535">
        <v>29.01975302</v>
      </c>
      <c r="AZ49" s="535">
        <v>31.09277866</v>
      </c>
      <c r="BA49" s="535">
        <v>33.880353980000002</v>
      </c>
    </row>
    <row r="50" spans="1:53" s="57" customFormat="1" ht="16.5" customHeight="1">
      <c r="A50" s="273"/>
      <c r="B50" s="14"/>
      <c r="C50" s="96" t="s">
        <v>604</v>
      </c>
      <c r="D50" s="81"/>
      <c r="E50" s="160">
        <v>12.81</v>
      </c>
      <c r="F50" s="160">
        <v>18.18</v>
      </c>
      <c r="G50" s="160">
        <v>14.38</v>
      </c>
      <c r="H50" s="160">
        <v>15.8</v>
      </c>
      <c r="I50" s="160">
        <v>38.92890955</v>
      </c>
      <c r="J50" s="160">
        <v>43.46</v>
      </c>
      <c r="K50" s="160">
        <v>32.960735030000002</v>
      </c>
      <c r="L50" s="160">
        <v>27.040866940000001</v>
      </c>
      <c r="M50" s="160">
        <v>23.96639442</v>
      </c>
      <c r="N50" s="160">
        <v>20.726964129999995</v>
      </c>
      <c r="O50" s="160">
        <v>21.563499280000002</v>
      </c>
      <c r="P50" s="81"/>
      <c r="Q50" s="160">
        <v>14.82</v>
      </c>
      <c r="R50" s="160">
        <v>17.47</v>
      </c>
      <c r="S50" s="160">
        <v>14.38</v>
      </c>
      <c r="T50" s="160">
        <v>17.91</v>
      </c>
      <c r="U50" s="160">
        <v>20.309999999999999</v>
      </c>
      <c r="V50" s="160">
        <v>16.54</v>
      </c>
      <c r="W50" s="160">
        <v>15.8</v>
      </c>
      <c r="X50" s="160">
        <v>15.86</v>
      </c>
      <c r="Y50" s="160">
        <v>28.46</v>
      </c>
      <c r="Z50" s="160">
        <v>33.9</v>
      </c>
      <c r="AA50" s="160">
        <v>38.92890955</v>
      </c>
      <c r="AB50" s="160">
        <v>48.769861520000006</v>
      </c>
      <c r="AC50" s="160">
        <v>47.72</v>
      </c>
      <c r="AD50" s="160">
        <v>41.48</v>
      </c>
      <c r="AE50" s="160">
        <v>43.46</v>
      </c>
      <c r="AF50" s="160">
        <v>40.340000000000003</v>
      </c>
      <c r="AG50" s="160">
        <v>46.650000000000006</v>
      </c>
      <c r="AH50" s="160">
        <v>39.82</v>
      </c>
      <c r="AI50" s="160">
        <v>32.960735030000002</v>
      </c>
      <c r="AJ50" s="160">
        <v>34.529788959999998</v>
      </c>
      <c r="AK50" s="160">
        <v>29.659913320000001</v>
      </c>
      <c r="AL50" s="160">
        <v>24.847235449999999</v>
      </c>
      <c r="AM50" s="160">
        <v>27.040866940000001</v>
      </c>
      <c r="AN50" s="160">
        <v>25.082704889999999</v>
      </c>
      <c r="AO50" s="160">
        <v>26.931577349999998</v>
      </c>
      <c r="AP50" s="160">
        <v>23.833896110000001</v>
      </c>
      <c r="AQ50" s="160">
        <v>23.96639442</v>
      </c>
      <c r="AR50" s="160">
        <v>26.532536489999998</v>
      </c>
      <c r="AS50" s="160">
        <v>26.0354527</v>
      </c>
      <c r="AT50" s="160">
        <v>24.852723729999997</v>
      </c>
      <c r="AU50" s="160">
        <v>20.726964129999995</v>
      </c>
      <c r="AV50" s="160">
        <v>18.524442730000001</v>
      </c>
      <c r="AW50" s="160">
        <v>24.297720490000003</v>
      </c>
      <c r="AX50" s="160">
        <v>20.281413690000001</v>
      </c>
      <c r="AY50" s="160">
        <v>21.563499280000002</v>
      </c>
      <c r="AZ50" s="160">
        <v>25.158195059999997</v>
      </c>
      <c r="BA50" s="160">
        <v>32.813788359999997</v>
      </c>
    </row>
    <row r="51" spans="1:53" s="77" customFormat="1" ht="16.5" customHeight="1">
      <c r="A51" s="273"/>
      <c r="B51" s="14"/>
      <c r="C51" s="82" t="s">
        <v>185</v>
      </c>
      <c r="D51" s="58"/>
      <c r="E51" s="162">
        <v>0</v>
      </c>
      <c r="F51" s="162">
        <v>0</v>
      </c>
      <c r="G51" s="162">
        <v>0.12</v>
      </c>
      <c r="H51" s="162">
        <v>0.08</v>
      </c>
      <c r="I51" s="162">
        <v>0.15</v>
      </c>
      <c r="J51" s="162">
        <v>0.15</v>
      </c>
      <c r="K51" s="162">
        <v>0.25015990999999999</v>
      </c>
      <c r="L51" s="162">
        <v>0.20977084000000001</v>
      </c>
      <c r="M51" s="162">
        <v>0.14329523999999999</v>
      </c>
      <c r="N51" s="162">
        <v>0.17908118000000001</v>
      </c>
      <c r="O51" s="162">
        <v>0.21529651000000002</v>
      </c>
      <c r="P51" s="58"/>
      <c r="Q51" s="162">
        <v>0</v>
      </c>
      <c r="R51" s="162">
        <v>0</v>
      </c>
      <c r="S51" s="162">
        <v>0.12</v>
      </c>
      <c r="T51" s="162">
        <v>0.11</v>
      </c>
      <c r="U51" s="162">
        <v>0.09</v>
      </c>
      <c r="V51" s="162">
        <v>0.04</v>
      </c>
      <c r="W51" s="162">
        <v>0.08</v>
      </c>
      <c r="X51" s="162">
        <v>0</v>
      </c>
      <c r="Y51" s="162">
        <v>0</v>
      </c>
      <c r="Z51" s="162">
        <v>0.08</v>
      </c>
      <c r="AA51" s="162">
        <v>0.15</v>
      </c>
      <c r="AB51" s="162">
        <v>0.13</v>
      </c>
      <c r="AC51" s="162">
        <v>0.22</v>
      </c>
      <c r="AD51" s="162">
        <v>0.25</v>
      </c>
      <c r="AE51" s="162">
        <v>0.15</v>
      </c>
      <c r="AF51" s="162">
        <v>0.15</v>
      </c>
      <c r="AG51" s="162">
        <v>0.24</v>
      </c>
      <c r="AH51" s="162">
        <v>0.22</v>
      </c>
      <c r="AI51" s="162">
        <v>0.25015990999999999</v>
      </c>
      <c r="AJ51" s="162">
        <v>0.20925247999999999</v>
      </c>
      <c r="AK51" s="162">
        <v>2.2719202699999999</v>
      </c>
      <c r="AL51" s="162">
        <v>0.29759594</v>
      </c>
      <c r="AM51" s="162">
        <v>0.20977084000000001</v>
      </c>
      <c r="AN51" s="162">
        <v>0.17241627999999998</v>
      </c>
      <c r="AO51" s="162">
        <v>0.43219602000000001</v>
      </c>
      <c r="AP51" s="162">
        <v>0.10954269999999999</v>
      </c>
      <c r="AQ51" s="162">
        <v>0.14329523999999999</v>
      </c>
      <c r="AR51" s="162">
        <v>0.14217358999999999</v>
      </c>
      <c r="AS51" s="162">
        <v>0.39157971000000003</v>
      </c>
      <c r="AT51" s="535">
        <v>0.23553111999999998</v>
      </c>
      <c r="AU51" s="535">
        <v>0.17908118000000001</v>
      </c>
      <c r="AV51" s="535">
        <v>9.1145259999999992E-2</v>
      </c>
      <c r="AW51" s="535">
        <v>0.16793758</v>
      </c>
      <c r="AX51" s="535">
        <v>0.88306026999999998</v>
      </c>
      <c r="AY51" s="535">
        <v>0.21529651000000002</v>
      </c>
      <c r="AZ51" s="535">
        <v>0.45118080999999999</v>
      </c>
      <c r="BA51" s="535">
        <v>0.20279158</v>
      </c>
    </row>
    <row r="52" spans="1:53" s="77" customFormat="1" ht="16.5" customHeight="1">
      <c r="A52" s="97"/>
      <c r="B52" s="14"/>
      <c r="C52" s="82" t="s">
        <v>186</v>
      </c>
      <c r="D52" s="58"/>
      <c r="E52" s="162">
        <v>6.74</v>
      </c>
      <c r="F52" s="162">
        <v>5.92</v>
      </c>
      <c r="G52" s="162">
        <v>5.29</v>
      </c>
      <c r="H52" s="162">
        <v>8.65</v>
      </c>
      <c r="I52" s="162">
        <v>9.73</v>
      </c>
      <c r="J52" s="162">
        <v>11.94</v>
      </c>
      <c r="K52" s="162">
        <v>18.914835960000001</v>
      </c>
      <c r="L52" s="162">
        <v>10.753168969999999</v>
      </c>
      <c r="M52" s="162">
        <v>5.6008590100000006</v>
      </c>
      <c r="N52" s="162">
        <v>7.3484549800000005</v>
      </c>
      <c r="O52" s="162">
        <v>7.8230561700000001</v>
      </c>
      <c r="P52" s="58"/>
      <c r="Q52" s="162">
        <v>6.62</v>
      </c>
      <c r="R52" s="162">
        <v>13.78</v>
      </c>
      <c r="S52" s="162">
        <v>5.29</v>
      </c>
      <c r="T52" s="162">
        <v>7.13</v>
      </c>
      <c r="U52" s="162">
        <v>8.11</v>
      </c>
      <c r="V52" s="162">
        <v>10.220000000000001</v>
      </c>
      <c r="W52" s="162">
        <v>8.65</v>
      </c>
      <c r="X52" s="162">
        <v>8.51</v>
      </c>
      <c r="Y52" s="162">
        <v>15.15</v>
      </c>
      <c r="Z52" s="162">
        <v>17.760000000000002</v>
      </c>
      <c r="AA52" s="162">
        <v>9.73</v>
      </c>
      <c r="AB52" s="162">
        <v>12.51</v>
      </c>
      <c r="AC52" s="162">
        <v>10.09</v>
      </c>
      <c r="AD52" s="162">
        <v>11.17</v>
      </c>
      <c r="AE52" s="162">
        <v>11.94</v>
      </c>
      <c r="AF52" s="162">
        <v>12.3</v>
      </c>
      <c r="AG52" s="162">
        <v>12.07</v>
      </c>
      <c r="AH52" s="162">
        <v>19.100000000000001</v>
      </c>
      <c r="AI52" s="162">
        <v>18.914835960000001</v>
      </c>
      <c r="AJ52" s="162">
        <v>13.6542464</v>
      </c>
      <c r="AK52" s="162">
        <v>9.9129220299999989</v>
      </c>
      <c r="AL52" s="162">
        <v>10.98527975</v>
      </c>
      <c r="AM52" s="162">
        <v>10.753168969999999</v>
      </c>
      <c r="AN52" s="162">
        <v>9.7811740099999991</v>
      </c>
      <c r="AO52" s="162">
        <v>11.80761412</v>
      </c>
      <c r="AP52" s="162">
        <v>8.4833426999999997</v>
      </c>
      <c r="AQ52" s="162">
        <v>5.6008590100000006</v>
      </c>
      <c r="AR52" s="162">
        <v>7.1095160999999996</v>
      </c>
      <c r="AS52" s="162">
        <v>8.2777918600000007</v>
      </c>
      <c r="AT52" s="535">
        <v>8.7640647299999994</v>
      </c>
      <c r="AU52" s="535">
        <v>7.3484549800000005</v>
      </c>
      <c r="AV52" s="535">
        <v>9.0352985399999994</v>
      </c>
      <c r="AW52" s="535">
        <v>7.5467213900000001</v>
      </c>
      <c r="AX52" s="535">
        <v>6.8428891699999994</v>
      </c>
      <c r="AY52" s="535">
        <v>7.8230561700000001</v>
      </c>
      <c r="AZ52" s="535">
        <v>11.669239459999998</v>
      </c>
      <c r="BA52" s="535">
        <v>13.171275829999999</v>
      </c>
    </row>
    <row r="53" spans="1:53" s="57" customFormat="1" ht="16.5" customHeight="1">
      <c r="A53" s="97"/>
      <c r="B53" s="14"/>
      <c r="C53" s="82" t="s">
        <v>188</v>
      </c>
      <c r="D53" s="58"/>
      <c r="E53" s="162">
        <v>6.07</v>
      </c>
      <c r="F53" s="162">
        <v>12.26</v>
      </c>
      <c r="G53" s="162">
        <v>8.9700000000000006</v>
      </c>
      <c r="H53" s="162">
        <v>7.07</v>
      </c>
      <c r="I53" s="162">
        <v>29.04</v>
      </c>
      <c r="J53" s="162">
        <v>31.37</v>
      </c>
      <c r="K53" s="162">
        <v>13.79573916</v>
      </c>
      <c r="L53" s="162">
        <v>16.077927129999999</v>
      </c>
      <c r="M53" s="162">
        <v>18.222240169999999</v>
      </c>
      <c r="N53" s="162">
        <v>13.199427969999999</v>
      </c>
      <c r="O53" s="162">
        <v>13.525146600000001</v>
      </c>
      <c r="P53" s="58"/>
      <c r="Q53" s="162">
        <v>8.1999999999999993</v>
      </c>
      <c r="R53" s="162">
        <v>3.69</v>
      </c>
      <c r="S53" s="162">
        <v>8.9700000000000006</v>
      </c>
      <c r="T53" s="162">
        <v>10.67</v>
      </c>
      <c r="U53" s="162">
        <v>12.11</v>
      </c>
      <c r="V53" s="162">
        <v>6.28</v>
      </c>
      <c r="W53" s="162">
        <v>7.07</v>
      </c>
      <c r="X53" s="162">
        <v>7.35</v>
      </c>
      <c r="Y53" s="162">
        <v>13.32</v>
      </c>
      <c r="Z53" s="162">
        <v>16.07</v>
      </c>
      <c r="AA53" s="162">
        <v>29.04</v>
      </c>
      <c r="AB53" s="162">
        <v>36.130000000000003</v>
      </c>
      <c r="AC53" s="162">
        <v>37.409999999999997</v>
      </c>
      <c r="AD53" s="162">
        <v>30.06</v>
      </c>
      <c r="AE53" s="162">
        <v>31.37</v>
      </c>
      <c r="AF53" s="162">
        <v>27.89</v>
      </c>
      <c r="AG53" s="162">
        <v>34.340000000000003</v>
      </c>
      <c r="AH53" s="162">
        <v>20.5</v>
      </c>
      <c r="AI53" s="162">
        <v>13.79573916</v>
      </c>
      <c r="AJ53" s="162">
        <v>20.66629008</v>
      </c>
      <c r="AK53" s="162">
        <v>17.475071020000001</v>
      </c>
      <c r="AL53" s="162">
        <v>13.56435976</v>
      </c>
      <c r="AM53" s="162">
        <v>16.077927129999999</v>
      </c>
      <c r="AN53" s="162">
        <v>15.129114600000001</v>
      </c>
      <c r="AO53" s="162">
        <v>14.69176721</v>
      </c>
      <c r="AP53" s="162">
        <v>15.241010710000001</v>
      </c>
      <c r="AQ53" s="162">
        <v>18.222240169999999</v>
      </c>
      <c r="AR53" s="162">
        <v>19.280846799999999</v>
      </c>
      <c r="AS53" s="162">
        <v>17.366081130000001</v>
      </c>
      <c r="AT53" s="535">
        <v>15.853127879999999</v>
      </c>
      <c r="AU53" s="535">
        <v>13.199427969999999</v>
      </c>
      <c r="AV53" s="535">
        <v>9.39799893</v>
      </c>
      <c r="AW53" s="535">
        <v>16.583061520000001</v>
      </c>
      <c r="AX53" s="535">
        <v>12.55546425</v>
      </c>
      <c r="AY53" s="535">
        <v>13.525146600000001</v>
      </c>
      <c r="AZ53" s="535">
        <v>13.03777479</v>
      </c>
      <c r="BA53" s="535">
        <v>19.439720950000002</v>
      </c>
    </row>
    <row r="54" spans="1:53" ht="16.5" customHeight="1">
      <c r="B54" s="373"/>
      <c r="C54" s="373" t="s">
        <v>587</v>
      </c>
      <c r="D54" s="58"/>
      <c r="E54" s="374">
        <v>29</v>
      </c>
      <c r="F54" s="374">
        <v>34</v>
      </c>
      <c r="G54" s="374">
        <v>30</v>
      </c>
      <c r="H54" s="374">
        <v>30.45</v>
      </c>
      <c r="I54" s="374">
        <v>73.239999999999995</v>
      </c>
      <c r="J54" s="374">
        <v>63.26</v>
      </c>
      <c r="K54" s="374">
        <v>45.56</v>
      </c>
      <c r="L54" s="374">
        <v>38.76</v>
      </c>
      <c r="M54" s="374">
        <v>45.6</v>
      </c>
      <c r="N54" s="374">
        <v>49.92</v>
      </c>
      <c r="O54" s="374">
        <v>65.145880050000002</v>
      </c>
      <c r="P54" s="58"/>
      <c r="Q54" s="374">
        <v>34</v>
      </c>
      <c r="R54" s="374">
        <v>36</v>
      </c>
      <c r="S54" s="374">
        <v>30</v>
      </c>
      <c r="T54" s="374">
        <v>28</v>
      </c>
      <c r="U54" s="374">
        <v>33.14</v>
      </c>
      <c r="V54" s="374">
        <v>31</v>
      </c>
      <c r="W54" s="374">
        <v>30.45</v>
      </c>
      <c r="X54" s="374">
        <v>38.590000000000003</v>
      </c>
      <c r="Y54" s="374">
        <v>47.79</v>
      </c>
      <c r="Z54" s="374">
        <v>60.492637419999994</v>
      </c>
      <c r="AA54" s="374">
        <v>73.239999999999995</v>
      </c>
      <c r="AB54" s="374">
        <v>79.92</v>
      </c>
      <c r="AC54" s="374">
        <v>80.890191969999989</v>
      </c>
      <c r="AD54" s="374">
        <v>69.652377380000004</v>
      </c>
      <c r="AE54" s="374">
        <v>63.26</v>
      </c>
      <c r="AF54" s="374">
        <v>52.946136270000004</v>
      </c>
      <c r="AG54" s="374">
        <v>57.37904829</v>
      </c>
      <c r="AH54" s="374">
        <v>52.53</v>
      </c>
      <c r="AI54" s="374">
        <v>45.56</v>
      </c>
      <c r="AJ54" s="374">
        <v>47.53</v>
      </c>
      <c r="AK54" s="374">
        <v>42.03</v>
      </c>
      <c r="AL54" s="374">
        <v>38.5</v>
      </c>
      <c r="AM54" s="374">
        <v>38.76</v>
      </c>
      <c r="AN54" s="374">
        <v>37.85</v>
      </c>
      <c r="AO54" s="374">
        <v>39.82</v>
      </c>
      <c r="AP54" s="374">
        <v>38.86</v>
      </c>
      <c r="AQ54" s="374">
        <v>45.6</v>
      </c>
      <c r="AR54" s="374">
        <v>47.46</v>
      </c>
      <c r="AS54" s="374">
        <v>49.46</v>
      </c>
      <c r="AT54" s="374">
        <v>49.71</v>
      </c>
      <c r="AU54" s="374">
        <v>49.92</v>
      </c>
      <c r="AV54" s="374">
        <v>52.6</v>
      </c>
      <c r="AW54" s="374">
        <v>63.54</v>
      </c>
      <c r="AX54" s="374">
        <v>61.61</v>
      </c>
      <c r="AY54" s="374">
        <v>54.36</v>
      </c>
      <c r="AZ54" s="374">
        <v>59.25</v>
      </c>
      <c r="BA54" s="374">
        <v>63.92</v>
      </c>
    </row>
    <row r="55" spans="1:53" ht="16.5" customHeight="1">
      <c r="B55" s="375"/>
      <c r="C55" s="375" t="s">
        <v>588</v>
      </c>
      <c r="D55" s="58"/>
      <c r="E55" s="376">
        <v>24.12</v>
      </c>
      <c r="F55" s="376">
        <v>21.02</v>
      </c>
      <c r="G55" s="376">
        <v>24.32</v>
      </c>
      <c r="H55" s="376">
        <v>28.98</v>
      </c>
      <c r="I55" s="376">
        <v>46.14</v>
      </c>
      <c r="J55" s="376">
        <v>37.590000000000003</v>
      </c>
      <c r="K55" s="376">
        <v>40.32973411235001</v>
      </c>
      <c r="L55" s="376">
        <v>31.542837308199992</v>
      </c>
      <c r="M55" s="376">
        <v>20.499766218360016</v>
      </c>
      <c r="N55" s="376">
        <v>19.902167859759992</v>
      </c>
      <c r="O55" s="376">
        <v>11.353462740000003</v>
      </c>
      <c r="P55" s="58"/>
      <c r="Q55" s="376">
        <v>22.7</v>
      </c>
      <c r="R55" s="376">
        <v>15.99</v>
      </c>
      <c r="S55" s="376">
        <v>24.32</v>
      </c>
      <c r="T55" s="376">
        <v>22.79</v>
      </c>
      <c r="U55" s="376">
        <v>20.22</v>
      </c>
      <c r="V55" s="376">
        <v>21.43</v>
      </c>
      <c r="W55" s="376">
        <v>28.98</v>
      </c>
      <c r="X55" s="376">
        <v>34.76</v>
      </c>
      <c r="Y55" s="376">
        <v>39.478268589999999</v>
      </c>
      <c r="Z55" s="376">
        <v>46.356884600000015</v>
      </c>
      <c r="AA55" s="376">
        <v>46.14</v>
      </c>
      <c r="AB55" s="376">
        <v>50.84</v>
      </c>
      <c r="AC55" s="376">
        <v>41.232725181710009</v>
      </c>
      <c r="AD55" s="376">
        <v>33.107459782120003</v>
      </c>
      <c r="AE55" s="376">
        <v>37.590000000000003</v>
      </c>
      <c r="AF55" s="376">
        <v>45.699387258039998</v>
      </c>
      <c r="AG55" s="376">
        <v>44.341346610789998</v>
      </c>
      <c r="AH55" s="376">
        <v>44.98</v>
      </c>
      <c r="AI55" s="376">
        <v>40.32973411235001</v>
      </c>
      <c r="AJ55" s="376">
        <v>34.177286117950004</v>
      </c>
      <c r="AK55" s="376">
        <v>31.772718835150009</v>
      </c>
      <c r="AL55" s="376">
        <v>30.809625187579996</v>
      </c>
      <c r="AM55" s="376">
        <v>31.542837308199992</v>
      </c>
      <c r="AN55" s="376">
        <v>30.340481258690005</v>
      </c>
      <c r="AO55" s="376">
        <v>26.972578467189997</v>
      </c>
      <c r="AP55" s="376">
        <v>26.844993674599994</v>
      </c>
      <c r="AQ55" s="376">
        <v>20.499766218360016</v>
      </c>
      <c r="AR55" s="376">
        <v>17.352274811960001</v>
      </c>
      <c r="AS55" s="376">
        <v>15.397132215489997</v>
      </c>
      <c r="AT55" s="376">
        <v>20.813890037280004</v>
      </c>
      <c r="AU55" s="376">
        <v>19.902167859759992</v>
      </c>
      <c r="AV55" s="376">
        <v>14.401936609640003</v>
      </c>
      <c r="AW55" s="376">
        <v>10.21247761614001</v>
      </c>
      <c r="AX55" s="376">
        <v>8.7232302900000018</v>
      </c>
      <c r="AY55" s="376">
        <v>11.353462740000003</v>
      </c>
      <c r="AZ55" s="376">
        <v>11.575401340000001</v>
      </c>
      <c r="BA55" s="376">
        <v>14.556544940000004</v>
      </c>
    </row>
    <row r="56" spans="1:53" ht="16.5" customHeight="1">
      <c r="B56" s="363"/>
      <c r="C56" s="363" t="s">
        <v>138</v>
      </c>
      <c r="D56" s="81"/>
      <c r="E56" s="364">
        <v>8.1565341415582096E-3</v>
      </c>
      <c r="F56" s="364">
        <v>1.1750410424126475E-2</v>
      </c>
      <c r="G56" s="364">
        <v>9.4584728315563072E-3</v>
      </c>
      <c r="H56" s="364">
        <v>8.7300052490537905E-3</v>
      </c>
      <c r="I56" s="364">
        <v>1.6829426662830466E-2</v>
      </c>
      <c r="J56" s="364">
        <v>1.7643858751694965E-2</v>
      </c>
      <c r="K56" s="364">
        <v>1.304633344470022E-2</v>
      </c>
      <c r="L56" s="364">
        <v>1.0687737810948846E-2</v>
      </c>
      <c r="M56" s="364">
        <v>9.4889129277272079E-3</v>
      </c>
      <c r="N56" s="364">
        <v>7.743914119426985E-3</v>
      </c>
      <c r="O56" s="364">
        <v>7.8372479769178837E-3</v>
      </c>
      <c r="P56" s="168"/>
      <c r="Q56" s="364">
        <v>8.8820166133266217E-3</v>
      </c>
      <c r="R56" s="364">
        <v>1.1348872258600977E-2</v>
      </c>
      <c r="S56" s="364">
        <v>9.4584728315563072E-3</v>
      </c>
      <c r="T56" s="364">
        <v>1.245289315960006E-2</v>
      </c>
      <c r="U56" s="364">
        <v>1.36736370124012E-2</v>
      </c>
      <c r="V56" s="364">
        <v>1.0526717751584735E-2</v>
      </c>
      <c r="W56" s="364">
        <v>8.7300052490537905E-3</v>
      </c>
      <c r="X56" s="364">
        <v>7.0705404549932897E-3</v>
      </c>
      <c r="Y56" s="364">
        <v>1.3423926368797268E-2</v>
      </c>
      <c r="Z56" s="364">
        <v>1.4771885485206327E-2</v>
      </c>
      <c r="AA56" s="364">
        <v>1.6829426662830466E-2</v>
      </c>
      <c r="AB56" s="364">
        <v>1.9208925623962748E-2</v>
      </c>
      <c r="AC56" s="364">
        <v>2.0740702106667709E-2</v>
      </c>
      <c r="AD56" s="364">
        <v>1.7004948161145249E-2</v>
      </c>
      <c r="AE56" s="364">
        <v>1.7643858751694965E-2</v>
      </c>
      <c r="AF56" s="364">
        <v>1.6061922413827426E-2</v>
      </c>
      <c r="AG56" s="364">
        <v>1.8941316431642763E-2</v>
      </c>
      <c r="AH56" s="364">
        <v>1.5540300581102652E-2</v>
      </c>
      <c r="AI56" s="364">
        <v>1.304633344470022E-2</v>
      </c>
      <c r="AJ56" s="364">
        <v>1.3845515447023764E-2</v>
      </c>
      <c r="AK56" s="364">
        <v>1.2298995900473184E-2</v>
      </c>
      <c r="AL56" s="364">
        <v>1.0248216401451796E-2</v>
      </c>
      <c r="AM56" s="364">
        <v>1.0687737810948846E-2</v>
      </c>
      <c r="AN56" s="364">
        <v>1.0332455507337884E-2</v>
      </c>
      <c r="AO56" s="364">
        <v>1.1221895904908104E-2</v>
      </c>
      <c r="AP56" s="364">
        <v>9.0980754215511557E-3</v>
      </c>
      <c r="AQ56" s="364">
        <v>9.4889129277272079E-3</v>
      </c>
      <c r="AR56" s="364">
        <v>1.0301343159265432E-2</v>
      </c>
      <c r="AS56" s="364">
        <v>1.0125874106085118E-2</v>
      </c>
      <c r="AT56" s="364">
        <v>9.7277116443149885E-3</v>
      </c>
      <c r="AU56" s="364">
        <v>7.743914119426985E-3</v>
      </c>
      <c r="AV56" s="364">
        <v>7.1058742042143137E-3</v>
      </c>
      <c r="AW56" s="364">
        <v>8.9057950332072505E-3</v>
      </c>
      <c r="AX56" s="364">
        <v>7.2468524566551146E-3</v>
      </c>
      <c r="AY56" s="364">
        <v>7.8372479769178837E-3</v>
      </c>
      <c r="AZ56" s="364">
        <v>9.008589154429078E-3</v>
      </c>
      <c r="BA56" s="364">
        <v>1.142655994697931E-2</v>
      </c>
    </row>
    <row r="57" spans="1:53" ht="16.5" customHeight="1">
      <c r="B57" s="40"/>
      <c r="C57" s="40" t="s">
        <v>919</v>
      </c>
      <c r="D57" s="371"/>
      <c r="E57" s="377">
        <v>4.1467603434816551</v>
      </c>
      <c r="F57" s="377">
        <v>3.0264026402640263</v>
      </c>
      <c r="G57" s="377">
        <v>3.7774687065368564</v>
      </c>
      <c r="H57" s="377">
        <v>3.7613924050632908</v>
      </c>
      <c r="I57" s="377">
        <v>1.8813781543490471</v>
      </c>
      <c r="J57" s="377">
        <v>1.4555913483663139</v>
      </c>
      <c r="K57" s="377">
        <v>1.3822507282841987</v>
      </c>
      <c r="L57" s="377">
        <v>1.4333859963145101</v>
      </c>
      <c r="M57" s="377">
        <v>1.9026641722105149</v>
      </c>
      <c r="N57" s="377">
        <v>2.4084569108577898</v>
      </c>
      <c r="O57" s="377">
        <v>3.0211181962670763</v>
      </c>
      <c r="P57" s="377"/>
      <c r="Q57" s="377">
        <v>3.8259109311740893</v>
      </c>
      <c r="R57" s="377">
        <v>2.9759587864911281</v>
      </c>
      <c r="S57" s="377">
        <v>3.7774687065368564</v>
      </c>
      <c r="T57" s="377">
        <v>2.8358458961474038</v>
      </c>
      <c r="U57" s="377">
        <v>2.6272772033481044</v>
      </c>
      <c r="V57" s="377">
        <v>3.1698911729141477</v>
      </c>
      <c r="W57" s="377">
        <v>3.7613924050632908</v>
      </c>
      <c r="X57" s="377">
        <v>4.6248423707440098</v>
      </c>
      <c r="Y57" s="377">
        <v>3.066348158468025</v>
      </c>
      <c r="Z57" s="377">
        <v>3.1519033044247791</v>
      </c>
      <c r="AA57" s="377">
        <v>1.8813781543490471</v>
      </c>
      <c r="AB57" s="377">
        <v>1.6387169762051847</v>
      </c>
      <c r="AC57" s="377">
        <v>1.6951004184828162</v>
      </c>
      <c r="AD57" s="377">
        <v>1.6791797825458055</v>
      </c>
      <c r="AE57" s="377">
        <v>1.4555913483663139</v>
      </c>
      <c r="AF57" s="377">
        <v>1.3124971807139316</v>
      </c>
      <c r="AG57" s="377">
        <v>1.2299903170418005</v>
      </c>
      <c r="AH57" s="377">
        <v>1.3191863385233551</v>
      </c>
      <c r="AI57" s="377">
        <v>1.3822507282841987</v>
      </c>
      <c r="AJ57" s="377">
        <v>1.3764926294527808</v>
      </c>
      <c r="AK57" s="377">
        <v>1.4170641547916702</v>
      </c>
      <c r="AL57" s="377">
        <v>1.549468152200409</v>
      </c>
      <c r="AM57" s="377">
        <v>1.4333859963145101</v>
      </c>
      <c r="AN57" s="377">
        <v>1.5090079066827471</v>
      </c>
      <c r="AO57" s="377">
        <v>1.4785617449176256</v>
      </c>
      <c r="AP57" s="377">
        <v>1.6304510106383945</v>
      </c>
      <c r="AQ57" s="377">
        <v>1.9026641722105149</v>
      </c>
      <c r="AR57" s="377">
        <v>1.7887471866056786</v>
      </c>
      <c r="AS57" s="377">
        <v>1.8997173035520138</v>
      </c>
      <c r="AT57" s="377">
        <v>2.0001831807269683</v>
      </c>
      <c r="AU57" s="377">
        <v>2.4084569108577898</v>
      </c>
      <c r="AV57" s="377">
        <v>2.8394916255599556</v>
      </c>
      <c r="AW57" s="377">
        <v>2.6150601257492689</v>
      </c>
      <c r="AX57" s="377">
        <v>3.03775668411012</v>
      </c>
      <c r="AY57" s="377">
        <v>3.0211181962670763</v>
      </c>
      <c r="AZ57" s="377">
        <v>2.3550974089633283</v>
      </c>
      <c r="BA57" s="377">
        <v>1.9479616098797807</v>
      </c>
    </row>
    <row r="58" spans="1:53" ht="16.5" customHeight="1"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</row>
    <row r="59" spans="1:53" ht="16.5" customHeight="1">
      <c r="C59" s="1" t="s">
        <v>924</v>
      </c>
    </row>
    <row r="60" spans="1:53" ht="16.5" customHeight="1"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</row>
    <row r="61" spans="1:53" ht="16.5" customHeight="1"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</row>
    <row r="62" spans="1:53" ht="16.5" customHeight="1"/>
    <row r="63" spans="1:53" ht="16.5" customHeight="1"/>
    <row r="64" spans="1:53" ht="16.5" customHeight="1">
      <c r="A64" s="1"/>
    </row>
    <row r="65" spans="1:53" ht="16.5" customHeight="1">
      <c r="A65" s="1"/>
    </row>
    <row r="66" spans="1:53" ht="16.5" customHeight="1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6.5" customHeight="1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6.5" customHeight="1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6.5" customHeight="1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6.5" customHeight="1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6.5" customHeight="1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6.5" customHeight="1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6.5" customHeight="1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6.5" customHeight="1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6.5" customHeight="1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6.5" customHeight="1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6.5" customHeight="1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6.5" customHeight="1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6.5" customHeight="1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6.5" customHeight="1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="1" customFormat="1" ht="16.5" customHeight="1"/>
    <row r="82" s="1" customFormat="1" ht="16.5" customHeight="1"/>
    <row r="83" s="1" customFormat="1" ht="16.5" customHeight="1"/>
    <row r="84" s="1" customFormat="1" ht="16.5" customHeight="1"/>
    <row r="85" s="1" customFormat="1" ht="16.5" customHeight="1"/>
    <row r="86" s="1" customFormat="1" ht="16.5" customHeight="1"/>
    <row r="87" s="1" customFormat="1" ht="16.5" customHeight="1"/>
    <row r="88" s="1" customFormat="1" ht="16.5" customHeight="1"/>
    <row r="89" s="1" customFormat="1" ht="16.5" customHeight="1"/>
    <row r="90" s="1" customFormat="1" ht="16.5" customHeight="1"/>
    <row r="91" s="1" customFormat="1" ht="16.5" customHeight="1"/>
    <row r="92" s="1" customFormat="1" ht="16.5" customHeight="1"/>
    <row r="93" s="1" customFormat="1" ht="16.5" customHeight="1"/>
    <row r="94" s="1" customFormat="1" ht="16.5" customHeight="1"/>
    <row r="95" s="1" customFormat="1" ht="16.5" customHeight="1"/>
    <row r="96" s="1" customFormat="1" ht="16.5" customHeight="1"/>
    <row r="97" s="1" customFormat="1" ht="16.5" customHeight="1"/>
    <row r="98" s="1" customFormat="1" ht="16.5" customHeight="1"/>
    <row r="99" s="1" customFormat="1" ht="16.5" customHeight="1"/>
    <row r="100" s="1" customFormat="1" ht="16.5" customHeight="1"/>
    <row r="101" s="1" customFormat="1" ht="16.5" customHeight="1"/>
    <row r="102" s="1" customFormat="1" ht="16.5" customHeight="1"/>
    <row r="103" s="1" customFormat="1" ht="16.5" customHeight="1"/>
    <row r="104" s="1" customFormat="1" ht="16.5" customHeight="1"/>
    <row r="105" s="1" customFormat="1" ht="16.5" customHeight="1"/>
    <row r="106" s="1" customFormat="1" ht="16.5" customHeight="1"/>
    <row r="107" s="1" customFormat="1" ht="16.5" customHeight="1"/>
    <row r="108" s="1" customFormat="1" ht="16.5" customHeight="1"/>
    <row r="109" s="1" customFormat="1" ht="16.5" customHeight="1"/>
    <row r="110" s="1" customFormat="1" ht="16.5" customHeight="1"/>
    <row r="111" s="1" customFormat="1" ht="16.5" customHeight="1"/>
    <row r="112" s="1" customFormat="1" ht="16.5" customHeight="1"/>
    <row r="113" s="1" customFormat="1" ht="16.5" customHeight="1"/>
    <row r="114" s="1" customFormat="1" ht="16.5" customHeight="1"/>
    <row r="115" s="1" customFormat="1" ht="16.5" customHeight="1"/>
    <row r="116" s="1" customFormat="1" ht="16.5" customHeight="1"/>
    <row r="117" s="1" customFormat="1" ht="16.5" customHeight="1"/>
    <row r="118" s="1" customFormat="1" ht="16.5" customHeight="1"/>
    <row r="119" s="1" customFormat="1" ht="16.5" customHeight="1"/>
    <row r="120" s="1" customFormat="1" ht="16.5" customHeight="1"/>
    <row r="121" s="1" customFormat="1" ht="16.5" customHeight="1"/>
    <row r="122" s="1" customFormat="1" ht="16.5" customHeight="1"/>
    <row r="123" s="1" customFormat="1" ht="16.5" customHeight="1"/>
    <row r="124" s="1" customFormat="1" ht="16.5" customHeight="1"/>
    <row r="125" s="1" customFormat="1" ht="16.5" customHeight="1"/>
    <row r="126" s="1" customFormat="1" ht="16.5" customHeight="1"/>
    <row r="127" s="1" customFormat="1" ht="16.5" customHeight="1"/>
    <row r="128" s="1" customFormat="1" ht="16.5" customHeight="1"/>
    <row r="129" s="1" customFormat="1" ht="16.5" customHeight="1"/>
    <row r="130" s="1" customFormat="1" ht="16.5" customHeight="1"/>
    <row r="131" s="1" customFormat="1" ht="16.5" customHeight="1"/>
    <row r="132" s="1" customFormat="1" ht="16.5" customHeight="1"/>
    <row r="133" s="1" customFormat="1" ht="16.5" customHeight="1"/>
    <row r="134" s="1" customFormat="1" ht="16.5" customHeight="1"/>
    <row r="135" s="1" customFormat="1" ht="16.5" customHeight="1"/>
    <row r="136" s="1" customFormat="1" ht="16.5" customHeight="1"/>
    <row r="137" s="1" customFormat="1" ht="16.5" customHeight="1"/>
    <row r="138" s="1" customFormat="1" ht="16.5" customHeight="1"/>
    <row r="139" s="1" customFormat="1" ht="16.5" customHeight="1"/>
    <row r="140" s="1" customFormat="1" ht="16.5" customHeight="1"/>
    <row r="141" s="1" customFormat="1" ht="16.5" customHeight="1"/>
    <row r="142" s="1" customFormat="1" ht="16.5" customHeight="1"/>
    <row r="143" s="1" customFormat="1" ht="16.5" customHeight="1"/>
    <row r="144" s="1" customFormat="1" ht="16.5" customHeight="1"/>
    <row r="145" s="1" customFormat="1" ht="16.5" customHeight="1"/>
    <row r="146" s="1" customFormat="1" ht="16.5" customHeight="1"/>
    <row r="147" s="1" customFormat="1" ht="16.5" customHeight="1"/>
    <row r="148" s="1" customFormat="1" ht="16.5" customHeight="1"/>
    <row r="149" s="1" customFormat="1" ht="16.5" customHeight="1"/>
    <row r="150" s="1" customFormat="1" ht="16.5" customHeight="1"/>
    <row r="151" s="1" customFormat="1" ht="16.5" customHeight="1"/>
    <row r="152" s="1" customFormat="1" ht="16.5" customHeight="1"/>
    <row r="153" s="1" customFormat="1" ht="16.5" customHeight="1"/>
    <row r="154" s="1" customFormat="1" ht="16.5" customHeight="1"/>
    <row r="155" s="1" customFormat="1" ht="16.5" customHeight="1"/>
    <row r="156" s="1" customFormat="1" ht="16.5" customHeight="1"/>
    <row r="157" s="1" customFormat="1" ht="16.5" customHeight="1"/>
    <row r="158" s="1" customFormat="1" ht="16.5" customHeight="1"/>
    <row r="159" s="1" customFormat="1" ht="16.5" customHeight="1"/>
    <row r="160" s="1" customFormat="1" ht="16.5" customHeight="1"/>
    <row r="161" s="1" customFormat="1" ht="16.5" customHeight="1"/>
    <row r="162" s="1" customFormat="1" ht="16.5" customHeight="1"/>
    <row r="163" s="1" customFormat="1" ht="16.5" customHeight="1"/>
    <row r="164" s="1" customFormat="1" ht="16.5" customHeight="1"/>
    <row r="165" s="1" customFormat="1" ht="16.5" customHeight="1"/>
    <row r="166" s="1" customFormat="1" ht="16.5" customHeight="1"/>
    <row r="167" s="1" customFormat="1" ht="16.5" customHeight="1"/>
    <row r="168" s="1" customFormat="1" ht="16.5" customHeight="1"/>
    <row r="169" s="1" customFormat="1" ht="16.5" customHeight="1"/>
    <row r="170" s="1" customFormat="1" ht="16.5" customHeight="1"/>
    <row r="171" s="1" customFormat="1" ht="16.5" customHeight="1"/>
    <row r="172" s="1" customFormat="1" ht="16.5" customHeight="1"/>
    <row r="173" s="1" customFormat="1" ht="16.5" customHeight="1"/>
    <row r="174" s="1" customFormat="1" ht="16.5" customHeight="1"/>
    <row r="175" s="1" customFormat="1" ht="16.5" customHeight="1"/>
    <row r="176" s="1" customFormat="1" ht="16.5" customHeight="1"/>
    <row r="177" s="1" customFormat="1" ht="16.5" customHeight="1"/>
    <row r="178" s="1" customFormat="1" ht="16.5" customHeight="1"/>
    <row r="179" s="1" customFormat="1" ht="16.5" customHeight="1"/>
    <row r="180" s="1" customFormat="1" ht="16.5" customHeight="1"/>
    <row r="181" s="1" customFormat="1" ht="16.5" customHeight="1"/>
    <row r="182" s="1" customFormat="1" ht="16.5" customHeight="1"/>
    <row r="183" s="1" customFormat="1" ht="16.5" customHeight="1"/>
    <row r="184" s="1" customFormat="1" ht="16.5" customHeight="1"/>
    <row r="185" s="1" customFormat="1" ht="16.5" customHeight="1"/>
    <row r="186" s="1" customFormat="1" ht="16.5" customHeight="1"/>
    <row r="187" s="1" customFormat="1" ht="16.5" customHeight="1"/>
    <row r="188" s="1" customFormat="1" ht="16.5" customHeight="1"/>
    <row r="189" s="1" customFormat="1" ht="16.5" customHeight="1"/>
    <row r="190" s="1" customFormat="1" ht="16.5" customHeight="1"/>
    <row r="191" s="1" customFormat="1" ht="16.5" customHeight="1"/>
    <row r="192" s="1" customFormat="1" ht="16.5" customHeight="1"/>
    <row r="193" spans="1:53" ht="16.5" customHeight="1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6.5" customHeight="1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6.5" customHeight="1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6.5" customHeight="1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6.5" customHeight="1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6.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</sheetData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57" firstPageNumber="6" orientation="landscape" useFirstPageNumber="1" r:id="rId1"/>
  <headerFooter alignWithMargins="0">
    <oddFooter>&amp;C- 5 -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BA201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6" customWidth="1"/>
    <col min="17" max="21" width="9.77734375" style="5" hidden="1" customWidth="1"/>
    <col min="22" max="47" width="9.77734375" style="82" hidden="1" customWidth="1"/>
    <col min="48" max="53" width="9.77734375" style="82" customWidth="1"/>
    <col min="54" max="61" width="9.77734375" style="1" customWidth="1"/>
    <col min="62" max="16384" width="8.88671875" style="1"/>
  </cols>
  <sheetData>
    <row r="1" spans="1:53" s="3" customFormat="1" ht="26.25" customHeight="1">
      <c r="A1" s="17"/>
      <c r="B1" s="17" t="s">
        <v>499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9"/>
      <c r="Q1" s="17"/>
      <c r="R1" s="17"/>
      <c r="S1" s="17"/>
      <c r="T1" s="17"/>
      <c r="U1" s="17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ht="16.5" customHeight="1">
      <c r="A4" s="99" t="s">
        <v>987</v>
      </c>
      <c r="B4" s="8" t="s">
        <v>328</v>
      </c>
      <c r="C4" s="8"/>
      <c r="D4" s="76"/>
      <c r="E4" s="142">
        <v>126226</v>
      </c>
      <c r="F4" s="142">
        <v>133612</v>
      </c>
      <c r="G4" s="142">
        <v>123009</v>
      </c>
      <c r="H4" s="142">
        <v>148468.83589824001</v>
      </c>
      <c r="I4" s="142">
        <v>178298.17463838001</v>
      </c>
      <c r="J4" s="142">
        <v>187600.76</v>
      </c>
      <c r="K4" s="142">
        <v>177693.64836503001</v>
      </c>
      <c r="L4" s="142">
        <v>182411.31608706</v>
      </c>
      <c r="M4" s="142">
        <v>202423.96554881</v>
      </c>
      <c r="N4" s="142">
        <v>217430.69729128</v>
      </c>
      <c r="O4" s="142">
        <v>218610.82500750001</v>
      </c>
      <c r="P4" s="147"/>
      <c r="Q4" s="142">
        <v>130173</v>
      </c>
      <c r="R4" s="142">
        <v>126006</v>
      </c>
      <c r="S4" s="142">
        <v>123009</v>
      </c>
      <c r="T4" s="142">
        <v>128097</v>
      </c>
      <c r="U4" s="142">
        <v>134161.09870038999</v>
      </c>
      <c r="V4" s="142">
        <v>139862.47450536001</v>
      </c>
      <c r="W4" s="142">
        <v>148468.83589824001</v>
      </c>
      <c r="X4" s="142">
        <v>158114.68050351</v>
      </c>
      <c r="Y4" s="142">
        <v>164310.51809204</v>
      </c>
      <c r="Z4" s="142">
        <v>172529.65780563999</v>
      </c>
      <c r="AA4" s="142">
        <v>178298.17463838001</v>
      </c>
      <c r="AB4" s="142">
        <v>184492.09048655001</v>
      </c>
      <c r="AC4" s="142">
        <v>186381.92</v>
      </c>
      <c r="AD4" s="142">
        <v>187314.08</v>
      </c>
      <c r="AE4" s="142">
        <v>187600.76</v>
      </c>
      <c r="AF4" s="142">
        <v>187159.84</v>
      </c>
      <c r="AG4" s="142">
        <v>184538.71</v>
      </c>
      <c r="AH4" s="142">
        <v>184825.87</v>
      </c>
      <c r="AI4" s="142">
        <v>177693.64836503001</v>
      </c>
      <c r="AJ4" s="142">
        <v>176671.27610729999</v>
      </c>
      <c r="AK4" s="142">
        <v>178165.93135149</v>
      </c>
      <c r="AL4" s="142">
        <v>177405.24890122001</v>
      </c>
      <c r="AM4" s="142">
        <v>182411.31608706</v>
      </c>
      <c r="AN4" s="142">
        <v>187625.82407870001</v>
      </c>
      <c r="AO4" s="142">
        <v>197966.34916934001</v>
      </c>
      <c r="AP4" s="142">
        <v>203760.25112726001</v>
      </c>
      <c r="AQ4" s="142">
        <v>202423.96554881</v>
      </c>
      <c r="AR4" s="142">
        <v>205777.49553406</v>
      </c>
      <c r="AS4" s="142">
        <v>208279.70898081001</v>
      </c>
      <c r="AT4" s="160">
        <v>218567.84265564001</v>
      </c>
      <c r="AU4" s="160">
        <v>217430.69729128</v>
      </c>
      <c r="AV4" s="160">
        <v>222262.29456668999</v>
      </c>
      <c r="AW4" s="160">
        <v>220778.92294992</v>
      </c>
      <c r="AX4" s="160">
        <v>223585.84139638999</v>
      </c>
      <c r="AY4" s="160">
        <v>218610.82500750001</v>
      </c>
      <c r="AZ4" s="160">
        <v>220190.10155717001</v>
      </c>
      <c r="BA4" s="160">
        <v>221740.45560245001</v>
      </c>
    </row>
    <row r="5" spans="1:53" s="6" customFormat="1" ht="16.5" customHeight="1">
      <c r="A5" s="101" t="s">
        <v>35</v>
      </c>
      <c r="B5" s="14"/>
      <c r="C5" s="14" t="s">
        <v>329</v>
      </c>
      <c r="D5" s="58"/>
      <c r="E5" s="137">
        <v>33876</v>
      </c>
      <c r="F5" s="137">
        <v>38325</v>
      </c>
      <c r="G5" s="137">
        <v>38049</v>
      </c>
      <c r="H5" s="137">
        <v>49953.120275809997</v>
      </c>
      <c r="I5" s="137">
        <v>77874.576914549994</v>
      </c>
      <c r="J5" s="137">
        <v>94318.6</v>
      </c>
      <c r="K5" s="137">
        <v>85304.147774190002</v>
      </c>
      <c r="L5" s="137">
        <v>80547.605836429997</v>
      </c>
      <c r="M5" s="137">
        <v>86419.190051199999</v>
      </c>
      <c r="N5" s="137">
        <v>91043.011238199993</v>
      </c>
      <c r="O5" s="137">
        <v>81840.790928129994</v>
      </c>
      <c r="P5" s="147"/>
      <c r="Q5" s="137">
        <v>38243.857187080001</v>
      </c>
      <c r="R5" s="137">
        <v>37900.377242579998</v>
      </c>
      <c r="S5" s="137">
        <v>38049</v>
      </c>
      <c r="T5" s="137">
        <v>38934</v>
      </c>
      <c r="U5" s="137">
        <v>39837.980852829998</v>
      </c>
      <c r="V5" s="137">
        <v>42403.997782990002</v>
      </c>
      <c r="W5" s="137">
        <v>49953.120275809997</v>
      </c>
      <c r="X5" s="137">
        <v>55491.734529599998</v>
      </c>
      <c r="Y5" s="137">
        <v>61933.60551686</v>
      </c>
      <c r="Z5" s="137">
        <v>70018.279079900007</v>
      </c>
      <c r="AA5" s="137">
        <v>77874.576914549994</v>
      </c>
      <c r="AB5" s="137">
        <v>85677.881422709994</v>
      </c>
      <c r="AC5" s="137">
        <v>89882.84</v>
      </c>
      <c r="AD5" s="137">
        <v>91748.81</v>
      </c>
      <c r="AE5" s="137">
        <v>94318.6</v>
      </c>
      <c r="AF5" s="137">
        <v>93159.09</v>
      </c>
      <c r="AG5" s="137">
        <v>91810.25</v>
      </c>
      <c r="AH5" s="137">
        <v>89146.16</v>
      </c>
      <c r="AI5" s="137">
        <v>85304.147774190002</v>
      </c>
      <c r="AJ5" s="137">
        <v>82039.056032759996</v>
      </c>
      <c r="AK5" s="137">
        <v>81198.70678665</v>
      </c>
      <c r="AL5" s="137">
        <v>77125.608562070003</v>
      </c>
      <c r="AM5" s="137">
        <v>80547.605836429997</v>
      </c>
      <c r="AN5" s="137">
        <v>79428.279294160006</v>
      </c>
      <c r="AO5" s="137">
        <v>84823.898126970002</v>
      </c>
      <c r="AP5" s="137">
        <v>85353.433285480001</v>
      </c>
      <c r="AQ5" s="137">
        <v>86419.190051199999</v>
      </c>
      <c r="AR5" s="137">
        <v>87831.039360640003</v>
      </c>
      <c r="AS5" s="137">
        <v>88224.553568830001</v>
      </c>
      <c r="AT5" s="162">
        <v>92892.260091720003</v>
      </c>
      <c r="AU5" s="162">
        <v>91043.011238199993</v>
      </c>
      <c r="AV5" s="162">
        <v>90830.767275260005</v>
      </c>
      <c r="AW5" s="162">
        <v>86244.346656440001</v>
      </c>
      <c r="AX5" s="162">
        <v>85046.258500280004</v>
      </c>
      <c r="AY5" s="162">
        <v>81840.790928129994</v>
      </c>
      <c r="AZ5" s="162">
        <v>81092.539631330001</v>
      </c>
      <c r="BA5" s="162">
        <v>80598.093384020001</v>
      </c>
    </row>
    <row r="6" spans="1:53" s="6" customFormat="1" ht="16.5" customHeight="1">
      <c r="A6" s="309" t="s">
        <v>525</v>
      </c>
      <c r="B6" s="14"/>
      <c r="C6" s="14" t="s">
        <v>330</v>
      </c>
      <c r="D6" s="58"/>
      <c r="E6" s="137">
        <v>86957.041786279995</v>
      </c>
      <c r="F6" s="137">
        <v>90535.966037499995</v>
      </c>
      <c r="G6" s="137">
        <v>80931.892921289997</v>
      </c>
      <c r="H6" s="137">
        <v>94597.075868379994</v>
      </c>
      <c r="I6" s="137">
        <v>96044.016041440002</v>
      </c>
      <c r="J6" s="137">
        <v>88988.27</v>
      </c>
      <c r="K6" s="137">
        <v>86748.533231570007</v>
      </c>
      <c r="L6" s="137">
        <v>94716.958256030004</v>
      </c>
      <c r="M6" s="137">
        <v>108490.95426388</v>
      </c>
      <c r="N6" s="137">
        <v>116362.75127054</v>
      </c>
      <c r="O6" s="137">
        <v>125811.38231510999</v>
      </c>
      <c r="P6" s="147"/>
      <c r="Q6" s="137">
        <v>87331.858286389994</v>
      </c>
      <c r="R6" s="137">
        <v>83684.903606110005</v>
      </c>
      <c r="S6" s="137">
        <v>80931.892921289997</v>
      </c>
      <c r="T6" s="137">
        <v>85382.385627340002</v>
      </c>
      <c r="U6" s="137">
        <v>90610.460522420006</v>
      </c>
      <c r="V6" s="137">
        <v>93690.839588439994</v>
      </c>
      <c r="W6" s="137">
        <v>94597.075868379994</v>
      </c>
      <c r="X6" s="137">
        <v>98248.033857179995</v>
      </c>
      <c r="Y6" s="137">
        <v>98212.279130399998</v>
      </c>
      <c r="Z6" s="137">
        <v>98129.618706930007</v>
      </c>
      <c r="AA6" s="137">
        <v>96044.016041440002</v>
      </c>
      <c r="AB6" s="137">
        <v>94322.990285770007</v>
      </c>
      <c r="AC6" s="137">
        <v>92385.87</v>
      </c>
      <c r="AD6" s="137">
        <v>91299.1</v>
      </c>
      <c r="AE6" s="137">
        <v>88988.27</v>
      </c>
      <c r="AF6" s="137">
        <v>89716.34</v>
      </c>
      <c r="AG6" s="137">
        <v>88086.83</v>
      </c>
      <c r="AH6" s="137">
        <v>90513.54</v>
      </c>
      <c r="AI6" s="137">
        <v>86748.533231570007</v>
      </c>
      <c r="AJ6" s="137">
        <v>88623.203032370002</v>
      </c>
      <c r="AK6" s="137">
        <v>89818.886542320004</v>
      </c>
      <c r="AL6" s="137">
        <v>93237.187591430004</v>
      </c>
      <c r="AM6" s="137">
        <v>94716.958256030004</v>
      </c>
      <c r="AN6" s="137">
        <v>100278.43649372</v>
      </c>
      <c r="AO6" s="137">
        <v>104816.52565852</v>
      </c>
      <c r="AP6" s="137">
        <v>109680.45411471</v>
      </c>
      <c r="AQ6" s="137">
        <v>108490.95426388</v>
      </c>
      <c r="AR6" s="137">
        <v>108710.76754635001</v>
      </c>
      <c r="AS6" s="137">
        <v>109865.98121512</v>
      </c>
      <c r="AT6" s="162">
        <v>115214.21788115001</v>
      </c>
      <c r="AU6" s="162">
        <v>116362.75127054</v>
      </c>
      <c r="AV6" s="162">
        <v>120593.57715818001</v>
      </c>
      <c r="AW6" s="162">
        <v>124310.95127994999</v>
      </c>
      <c r="AX6" s="162">
        <v>128600.26322522</v>
      </c>
      <c r="AY6" s="162">
        <v>125811.38231510999</v>
      </c>
      <c r="AZ6" s="162">
        <v>128125.56994611</v>
      </c>
      <c r="BA6" s="162">
        <v>128915.71578815</v>
      </c>
    </row>
    <row r="7" spans="1:53" s="6" customFormat="1" ht="16.5" customHeight="1">
      <c r="A7" s="103" t="s">
        <v>463</v>
      </c>
      <c r="B7" s="14"/>
      <c r="C7" s="14" t="s">
        <v>331</v>
      </c>
      <c r="D7" s="58"/>
      <c r="E7" s="137">
        <v>12920.75682242</v>
      </c>
      <c r="F7" s="137">
        <v>13034.626139120001</v>
      </c>
      <c r="G7" s="137">
        <v>9506.8751327200007</v>
      </c>
      <c r="H7" s="137">
        <v>8403.8488170599994</v>
      </c>
      <c r="I7" s="137">
        <v>7427.4058064000001</v>
      </c>
      <c r="J7" s="137">
        <v>6079.64</v>
      </c>
      <c r="K7" s="137">
        <v>5691.4934064899999</v>
      </c>
      <c r="L7" s="137">
        <v>5140.5572615900001</v>
      </c>
      <c r="M7" s="137">
        <v>5546.5173857899999</v>
      </c>
      <c r="N7" s="137">
        <v>4653.2204928900001</v>
      </c>
      <c r="O7" s="137">
        <v>5487.4749824500004</v>
      </c>
      <c r="P7" s="147"/>
      <c r="Q7" s="137">
        <v>12441.26648586</v>
      </c>
      <c r="R7" s="137">
        <v>10986.712987819999</v>
      </c>
      <c r="S7" s="137">
        <v>9506.8751327200007</v>
      </c>
      <c r="T7" s="137">
        <v>9648.9404577200003</v>
      </c>
      <c r="U7" s="137">
        <v>10197.57848486</v>
      </c>
      <c r="V7" s="137">
        <v>9421.02106078</v>
      </c>
      <c r="W7" s="137">
        <v>8403.8488170599994</v>
      </c>
      <c r="X7" s="137">
        <v>8124.5392300399999</v>
      </c>
      <c r="Y7" s="137">
        <v>7544.1829575499996</v>
      </c>
      <c r="Z7" s="137">
        <v>7683.5168684099999</v>
      </c>
      <c r="AA7" s="137">
        <v>7427.4058064000001</v>
      </c>
      <c r="AB7" s="137">
        <v>6932.0213404100004</v>
      </c>
      <c r="AC7" s="137">
        <v>6649.76</v>
      </c>
      <c r="AD7" s="137">
        <v>6334.48</v>
      </c>
      <c r="AE7" s="137">
        <v>6079.64</v>
      </c>
      <c r="AF7" s="137">
        <v>6311.19</v>
      </c>
      <c r="AG7" s="137">
        <v>6705.63</v>
      </c>
      <c r="AH7" s="137">
        <v>6516.01</v>
      </c>
      <c r="AI7" s="137">
        <v>5691.4934064899999</v>
      </c>
      <c r="AJ7" s="137">
        <v>5851.0594580099996</v>
      </c>
      <c r="AK7" s="137">
        <v>5464.8642668299999</v>
      </c>
      <c r="AL7" s="137">
        <v>5523.0669648499997</v>
      </c>
      <c r="AM7" s="137">
        <v>5140.5572615900001</v>
      </c>
      <c r="AN7" s="137">
        <v>5624.6933489900002</v>
      </c>
      <c r="AO7" s="137">
        <v>6426.4865627999998</v>
      </c>
      <c r="AP7" s="137">
        <v>6936.5666910399996</v>
      </c>
      <c r="AQ7" s="137">
        <v>5546.5173857899999</v>
      </c>
      <c r="AR7" s="137">
        <v>4490.4305236199998</v>
      </c>
      <c r="AS7" s="137">
        <v>4948.8721964300003</v>
      </c>
      <c r="AT7" s="162">
        <v>4689.7701125000003</v>
      </c>
      <c r="AU7" s="162">
        <v>4653.2204928900001</v>
      </c>
      <c r="AV7" s="162">
        <v>4456.9243848699998</v>
      </c>
      <c r="AW7" s="162">
        <v>5204.19651935</v>
      </c>
      <c r="AX7" s="162">
        <v>5632.6664772699996</v>
      </c>
      <c r="AY7" s="162">
        <v>5487.4749824500004</v>
      </c>
      <c r="AZ7" s="162">
        <v>6170.32301826</v>
      </c>
      <c r="BA7" s="162">
        <v>6532.3566430600004</v>
      </c>
    </row>
    <row r="8" spans="1:53" s="6" customFormat="1" ht="16.5" customHeight="1">
      <c r="A8" s="103" t="s">
        <v>464</v>
      </c>
      <c r="B8" s="14"/>
      <c r="C8" s="14" t="s">
        <v>332</v>
      </c>
      <c r="D8" s="58"/>
      <c r="E8" s="137">
        <v>74036.284963860002</v>
      </c>
      <c r="F8" s="137">
        <v>77501.33989838</v>
      </c>
      <c r="G8" s="137">
        <v>71425.017788569996</v>
      </c>
      <c r="H8" s="137">
        <v>86193.227051320006</v>
      </c>
      <c r="I8" s="137">
        <v>88616.610235040003</v>
      </c>
      <c r="J8" s="137">
        <v>82908.63</v>
      </c>
      <c r="K8" s="137">
        <v>81057.039825080006</v>
      </c>
      <c r="L8" s="137">
        <v>89576.400994440002</v>
      </c>
      <c r="M8" s="137">
        <v>102944.43687809</v>
      </c>
      <c r="N8" s="137">
        <v>111709.53077765</v>
      </c>
      <c r="O8" s="137">
        <v>120323.90733266</v>
      </c>
      <c r="P8" s="147"/>
      <c r="Q8" s="137">
        <v>74890.591800530005</v>
      </c>
      <c r="R8" s="137">
        <v>72698.190618289998</v>
      </c>
      <c r="S8" s="137">
        <v>71425.017788569996</v>
      </c>
      <c r="T8" s="137">
        <v>75733.445169619998</v>
      </c>
      <c r="U8" s="137">
        <v>80412.882037560004</v>
      </c>
      <c r="V8" s="137">
        <v>84269.818527659998</v>
      </c>
      <c r="W8" s="137">
        <v>86193.227051320006</v>
      </c>
      <c r="X8" s="137">
        <v>90123.494627139997</v>
      </c>
      <c r="Y8" s="137">
        <v>90668.096172849997</v>
      </c>
      <c r="Z8" s="137">
        <v>90446.10183852</v>
      </c>
      <c r="AA8" s="137">
        <v>88616.610235040003</v>
      </c>
      <c r="AB8" s="137">
        <v>87390.96894536</v>
      </c>
      <c r="AC8" s="137">
        <v>85736.11</v>
      </c>
      <c r="AD8" s="137">
        <v>84964.61</v>
      </c>
      <c r="AE8" s="137">
        <v>82908.63</v>
      </c>
      <c r="AF8" s="137">
        <v>83405.149999999994</v>
      </c>
      <c r="AG8" s="137">
        <v>81381.210000000006</v>
      </c>
      <c r="AH8" s="137">
        <v>83997.53</v>
      </c>
      <c r="AI8" s="137">
        <v>81057.039825080006</v>
      </c>
      <c r="AJ8" s="137">
        <v>82772.143574360001</v>
      </c>
      <c r="AK8" s="137">
        <v>84354.022275490002</v>
      </c>
      <c r="AL8" s="137">
        <v>87714.120626579999</v>
      </c>
      <c r="AM8" s="137">
        <v>89576.400994440002</v>
      </c>
      <c r="AN8" s="137">
        <v>94653.743144730004</v>
      </c>
      <c r="AO8" s="137">
        <v>98390.03909572</v>
      </c>
      <c r="AP8" s="137">
        <v>102743.88742367001</v>
      </c>
      <c r="AQ8" s="137">
        <v>102944.43687809</v>
      </c>
      <c r="AR8" s="137">
        <v>104220.33702273</v>
      </c>
      <c r="AS8" s="137">
        <v>104917.10901869</v>
      </c>
      <c r="AT8" s="162">
        <v>110524.44776865</v>
      </c>
      <c r="AU8" s="162">
        <v>111709.53077765</v>
      </c>
      <c r="AV8" s="162">
        <v>116136.65277330999</v>
      </c>
      <c r="AW8" s="162">
        <v>119106.7547606</v>
      </c>
      <c r="AX8" s="162">
        <v>122967.59674795</v>
      </c>
      <c r="AY8" s="162">
        <v>120323.90733266</v>
      </c>
      <c r="AZ8" s="162">
        <v>121955.24692785001</v>
      </c>
      <c r="BA8" s="162">
        <v>122383.35914509</v>
      </c>
    </row>
    <row r="9" spans="1:53" s="6" customFormat="1" ht="16.5" customHeight="1">
      <c r="A9" s="103" t="s">
        <v>465</v>
      </c>
      <c r="B9" s="14"/>
      <c r="C9" s="14" t="s">
        <v>333</v>
      </c>
      <c r="D9" s="58"/>
      <c r="E9" s="137">
        <v>3822.9054982299999</v>
      </c>
      <c r="F9" s="137">
        <v>3203.31211097</v>
      </c>
      <c r="G9" s="137">
        <v>2507.6417456200002</v>
      </c>
      <c r="H9" s="137">
        <v>2108.79597496</v>
      </c>
      <c r="I9" s="137">
        <v>2066.4363608100002</v>
      </c>
      <c r="J9" s="137">
        <v>1830.71</v>
      </c>
      <c r="K9" s="137">
        <v>3114.5307041199999</v>
      </c>
      <c r="L9" s="137">
        <v>4616.6686955599998</v>
      </c>
      <c r="M9" s="137">
        <v>4988.0951992999999</v>
      </c>
      <c r="N9" s="137">
        <v>7348.3859713900001</v>
      </c>
      <c r="O9" s="137">
        <v>8207.2396176099992</v>
      </c>
      <c r="P9" s="147"/>
      <c r="Q9" s="137">
        <v>2928.6592874299999</v>
      </c>
      <c r="R9" s="137">
        <v>2881.3792932199999</v>
      </c>
      <c r="S9" s="137">
        <v>2507.6417456200002</v>
      </c>
      <c r="T9" s="137">
        <v>2341.8732125500001</v>
      </c>
      <c r="U9" s="137">
        <v>2227.3140425299998</v>
      </c>
      <c r="V9" s="137">
        <v>2196.4099397599998</v>
      </c>
      <c r="W9" s="137">
        <v>2108.79597496</v>
      </c>
      <c r="X9" s="137">
        <v>2131.8060907300001</v>
      </c>
      <c r="Y9" s="137">
        <v>2043.7951097</v>
      </c>
      <c r="Z9" s="137">
        <v>2086.8618319100001</v>
      </c>
      <c r="AA9" s="137">
        <v>2066.4363608100002</v>
      </c>
      <c r="AB9" s="137">
        <v>1952.3072290699999</v>
      </c>
      <c r="AC9" s="137">
        <v>1812.43</v>
      </c>
      <c r="AD9" s="137">
        <v>1826.88</v>
      </c>
      <c r="AE9" s="137">
        <v>1830.71</v>
      </c>
      <c r="AF9" s="137">
        <v>1772.89</v>
      </c>
      <c r="AG9" s="137">
        <v>2178.7600000000002</v>
      </c>
      <c r="AH9" s="137">
        <v>2603.79</v>
      </c>
      <c r="AI9" s="137">
        <v>3114.5307041199999</v>
      </c>
      <c r="AJ9" s="137">
        <v>3515.0839638299999</v>
      </c>
      <c r="AK9" s="137">
        <v>4736.7660893299999</v>
      </c>
      <c r="AL9" s="137">
        <v>4617.91032232</v>
      </c>
      <c r="AM9" s="137">
        <v>4616.6686955599998</v>
      </c>
      <c r="AN9" s="137">
        <v>5491.5435292599996</v>
      </c>
      <c r="AO9" s="137">
        <v>5926.0120734599996</v>
      </c>
      <c r="AP9" s="137">
        <v>6106.7002261999996</v>
      </c>
      <c r="AQ9" s="137">
        <v>4988.0951992999999</v>
      </c>
      <c r="AR9" s="137">
        <v>6660.0500836499996</v>
      </c>
      <c r="AS9" s="137">
        <v>7617.99343486</v>
      </c>
      <c r="AT9" s="162">
        <v>7906.5270561300003</v>
      </c>
      <c r="AU9" s="162">
        <v>7348.3859713900001</v>
      </c>
      <c r="AV9" s="162">
        <v>8231.03053439</v>
      </c>
      <c r="AW9" s="162">
        <v>7495.3205331999998</v>
      </c>
      <c r="AX9" s="162">
        <v>7140.6682824</v>
      </c>
      <c r="AY9" s="162">
        <v>8207.2396176099992</v>
      </c>
      <c r="AZ9" s="162">
        <v>8179.3021779500004</v>
      </c>
      <c r="BA9" s="162">
        <v>9354.9345141600006</v>
      </c>
    </row>
    <row r="10" spans="1:53" s="12" customFormat="1" ht="16.5" customHeight="1">
      <c r="A10" s="103" t="s">
        <v>475</v>
      </c>
      <c r="B10" s="14"/>
      <c r="C10" s="14" t="s">
        <v>334</v>
      </c>
      <c r="D10" s="58"/>
      <c r="E10" s="137">
        <v>1571</v>
      </c>
      <c r="F10" s="137">
        <v>1547</v>
      </c>
      <c r="G10" s="137">
        <v>1520</v>
      </c>
      <c r="H10" s="137">
        <v>1809.84377909</v>
      </c>
      <c r="I10" s="137">
        <v>2313.1453215800002</v>
      </c>
      <c r="J10" s="137">
        <v>2463.1799999999998</v>
      </c>
      <c r="K10" s="137">
        <v>2526.4366551500002</v>
      </c>
      <c r="L10" s="137">
        <v>2530.0832990399999</v>
      </c>
      <c r="M10" s="137">
        <v>2525.7260344299998</v>
      </c>
      <c r="N10" s="137">
        <v>2676.5488111499999</v>
      </c>
      <c r="O10" s="137">
        <v>2751.4121466500001</v>
      </c>
      <c r="P10" s="147"/>
      <c r="Q10" s="137">
        <v>1668.54820619</v>
      </c>
      <c r="R10" s="137">
        <v>1539.3651862500001</v>
      </c>
      <c r="S10" s="137">
        <v>1520</v>
      </c>
      <c r="T10" s="137">
        <v>1438</v>
      </c>
      <c r="U10" s="137">
        <v>1485.34328261</v>
      </c>
      <c r="V10" s="137">
        <v>1571.2271941700001</v>
      </c>
      <c r="W10" s="137">
        <v>1809.84377909</v>
      </c>
      <c r="X10" s="137">
        <v>2243.1060259999999</v>
      </c>
      <c r="Y10" s="137">
        <v>2120.83833508</v>
      </c>
      <c r="Z10" s="137">
        <v>2294.8981868999999</v>
      </c>
      <c r="AA10" s="137">
        <v>2313.1453215800002</v>
      </c>
      <c r="AB10" s="137">
        <v>2538.9115489999999</v>
      </c>
      <c r="AC10" s="137">
        <v>2300.7800000000002</v>
      </c>
      <c r="AD10" s="137">
        <v>2439.29</v>
      </c>
      <c r="AE10" s="137">
        <v>2463.1799999999998</v>
      </c>
      <c r="AF10" s="137">
        <v>2511.5300000000002</v>
      </c>
      <c r="AG10" s="137">
        <v>2462.87</v>
      </c>
      <c r="AH10" s="137">
        <v>2562.37</v>
      </c>
      <c r="AI10" s="137">
        <v>2526.4366551500002</v>
      </c>
      <c r="AJ10" s="137">
        <v>2493.9330783400001</v>
      </c>
      <c r="AK10" s="137">
        <v>2411.57193319</v>
      </c>
      <c r="AL10" s="137">
        <v>2424.5424254</v>
      </c>
      <c r="AM10" s="137">
        <v>2530.0832990399999</v>
      </c>
      <c r="AN10" s="137">
        <v>2427.5647615600001</v>
      </c>
      <c r="AO10" s="137">
        <v>2399.9133103899999</v>
      </c>
      <c r="AP10" s="137">
        <v>2619.66350087</v>
      </c>
      <c r="AQ10" s="137">
        <v>2525.7260344299998</v>
      </c>
      <c r="AR10" s="137">
        <v>2575.6385434200001</v>
      </c>
      <c r="AS10" s="137">
        <v>2571.180762</v>
      </c>
      <c r="AT10" s="162">
        <v>2554.8376266400001</v>
      </c>
      <c r="AU10" s="162">
        <v>2676.5488111499999</v>
      </c>
      <c r="AV10" s="162">
        <v>2606.91959886</v>
      </c>
      <c r="AW10" s="162">
        <v>2728.3044803299999</v>
      </c>
      <c r="AX10" s="162">
        <v>2798.65138849</v>
      </c>
      <c r="AY10" s="162">
        <v>2751.4121466500001</v>
      </c>
      <c r="AZ10" s="162">
        <v>2792.6898017799999</v>
      </c>
      <c r="BA10" s="162">
        <v>2871.7119161199998</v>
      </c>
    </row>
    <row r="11" spans="1:53" s="6" customFormat="1" ht="16.5" customHeight="1">
      <c r="A11" s="103" t="s">
        <v>466</v>
      </c>
      <c r="B11" s="29" t="s">
        <v>335</v>
      </c>
      <c r="C11" s="29"/>
      <c r="D11" s="81"/>
      <c r="E11" s="140">
        <v>1038</v>
      </c>
      <c r="F11" s="140">
        <v>1099</v>
      </c>
      <c r="G11" s="140">
        <v>746</v>
      </c>
      <c r="H11" s="140">
        <v>1197.90237654</v>
      </c>
      <c r="I11" s="140">
        <v>1049.2574341500001</v>
      </c>
      <c r="J11" s="140">
        <v>1051.8399999999999</v>
      </c>
      <c r="K11" s="140">
        <v>910.09735021999995</v>
      </c>
      <c r="L11" s="140">
        <v>763.53762598000003</v>
      </c>
      <c r="M11" s="140">
        <v>780.89867002999995</v>
      </c>
      <c r="N11" s="140">
        <v>676.54557086</v>
      </c>
      <c r="O11" s="140">
        <v>723.66909889999999</v>
      </c>
      <c r="P11" s="147"/>
      <c r="Q11" s="140">
        <v>1276</v>
      </c>
      <c r="R11" s="140">
        <v>895</v>
      </c>
      <c r="S11" s="140">
        <v>746</v>
      </c>
      <c r="T11" s="140">
        <v>1022</v>
      </c>
      <c r="U11" s="140">
        <v>1251.8343682099999</v>
      </c>
      <c r="V11" s="140">
        <v>1271.0401203800002</v>
      </c>
      <c r="W11" s="140">
        <v>1197.90237654</v>
      </c>
      <c r="X11" s="140">
        <v>1259.66282675</v>
      </c>
      <c r="Y11" s="140">
        <v>1048.7706469300001</v>
      </c>
      <c r="Z11" s="140">
        <v>1173.7284281100001</v>
      </c>
      <c r="AA11" s="140">
        <v>1049.2574341500001</v>
      </c>
      <c r="AB11" s="140">
        <v>1085.5243162199999</v>
      </c>
      <c r="AC11" s="140">
        <v>1038.75</v>
      </c>
      <c r="AD11" s="140">
        <v>1075.3599999999999</v>
      </c>
      <c r="AE11" s="140">
        <v>1051.8399999999999</v>
      </c>
      <c r="AF11" s="140">
        <v>1183.77</v>
      </c>
      <c r="AG11" s="140">
        <v>1014.06</v>
      </c>
      <c r="AH11" s="140">
        <v>1095.29</v>
      </c>
      <c r="AI11" s="140">
        <v>910.09735021999995</v>
      </c>
      <c r="AJ11" s="140">
        <v>985.75279040999999</v>
      </c>
      <c r="AK11" s="140">
        <v>825.75515942000004</v>
      </c>
      <c r="AL11" s="140">
        <v>936.02873117000001</v>
      </c>
      <c r="AM11" s="140">
        <v>763.53762598000003</v>
      </c>
      <c r="AN11" s="140">
        <v>807.53187094999998</v>
      </c>
      <c r="AO11" s="140">
        <v>746.05475606000005</v>
      </c>
      <c r="AP11" s="140">
        <v>759.68805810000003</v>
      </c>
      <c r="AQ11" s="140">
        <v>780.89867002999995</v>
      </c>
      <c r="AR11" s="140">
        <v>811.12254607</v>
      </c>
      <c r="AS11" s="140">
        <v>793.62500197999998</v>
      </c>
      <c r="AT11" s="537">
        <v>796.99908593999999</v>
      </c>
      <c r="AU11" s="537">
        <v>676.54557086</v>
      </c>
      <c r="AV11" s="537">
        <v>635.93253252</v>
      </c>
      <c r="AW11" s="537">
        <v>635.65151764999996</v>
      </c>
      <c r="AX11" s="537">
        <v>652.23371213999997</v>
      </c>
      <c r="AY11" s="537">
        <v>723.66909889999999</v>
      </c>
      <c r="AZ11" s="537">
        <v>1010.0230547</v>
      </c>
      <c r="BA11" s="537">
        <v>1580.6604229500001</v>
      </c>
    </row>
    <row r="12" spans="1:53" s="6" customFormat="1" ht="16.5" customHeight="1">
      <c r="A12" s="103" t="s">
        <v>559</v>
      </c>
      <c r="B12" s="14"/>
      <c r="C12" s="14" t="s">
        <v>329</v>
      </c>
      <c r="D12" s="58"/>
      <c r="E12" s="137">
        <v>130</v>
      </c>
      <c r="F12" s="137">
        <v>76</v>
      </c>
      <c r="G12" s="137">
        <v>42</v>
      </c>
      <c r="H12" s="137">
        <v>81.255225030000005</v>
      </c>
      <c r="I12" s="137">
        <v>97.912779839999999</v>
      </c>
      <c r="J12" s="137">
        <v>146.57</v>
      </c>
      <c r="K12" s="137">
        <v>238.48446802000001</v>
      </c>
      <c r="L12" s="137">
        <v>235.55402613000001</v>
      </c>
      <c r="M12" s="137">
        <v>258.11582598000001</v>
      </c>
      <c r="N12" s="137">
        <v>195.58322661</v>
      </c>
      <c r="O12" s="137">
        <v>372.19419141999998</v>
      </c>
      <c r="P12" s="147"/>
      <c r="Q12" s="137">
        <v>67.610893180000005</v>
      </c>
      <c r="R12" s="137">
        <v>56.820238609999997</v>
      </c>
      <c r="S12" s="137">
        <v>42</v>
      </c>
      <c r="T12" s="137">
        <v>62</v>
      </c>
      <c r="U12" s="137">
        <v>70.438744999999997</v>
      </c>
      <c r="V12" s="137">
        <v>73.839483509999994</v>
      </c>
      <c r="W12" s="137">
        <v>81.255225030000005</v>
      </c>
      <c r="X12" s="137">
        <v>104.67161274999999</v>
      </c>
      <c r="Y12" s="137">
        <v>101.690431</v>
      </c>
      <c r="Z12" s="137">
        <v>107.24132521</v>
      </c>
      <c r="AA12" s="137">
        <v>97.912779839999999</v>
      </c>
      <c r="AB12" s="137">
        <v>116.99844093999999</v>
      </c>
      <c r="AC12" s="137">
        <v>125.61</v>
      </c>
      <c r="AD12" s="137">
        <v>136.27000000000001</v>
      </c>
      <c r="AE12" s="137">
        <v>146.57</v>
      </c>
      <c r="AF12" s="137">
        <v>162.49</v>
      </c>
      <c r="AG12" s="137">
        <v>199.7</v>
      </c>
      <c r="AH12" s="137">
        <v>250.33</v>
      </c>
      <c r="AI12" s="137">
        <v>238.48446802000001</v>
      </c>
      <c r="AJ12" s="137">
        <v>251.69732124999999</v>
      </c>
      <c r="AK12" s="137">
        <v>262.82004042</v>
      </c>
      <c r="AL12" s="137">
        <v>267.76834689999998</v>
      </c>
      <c r="AM12" s="137">
        <v>235.55402613000001</v>
      </c>
      <c r="AN12" s="137">
        <v>275.82133926</v>
      </c>
      <c r="AO12" s="137">
        <v>271.9697908</v>
      </c>
      <c r="AP12" s="137">
        <v>264.70863472999997</v>
      </c>
      <c r="AQ12" s="137">
        <v>258.11582598000001</v>
      </c>
      <c r="AR12" s="137">
        <v>241.48014524999999</v>
      </c>
      <c r="AS12" s="137">
        <v>192.09043664999999</v>
      </c>
      <c r="AT12" s="162">
        <v>185.97934798</v>
      </c>
      <c r="AU12" s="162">
        <v>195.58322661</v>
      </c>
      <c r="AV12" s="162">
        <v>210.52835597000001</v>
      </c>
      <c r="AW12" s="162">
        <v>222.99496063999999</v>
      </c>
      <c r="AX12" s="162">
        <v>274.98203827999998</v>
      </c>
      <c r="AY12" s="162">
        <v>372.19419141999998</v>
      </c>
      <c r="AZ12" s="162">
        <v>539.48315697999999</v>
      </c>
      <c r="BA12" s="162">
        <v>709.56213178999997</v>
      </c>
    </row>
    <row r="13" spans="1:53" s="6" customFormat="1" ht="16.5" customHeight="1">
      <c r="A13" s="103" t="s">
        <v>467</v>
      </c>
      <c r="B13" s="14"/>
      <c r="C13" s="14" t="s">
        <v>330</v>
      </c>
      <c r="D13" s="58"/>
      <c r="E13" s="137">
        <v>889.38502498000003</v>
      </c>
      <c r="F13" s="137">
        <v>830.47857724000005</v>
      </c>
      <c r="G13" s="137">
        <v>610.01761395000005</v>
      </c>
      <c r="H13" s="137">
        <v>1097.03241508</v>
      </c>
      <c r="I13" s="137">
        <v>913.01948617000005</v>
      </c>
      <c r="J13" s="137">
        <v>859.45</v>
      </c>
      <c r="K13" s="137">
        <v>636.86050731</v>
      </c>
      <c r="L13" s="137">
        <v>496.69170742</v>
      </c>
      <c r="M13" s="137">
        <v>488.15883643000001</v>
      </c>
      <c r="N13" s="137">
        <v>447.88367462000002</v>
      </c>
      <c r="O13" s="137">
        <v>324.60737381000001</v>
      </c>
      <c r="P13" s="147"/>
      <c r="Q13" s="137">
        <v>1090.08327712</v>
      </c>
      <c r="R13" s="137">
        <v>745.58792889999995</v>
      </c>
      <c r="S13" s="137">
        <v>610.01761395000005</v>
      </c>
      <c r="T13" s="137">
        <v>862.65492824</v>
      </c>
      <c r="U13" s="137">
        <v>1082.2882589999999</v>
      </c>
      <c r="V13" s="137">
        <v>1147.4049682100001</v>
      </c>
      <c r="W13" s="137">
        <v>1097.03241508</v>
      </c>
      <c r="X13" s="137">
        <v>1130.4686358500001</v>
      </c>
      <c r="Y13" s="137">
        <v>913.67196948000003</v>
      </c>
      <c r="Z13" s="137">
        <v>1026.0197275600001</v>
      </c>
      <c r="AA13" s="137">
        <v>913.01948617000005</v>
      </c>
      <c r="AB13" s="137">
        <v>909.96950407999998</v>
      </c>
      <c r="AC13" s="137">
        <v>857.64</v>
      </c>
      <c r="AD13" s="137">
        <v>892.36</v>
      </c>
      <c r="AE13" s="137">
        <v>859.45</v>
      </c>
      <c r="AF13" s="137">
        <v>973.02</v>
      </c>
      <c r="AG13" s="137">
        <v>761.55</v>
      </c>
      <c r="AH13" s="137">
        <v>798.54</v>
      </c>
      <c r="AI13" s="137">
        <v>636.86050731</v>
      </c>
      <c r="AJ13" s="137">
        <v>691.73507882000001</v>
      </c>
      <c r="AK13" s="137">
        <v>531.76080402000002</v>
      </c>
      <c r="AL13" s="137">
        <v>579.43238979</v>
      </c>
      <c r="AM13" s="137">
        <v>496.69170742</v>
      </c>
      <c r="AN13" s="137">
        <v>485.30612910999997</v>
      </c>
      <c r="AO13" s="137">
        <v>432.20878732</v>
      </c>
      <c r="AP13" s="137">
        <v>454.86897015</v>
      </c>
      <c r="AQ13" s="137">
        <v>488.15883643000001</v>
      </c>
      <c r="AR13" s="137">
        <v>534.57010517000003</v>
      </c>
      <c r="AS13" s="137">
        <v>557.32438506000005</v>
      </c>
      <c r="AT13" s="162">
        <v>568.42392242999995</v>
      </c>
      <c r="AU13" s="162">
        <v>447.88367462000002</v>
      </c>
      <c r="AV13" s="162">
        <v>402.22205983999999</v>
      </c>
      <c r="AW13" s="162">
        <v>385.98408460000002</v>
      </c>
      <c r="AX13" s="162">
        <v>353.97386598999998</v>
      </c>
      <c r="AY13" s="162">
        <v>324.60737381000001</v>
      </c>
      <c r="AZ13" s="162">
        <v>433.73902500999998</v>
      </c>
      <c r="BA13" s="162">
        <v>829.54230369000004</v>
      </c>
    </row>
    <row r="14" spans="1:53" s="6" customFormat="1" ht="16.5" customHeight="1">
      <c r="A14" s="103" t="s">
        <v>468</v>
      </c>
      <c r="B14" s="14"/>
      <c r="C14" s="14" t="s">
        <v>331</v>
      </c>
      <c r="D14" s="58"/>
      <c r="E14" s="137">
        <v>200</v>
      </c>
      <c r="F14" s="137">
        <v>200</v>
      </c>
      <c r="G14" s="137">
        <v>98.345915770000005</v>
      </c>
      <c r="H14" s="137">
        <v>141.66666377000001</v>
      </c>
      <c r="I14" s="137">
        <v>93.668909499999998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47"/>
      <c r="Q14" s="137">
        <v>200</v>
      </c>
      <c r="R14" s="137">
        <v>217.15150399999999</v>
      </c>
      <c r="S14" s="137">
        <v>98.345915770000005</v>
      </c>
      <c r="T14" s="137">
        <v>158.31745796000001</v>
      </c>
      <c r="U14" s="137">
        <v>436.73745795999997</v>
      </c>
      <c r="V14" s="137">
        <v>454.86776513000001</v>
      </c>
      <c r="W14" s="137">
        <v>141.66666377000001</v>
      </c>
      <c r="X14" s="137">
        <v>105.11666377</v>
      </c>
      <c r="Y14" s="137">
        <v>77.870264289999994</v>
      </c>
      <c r="Z14" s="137">
        <v>136.21043667999999</v>
      </c>
      <c r="AA14" s="137">
        <v>93.668909499999998</v>
      </c>
      <c r="AB14" s="137">
        <v>82.458329579999997</v>
      </c>
      <c r="AC14" s="137">
        <v>22.46</v>
      </c>
      <c r="AD14" s="137">
        <v>20.91</v>
      </c>
      <c r="AE14" s="137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62">
        <v>0</v>
      </c>
      <c r="AU14" s="162">
        <v>0</v>
      </c>
      <c r="AV14" s="162">
        <v>0</v>
      </c>
      <c r="AW14" s="162">
        <v>0</v>
      </c>
      <c r="AX14" s="162">
        <v>0</v>
      </c>
      <c r="AY14" s="162">
        <v>0</v>
      </c>
      <c r="AZ14" s="162">
        <v>0</v>
      </c>
      <c r="BA14" s="162">
        <v>0</v>
      </c>
    </row>
    <row r="15" spans="1:53" s="6" customFormat="1" ht="16.5" customHeight="1">
      <c r="A15" s="308" t="s">
        <v>533</v>
      </c>
      <c r="B15" s="14"/>
      <c r="C15" s="14" t="s">
        <v>332</v>
      </c>
      <c r="D15" s="58"/>
      <c r="E15" s="137">
        <v>689.38502498000003</v>
      </c>
      <c r="F15" s="137">
        <v>630.47857724000005</v>
      </c>
      <c r="G15" s="137">
        <v>511.67169818000002</v>
      </c>
      <c r="H15" s="137">
        <v>955.36575130999995</v>
      </c>
      <c r="I15" s="137">
        <v>819.35057667000001</v>
      </c>
      <c r="J15" s="137">
        <v>859.45</v>
      </c>
      <c r="K15" s="137">
        <v>636.86050731</v>
      </c>
      <c r="L15" s="137">
        <v>496.69170742</v>
      </c>
      <c r="M15" s="137">
        <v>488.15883643000001</v>
      </c>
      <c r="N15" s="137">
        <v>447.88367462000002</v>
      </c>
      <c r="O15" s="137">
        <v>324.60737381000001</v>
      </c>
      <c r="P15" s="147"/>
      <c r="Q15" s="137">
        <v>890.08327712000005</v>
      </c>
      <c r="R15" s="137">
        <v>528.43642490000002</v>
      </c>
      <c r="S15" s="137">
        <v>511.67169818000002</v>
      </c>
      <c r="T15" s="137">
        <v>704.33747028000005</v>
      </c>
      <c r="U15" s="137">
        <v>645.55080104000001</v>
      </c>
      <c r="V15" s="137">
        <v>692.53720308000004</v>
      </c>
      <c r="W15" s="137">
        <v>955.36575130999995</v>
      </c>
      <c r="X15" s="137">
        <v>1025.35197208</v>
      </c>
      <c r="Y15" s="137">
        <v>835.80170519000001</v>
      </c>
      <c r="Z15" s="137">
        <v>889.80929088000005</v>
      </c>
      <c r="AA15" s="137">
        <v>819.35057667000001</v>
      </c>
      <c r="AB15" s="137">
        <v>827.51117450000004</v>
      </c>
      <c r="AC15" s="137">
        <v>835.18</v>
      </c>
      <c r="AD15" s="137">
        <v>871.46</v>
      </c>
      <c r="AE15" s="137">
        <v>859.45</v>
      </c>
      <c r="AF15" s="137">
        <v>973.02</v>
      </c>
      <c r="AG15" s="137">
        <v>761.55</v>
      </c>
      <c r="AH15" s="137">
        <v>798.54</v>
      </c>
      <c r="AI15" s="137">
        <v>636.86050731</v>
      </c>
      <c r="AJ15" s="137">
        <v>691.73507882000001</v>
      </c>
      <c r="AK15" s="137">
        <v>531.76080402000002</v>
      </c>
      <c r="AL15" s="137">
        <v>579.43238979</v>
      </c>
      <c r="AM15" s="137">
        <v>496.69170742</v>
      </c>
      <c r="AN15" s="137">
        <v>485.30612910999997</v>
      </c>
      <c r="AO15" s="137">
        <v>432.20878732</v>
      </c>
      <c r="AP15" s="137">
        <v>454.86897015</v>
      </c>
      <c r="AQ15" s="137">
        <v>488.15883643000001</v>
      </c>
      <c r="AR15" s="137">
        <v>534.57010517000003</v>
      </c>
      <c r="AS15" s="137">
        <v>557.32438506000005</v>
      </c>
      <c r="AT15" s="162">
        <v>568.42392242999995</v>
      </c>
      <c r="AU15" s="162">
        <v>447.88367462000002</v>
      </c>
      <c r="AV15" s="162">
        <v>402.22205983999999</v>
      </c>
      <c r="AW15" s="162">
        <v>385.98408460000002</v>
      </c>
      <c r="AX15" s="162">
        <v>353.97386598999998</v>
      </c>
      <c r="AY15" s="162">
        <v>324.60737381000001</v>
      </c>
      <c r="AZ15" s="162">
        <v>433.73902500999998</v>
      </c>
      <c r="BA15" s="162">
        <v>829.54230369000004</v>
      </c>
    </row>
    <row r="16" spans="1:53" s="6" customFormat="1" ht="16.5" customHeight="1">
      <c r="A16" s="101" t="s">
        <v>461</v>
      </c>
      <c r="B16" s="14"/>
      <c r="C16" s="14" t="s">
        <v>333</v>
      </c>
      <c r="D16" s="58"/>
      <c r="E16" s="137">
        <v>0</v>
      </c>
      <c r="F16" s="137">
        <v>168.2</v>
      </c>
      <c r="G16" s="137">
        <v>75.465750689999993</v>
      </c>
      <c r="H16" s="137">
        <v>0.22539602</v>
      </c>
      <c r="I16" s="137">
        <v>0.51034999999999997</v>
      </c>
      <c r="J16" s="137">
        <v>0</v>
      </c>
      <c r="K16" s="137">
        <v>0</v>
      </c>
      <c r="L16" s="137">
        <v>0</v>
      </c>
      <c r="M16" s="137">
        <v>8.6</v>
      </c>
      <c r="N16" s="137">
        <v>11.55974265</v>
      </c>
      <c r="O16" s="137">
        <v>1.2</v>
      </c>
      <c r="P16" s="147"/>
      <c r="Q16" s="137">
        <v>99.731345640000001</v>
      </c>
      <c r="R16" s="137">
        <v>77.105619849999997</v>
      </c>
      <c r="S16" s="137">
        <v>75.465750689999993</v>
      </c>
      <c r="T16" s="137">
        <v>75.275750689999995</v>
      </c>
      <c r="U16" s="137">
        <v>75.989750689999994</v>
      </c>
      <c r="V16" s="137">
        <v>29.26082817</v>
      </c>
      <c r="W16" s="137">
        <v>0.22539602</v>
      </c>
      <c r="X16" s="137">
        <v>0.55108601999999995</v>
      </c>
      <c r="Y16" s="137">
        <v>0</v>
      </c>
      <c r="Z16" s="137">
        <v>0</v>
      </c>
      <c r="AA16" s="137">
        <v>0.51034999999999997</v>
      </c>
      <c r="AB16" s="137">
        <v>0.5</v>
      </c>
      <c r="AC16" s="137">
        <v>0</v>
      </c>
      <c r="AD16" s="137">
        <v>0</v>
      </c>
      <c r="AE16" s="137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58.25</v>
      </c>
      <c r="AM16" s="137">
        <v>0</v>
      </c>
      <c r="AN16" s="137">
        <v>14.2</v>
      </c>
      <c r="AO16" s="137">
        <v>12.7</v>
      </c>
      <c r="AP16" s="137">
        <v>12.7</v>
      </c>
      <c r="AQ16" s="137">
        <v>8.6</v>
      </c>
      <c r="AR16" s="137">
        <v>8.6</v>
      </c>
      <c r="AS16" s="137">
        <v>15.385</v>
      </c>
      <c r="AT16" s="162">
        <v>15.8637</v>
      </c>
      <c r="AU16" s="162">
        <v>11.55974265</v>
      </c>
      <c r="AV16" s="162">
        <v>3.0592426499999998</v>
      </c>
      <c r="AW16" s="162">
        <v>0.25662000000000001</v>
      </c>
      <c r="AX16" s="162">
        <v>0</v>
      </c>
      <c r="AY16" s="162">
        <v>1.2</v>
      </c>
      <c r="AZ16" s="162">
        <v>7.7999885200000003</v>
      </c>
      <c r="BA16" s="162">
        <v>6.5999885200000001</v>
      </c>
    </row>
    <row r="17" spans="1:53" s="6" customFormat="1" ht="16.5" customHeight="1">
      <c r="A17" s="99" t="s">
        <v>462</v>
      </c>
      <c r="B17" s="31"/>
      <c r="C17" s="31" t="s">
        <v>334</v>
      </c>
      <c r="D17" s="58"/>
      <c r="E17" s="198">
        <v>19</v>
      </c>
      <c r="F17" s="198">
        <v>24</v>
      </c>
      <c r="G17" s="198">
        <v>19</v>
      </c>
      <c r="H17" s="198">
        <v>19.389340409999999</v>
      </c>
      <c r="I17" s="198">
        <v>37.81481814</v>
      </c>
      <c r="J17" s="198">
        <v>45.82</v>
      </c>
      <c r="K17" s="198">
        <v>34.752374889999999</v>
      </c>
      <c r="L17" s="198">
        <v>31.291892430000001</v>
      </c>
      <c r="M17" s="198">
        <v>26.024007619999999</v>
      </c>
      <c r="N17" s="198">
        <v>21.51892698</v>
      </c>
      <c r="O17" s="198">
        <v>25.667533670000001</v>
      </c>
      <c r="P17" s="147"/>
      <c r="Q17" s="198">
        <v>18.537647589999999</v>
      </c>
      <c r="R17" s="198">
        <v>15.026994370000001</v>
      </c>
      <c r="S17" s="198">
        <v>19</v>
      </c>
      <c r="T17" s="198">
        <v>22</v>
      </c>
      <c r="U17" s="198">
        <v>23.117613519999999</v>
      </c>
      <c r="V17" s="198">
        <v>20.534840490000001</v>
      </c>
      <c r="W17" s="198">
        <v>19.389340409999999</v>
      </c>
      <c r="X17" s="198">
        <v>23.971492130000001</v>
      </c>
      <c r="Y17" s="198">
        <v>33.40824645</v>
      </c>
      <c r="Z17" s="198">
        <v>40.467375339999997</v>
      </c>
      <c r="AA17" s="198">
        <v>37.81481814</v>
      </c>
      <c r="AB17" s="198">
        <v>58.056371200000001</v>
      </c>
      <c r="AC17" s="198">
        <v>55.5</v>
      </c>
      <c r="AD17" s="198">
        <v>46.73</v>
      </c>
      <c r="AE17" s="198">
        <v>45.82</v>
      </c>
      <c r="AF17" s="198">
        <v>48.26</v>
      </c>
      <c r="AG17" s="198">
        <v>52.81</v>
      </c>
      <c r="AH17" s="198">
        <v>46.42</v>
      </c>
      <c r="AI17" s="198">
        <v>34.752374889999999</v>
      </c>
      <c r="AJ17" s="198">
        <v>42.320390340000003</v>
      </c>
      <c r="AK17" s="198">
        <v>31.174314979999998</v>
      </c>
      <c r="AL17" s="198">
        <v>30.577994480000001</v>
      </c>
      <c r="AM17" s="198">
        <v>31.291892430000001</v>
      </c>
      <c r="AN17" s="198">
        <v>32.20440258</v>
      </c>
      <c r="AO17" s="198">
        <v>29.176177939999999</v>
      </c>
      <c r="AP17" s="198">
        <v>27.410453220000001</v>
      </c>
      <c r="AQ17" s="198">
        <v>26.024007619999999</v>
      </c>
      <c r="AR17" s="198">
        <v>26.47229565</v>
      </c>
      <c r="AS17" s="198">
        <v>28.825180270000001</v>
      </c>
      <c r="AT17" s="538">
        <v>26.732115530000002</v>
      </c>
      <c r="AU17" s="538">
        <v>21.51892698</v>
      </c>
      <c r="AV17" s="538">
        <v>20.122874060000001</v>
      </c>
      <c r="AW17" s="538">
        <v>26.415852409999999</v>
      </c>
      <c r="AX17" s="538">
        <v>23.27780787</v>
      </c>
      <c r="AY17" s="538">
        <v>25.667533670000001</v>
      </c>
      <c r="AZ17" s="538">
        <v>29.000884190000001</v>
      </c>
      <c r="BA17" s="538">
        <v>34.955998950000001</v>
      </c>
    </row>
    <row r="18" spans="1:53" s="6" customFormat="1" ht="16.5" customHeight="1">
      <c r="A18" s="101" t="s">
        <v>1077</v>
      </c>
      <c r="B18" s="10" t="s">
        <v>336</v>
      </c>
      <c r="C18" s="10"/>
      <c r="D18" s="81"/>
      <c r="E18" s="168">
        <v>8.2233454280417669E-3</v>
      </c>
      <c r="F18" s="168">
        <v>8.2253091039726969E-3</v>
      </c>
      <c r="G18" s="168">
        <v>6.0645968994138639E-3</v>
      </c>
      <c r="H18" s="168">
        <v>8.0683758937871511E-3</v>
      </c>
      <c r="I18" s="168">
        <v>5.8848467533561596E-3</v>
      </c>
      <c r="J18" s="168">
        <v>5.6068073503991664E-3</v>
      </c>
      <c r="K18" s="168">
        <v>5.1217213366592483E-3</v>
      </c>
      <c r="L18" s="168">
        <v>4.18580185900081E-3</v>
      </c>
      <c r="M18" s="168">
        <v>3.8577382273528465E-3</v>
      </c>
      <c r="N18" s="168">
        <v>3.1115457903980732E-3</v>
      </c>
      <c r="O18" s="168">
        <v>3.3103077072014738E-3</v>
      </c>
      <c r="P18" s="189"/>
      <c r="Q18" s="168">
        <v>9.8023399629723514E-3</v>
      </c>
      <c r="R18" s="168">
        <v>7.1028363728711328E-3</v>
      </c>
      <c r="S18" s="168">
        <v>6.0645968994138639E-3</v>
      </c>
      <c r="T18" s="168">
        <v>7.9783289226133328E-3</v>
      </c>
      <c r="U18" s="168">
        <v>9.3308297288591073E-3</v>
      </c>
      <c r="V18" s="168">
        <v>9.0877851609245594E-3</v>
      </c>
      <c r="W18" s="168">
        <v>8.0683758937871511E-3</v>
      </c>
      <c r="X18" s="168">
        <v>7.9667670499579991E-3</v>
      </c>
      <c r="Y18" s="168">
        <v>6.3828576472659037E-3</v>
      </c>
      <c r="Z18" s="168">
        <v>6.8030531274352931E-3</v>
      </c>
      <c r="AA18" s="168">
        <v>5.8848467533561596E-3</v>
      </c>
      <c r="AB18" s="168">
        <v>5.8838528706418322E-3</v>
      </c>
      <c r="AC18" s="168">
        <v>5.5732377449521971E-3</v>
      </c>
      <c r="AD18" s="168">
        <v>5.740956822906324E-3</v>
      </c>
      <c r="AE18" s="168">
        <v>5.6068073503991664E-3</v>
      </c>
      <c r="AF18" s="168">
        <v>6.3249128849344428E-3</v>
      </c>
      <c r="AG18" s="168">
        <v>5.4950862220699229E-3</v>
      </c>
      <c r="AH18" s="168">
        <v>5.9260693534422971E-3</v>
      </c>
      <c r="AI18" s="168">
        <v>5.1217213366592483E-3</v>
      </c>
      <c r="AJ18" s="168">
        <v>5.5795871979286002E-3</v>
      </c>
      <c r="AK18" s="168">
        <v>4.6347534186596574E-3</v>
      </c>
      <c r="AL18" s="168">
        <v>5.2762177949491496E-3</v>
      </c>
      <c r="AM18" s="168">
        <v>4.18580185900081E-3</v>
      </c>
      <c r="AN18" s="168">
        <v>4.3039484298881972E-3</v>
      </c>
      <c r="AO18" s="168">
        <v>3.7685937998575016E-3</v>
      </c>
      <c r="AP18" s="168">
        <v>3.7283427650740926E-3</v>
      </c>
      <c r="AQ18" s="168">
        <v>3.8577382273528465E-3</v>
      </c>
      <c r="AR18" s="168">
        <v>3.9417456411590165E-3</v>
      </c>
      <c r="AS18" s="168">
        <v>3.810380789677026E-3</v>
      </c>
      <c r="AT18" s="168">
        <v>3.646460871170766E-3</v>
      </c>
      <c r="AU18" s="168">
        <v>3.1115457903980732E-3</v>
      </c>
      <c r="AV18" s="168">
        <v>2.8611804524009713E-3</v>
      </c>
      <c r="AW18" s="168">
        <v>2.879131346220884E-3</v>
      </c>
      <c r="AX18" s="168">
        <v>2.917151229552458E-3</v>
      </c>
      <c r="AY18" s="168">
        <v>3.3103077072014738E-3</v>
      </c>
      <c r="AZ18" s="168">
        <v>4.587050224134432E-3</v>
      </c>
      <c r="BA18" s="168">
        <v>7.1284259728585826E-3</v>
      </c>
    </row>
    <row r="19" spans="1:53" s="6" customFormat="1" ht="16.5" customHeight="1">
      <c r="A19" s="99" t="s">
        <v>1116</v>
      </c>
      <c r="B19" s="14"/>
      <c r="C19" s="14" t="s">
        <v>329</v>
      </c>
      <c r="D19" s="58"/>
      <c r="E19" s="139">
        <v>3.8375250915102135E-3</v>
      </c>
      <c r="F19" s="139">
        <v>1.9830397912589692E-3</v>
      </c>
      <c r="G19" s="139">
        <v>1.1038397855396987E-3</v>
      </c>
      <c r="H19" s="139">
        <v>1.6266296195584838E-3</v>
      </c>
      <c r="I19" s="139">
        <v>1.2573137950712397E-3</v>
      </c>
      <c r="J19" s="139">
        <v>1.5539438867758035E-3</v>
      </c>
      <c r="K19" s="139">
        <v>2.7956960387353746E-3</v>
      </c>
      <c r="L19" s="139">
        <v>2.924407543637552E-3</v>
      </c>
      <c r="M19" s="139">
        <v>2.986788302772526E-3</v>
      </c>
      <c r="N19" s="139">
        <v>2.148250853635395E-3</v>
      </c>
      <c r="O19" s="139">
        <v>4.5477834121477297E-3</v>
      </c>
      <c r="P19" s="189"/>
      <c r="Q19" s="139">
        <v>1.7678889670898867E-3</v>
      </c>
      <c r="R19" s="139">
        <v>1.4991998165697431E-3</v>
      </c>
      <c r="S19" s="139">
        <v>1.1038397855396987E-3</v>
      </c>
      <c r="T19" s="139">
        <v>1.592438485642369E-3</v>
      </c>
      <c r="U19" s="139">
        <v>1.7681303994852488E-3</v>
      </c>
      <c r="V19" s="139">
        <v>1.7413330669406851E-3</v>
      </c>
      <c r="W19" s="139">
        <v>1.6266296195584838E-3</v>
      </c>
      <c r="X19" s="139">
        <v>1.8862559196841616E-3</v>
      </c>
      <c r="Y19" s="139">
        <v>1.6419265461998192E-3</v>
      </c>
      <c r="Z19" s="139">
        <v>1.531618980346884E-3</v>
      </c>
      <c r="AA19" s="139">
        <v>1.2573137950712397E-3</v>
      </c>
      <c r="AB19" s="139">
        <v>1.3655617879107373E-3</v>
      </c>
      <c r="AC19" s="139">
        <v>1.3975049180049394E-3</v>
      </c>
      <c r="AD19" s="139">
        <v>1.4852159870328138E-3</v>
      </c>
      <c r="AE19" s="139">
        <v>1.5539438867758035E-3</v>
      </c>
      <c r="AF19" s="139">
        <v>1.7442431253494532E-3</v>
      </c>
      <c r="AG19" s="139">
        <v>2.1751675766507584E-3</v>
      </c>
      <c r="AH19" s="139">
        <v>2.8081105971253036E-3</v>
      </c>
      <c r="AI19" s="139">
        <v>2.7956960387353746E-3</v>
      </c>
      <c r="AJ19" s="139">
        <v>3.0680182515690053E-3</v>
      </c>
      <c r="AK19" s="139">
        <v>3.2367515545606031E-3</v>
      </c>
      <c r="AL19" s="139">
        <v>3.4718474433106405E-3</v>
      </c>
      <c r="AM19" s="139">
        <v>2.924407543637552E-3</v>
      </c>
      <c r="AN19" s="139">
        <v>3.4725835900146444E-3</v>
      </c>
      <c r="AO19" s="139">
        <v>3.2062873412501943E-3</v>
      </c>
      <c r="AP19" s="139">
        <v>3.101323807850049E-3</v>
      </c>
      <c r="AQ19" s="139">
        <v>2.986788302772526E-3</v>
      </c>
      <c r="AR19" s="139">
        <v>2.7493713726700498E-3</v>
      </c>
      <c r="AS19" s="139">
        <v>2.1772899819791905E-3</v>
      </c>
      <c r="AT19" s="139">
        <v>2.0020973523129657E-3</v>
      </c>
      <c r="AU19" s="139">
        <v>2.148250853635395E-3</v>
      </c>
      <c r="AV19" s="139">
        <v>2.3178088469956435E-3</v>
      </c>
      <c r="AW19" s="139">
        <v>2.5856182959830979E-3</v>
      </c>
      <c r="AX19" s="139">
        <v>3.2333231717547534E-3</v>
      </c>
      <c r="AY19" s="139">
        <v>4.5477834121477297E-3</v>
      </c>
      <c r="AZ19" s="139">
        <v>6.6526854311462621E-3</v>
      </c>
      <c r="BA19" s="139">
        <v>8.8037086486549964E-3</v>
      </c>
    </row>
    <row r="20" spans="1:53" s="6" customFormat="1" ht="16.5" customHeight="1">
      <c r="A20" s="97"/>
      <c r="B20" s="14"/>
      <c r="C20" s="14" t="s">
        <v>330</v>
      </c>
      <c r="D20" s="58"/>
      <c r="E20" s="139">
        <v>1.0227866619081864E-2</v>
      </c>
      <c r="F20" s="139">
        <v>9.1729134131734551E-3</v>
      </c>
      <c r="G20" s="139">
        <v>7.5374193279189742E-3</v>
      </c>
      <c r="H20" s="139">
        <v>1.1596895622930073E-2</v>
      </c>
      <c r="I20" s="139">
        <v>9.5062610228216667E-3</v>
      </c>
      <c r="J20" s="139">
        <v>9.6580487372784855E-3</v>
      </c>
      <c r="K20" s="139">
        <v>7.3414556256523565E-3</v>
      </c>
      <c r="L20" s="139">
        <v>5.2439575400784044E-3</v>
      </c>
      <c r="M20" s="139">
        <v>4.4995349127694342E-3</v>
      </c>
      <c r="N20" s="139">
        <v>3.8490296055194119E-3</v>
      </c>
      <c r="O20" s="139">
        <v>2.5801113368024296E-3</v>
      </c>
      <c r="P20" s="189"/>
      <c r="Q20" s="139">
        <v>1.2482080405815449E-2</v>
      </c>
      <c r="R20" s="139">
        <v>8.9094674997697316E-3</v>
      </c>
      <c r="S20" s="139">
        <v>7.5374193279189742E-3</v>
      </c>
      <c r="T20" s="139">
        <v>1.010342966996898E-2</v>
      </c>
      <c r="U20" s="139">
        <v>1.1944407442143021E-2</v>
      </c>
      <c r="V20" s="139">
        <v>1.2246714548084509E-2</v>
      </c>
      <c r="W20" s="139">
        <v>1.1596895622930073E-2</v>
      </c>
      <c r="X20" s="139">
        <v>1.1506272354450633E-2</v>
      </c>
      <c r="Y20" s="139">
        <v>9.3030319382659335E-3</v>
      </c>
      <c r="Z20" s="139">
        <v>1.0455759851918609E-2</v>
      </c>
      <c r="AA20" s="139">
        <v>9.5062610228216667E-3</v>
      </c>
      <c r="AB20" s="139">
        <v>9.6473776045804833E-3</v>
      </c>
      <c r="AC20" s="139">
        <v>9.2832567126590344E-3</v>
      </c>
      <c r="AD20" s="139">
        <v>9.7740465670186228E-3</v>
      </c>
      <c r="AE20" s="139">
        <v>9.6580487372784855E-3</v>
      </c>
      <c r="AF20" s="139">
        <v>1.084549557635108E-2</v>
      </c>
      <c r="AG20" s="139">
        <v>8.6453917289505654E-3</v>
      </c>
      <c r="AH20" s="139">
        <v>8.8222777119561224E-3</v>
      </c>
      <c r="AI20" s="139">
        <v>7.3414556256523565E-3</v>
      </c>
      <c r="AJ20" s="139">
        <v>7.8053495602877368E-3</v>
      </c>
      <c r="AK20" s="139">
        <v>5.9203673580327677E-3</v>
      </c>
      <c r="AL20" s="139">
        <v>6.214606046775044E-3</v>
      </c>
      <c r="AM20" s="139">
        <v>5.2439575400784044E-3</v>
      </c>
      <c r="AN20" s="139">
        <v>4.8395861172046946E-3</v>
      </c>
      <c r="AO20" s="139">
        <v>4.1234794285023883E-3</v>
      </c>
      <c r="AP20" s="139">
        <v>4.1472199748030982E-3</v>
      </c>
      <c r="AQ20" s="139">
        <v>4.4995349127694342E-3</v>
      </c>
      <c r="AR20" s="139">
        <v>4.9173611523079374E-3</v>
      </c>
      <c r="AS20" s="139">
        <v>5.0727657359992684E-3</v>
      </c>
      <c r="AT20" s="139">
        <v>4.9336265339783103E-3</v>
      </c>
      <c r="AU20" s="139">
        <v>3.8490296055194119E-3</v>
      </c>
      <c r="AV20" s="139">
        <v>3.3353522577111543E-3</v>
      </c>
      <c r="AW20" s="139">
        <v>3.1049885840770254E-3</v>
      </c>
      <c r="AX20" s="139">
        <v>2.7525127640686013E-3</v>
      </c>
      <c r="AY20" s="139">
        <v>2.5801113368024296E-3</v>
      </c>
      <c r="AZ20" s="139">
        <v>3.3852651363223741E-3</v>
      </c>
      <c r="BA20" s="139">
        <v>6.434764750119411E-3</v>
      </c>
    </row>
    <row r="21" spans="1:53" s="6" customFormat="1" ht="16.5" customHeight="1">
      <c r="A21" s="97"/>
      <c r="B21" s="14"/>
      <c r="C21" s="14" t="s">
        <v>331</v>
      </c>
      <c r="D21" s="58"/>
      <c r="E21" s="139">
        <v>1.5478969440316492E-2</v>
      </c>
      <c r="F21" s="139">
        <v>1.5343746561303559E-2</v>
      </c>
      <c r="G21" s="139">
        <v>1.0344715208420159E-2</v>
      </c>
      <c r="H21" s="139">
        <v>1.6857355106438082E-2</v>
      </c>
      <c r="I21" s="139">
        <v>1.2611255119423792E-2</v>
      </c>
      <c r="J21" s="139">
        <v>0</v>
      </c>
      <c r="K21" s="139">
        <v>0</v>
      </c>
      <c r="L21" s="139">
        <v>0</v>
      </c>
      <c r="M21" s="139">
        <v>0</v>
      </c>
      <c r="N21" s="139">
        <v>0</v>
      </c>
      <c r="O21" s="139">
        <v>0</v>
      </c>
      <c r="P21" s="189"/>
      <c r="Q21" s="139">
        <v>1.607553380737468E-2</v>
      </c>
      <c r="R21" s="139">
        <v>1.9764920066696629E-2</v>
      </c>
      <c r="S21" s="139">
        <v>1.0344715208420159E-2</v>
      </c>
      <c r="T21" s="139">
        <v>1.6407755717191948E-2</v>
      </c>
      <c r="U21" s="139">
        <v>4.2827565250751376E-2</v>
      </c>
      <c r="V21" s="139">
        <v>4.8282215080022325E-2</v>
      </c>
      <c r="W21" s="139">
        <v>1.6857355106438082E-2</v>
      </c>
      <c r="X21" s="139">
        <v>1.2938169266428969E-2</v>
      </c>
      <c r="Y21" s="139">
        <v>1.0321894992229701E-2</v>
      </c>
      <c r="Z21" s="139">
        <v>1.7727616013965608E-2</v>
      </c>
      <c r="AA21" s="139">
        <v>1.2611255119423792E-2</v>
      </c>
      <c r="AB21" s="139">
        <v>1.1895279245508343E-2</v>
      </c>
      <c r="AC21" s="139">
        <v>3.3773135619930977E-3</v>
      </c>
      <c r="AD21" s="139">
        <v>3.3003627150530539E-3</v>
      </c>
      <c r="AE21" s="139">
        <v>0</v>
      </c>
      <c r="AF21" s="139">
        <v>0</v>
      </c>
      <c r="AG21" s="139">
        <v>0</v>
      </c>
      <c r="AH21" s="139">
        <v>0</v>
      </c>
      <c r="AI21" s="139">
        <v>0</v>
      </c>
      <c r="AJ21" s="139">
        <v>0</v>
      </c>
      <c r="AK21" s="139">
        <v>0</v>
      </c>
      <c r="AL21" s="139">
        <v>0</v>
      </c>
      <c r="AM21" s="139">
        <v>0</v>
      </c>
      <c r="AN21" s="139">
        <v>0</v>
      </c>
      <c r="AO21" s="139">
        <v>0</v>
      </c>
      <c r="AP21" s="139">
        <v>0</v>
      </c>
      <c r="AQ21" s="139">
        <v>0</v>
      </c>
      <c r="AR21" s="139">
        <v>0</v>
      </c>
      <c r="AS21" s="139">
        <v>0</v>
      </c>
      <c r="AT21" s="139">
        <v>0</v>
      </c>
      <c r="AU21" s="139">
        <v>0</v>
      </c>
      <c r="AV21" s="139">
        <v>0</v>
      </c>
      <c r="AW21" s="139">
        <v>0</v>
      </c>
      <c r="AX21" s="139">
        <v>0</v>
      </c>
      <c r="AY21" s="139">
        <v>0</v>
      </c>
      <c r="AZ21" s="139">
        <v>0</v>
      </c>
      <c r="BA21" s="139">
        <v>0</v>
      </c>
    </row>
    <row r="22" spans="1:53" s="6" customFormat="1" ht="16.5" customHeight="1">
      <c r="A22" s="97"/>
      <c r="B22" s="10"/>
      <c r="C22" s="14" t="s">
        <v>332</v>
      </c>
      <c r="D22" s="81"/>
      <c r="E22" s="139">
        <v>9.3114481002999506E-3</v>
      </c>
      <c r="F22" s="139">
        <v>8.1350668009957695E-3</v>
      </c>
      <c r="G22" s="139">
        <v>7.1637601784662322E-3</v>
      </c>
      <c r="H22" s="139">
        <v>1.1084000263050472E-2</v>
      </c>
      <c r="I22" s="139">
        <v>9.2460157807528007E-3</v>
      </c>
      <c r="J22" s="139">
        <v>1.0366268147568228E-2</v>
      </c>
      <c r="K22" s="139">
        <v>7.8569425762936365E-3</v>
      </c>
      <c r="L22" s="139">
        <v>5.5448946587040217E-3</v>
      </c>
      <c r="M22" s="139">
        <v>4.7419642210301555E-3</v>
      </c>
      <c r="N22" s="139">
        <v>4.0093595551079801E-3</v>
      </c>
      <c r="O22" s="139">
        <v>2.6977795269942212E-3</v>
      </c>
      <c r="P22" s="189"/>
      <c r="Q22" s="139">
        <v>1.1885114748334796E-2</v>
      </c>
      <c r="R22" s="139">
        <v>7.2689075258367116E-3</v>
      </c>
      <c r="S22" s="139">
        <v>7.1637601784662322E-3</v>
      </c>
      <c r="T22" s="139">
        <v>9.3002169477764719E-3</v>
      </c>
      <c r="U22" s="139">
        <v>8.0279525454450204E-3</v>
      </c>
      <c r="V22" s="139">
        <v>8.2180929682753208E-3</v>
      </c>
      <c r="W22" s="139">
        <v>1.1084000263050472E-2</v>
      </c>
      <c r="X22" s="139">
        <v>1.1377188338313983E-2</v>
      </c>
      <c r="Y22" s="139">
        <v>9.2182558195180869E-3</v>
      </c>
      <c r="Z22" s="139">
        <v>9.8380059813815007E-3</v>
      </c>
      <c r="AA22" s="139">
        <v>9.2460157807528007E-3</v>
      </c>
      <c r="AB22" s="139">
        <v>9.4690696817584206E-3</v>
      </c>
      <c r="AC22" s="139">
        <v>9.7413264088727011E-3</v>
      </c>
      <c r="AD22" s="139">
        <v>1.0256687975595383E-2</v>
      </c>
      <c r="AE22" s="139">
        <v>1.0366268147568228E-2</v>
      </c>
      <c r="AF22" s="139">
        <v>1.166616376643659E-2</v>
      </c>
      <c r="AG22" s="139">
        <v>9.3577523299524182E-3</v>
      </c>
      <c r="AH22" s="139">
        <v>9.5066558040046226E-3</v>
      </c>
      <c r="AI22" s="139">
        <v>7.8569425762936365E-3</v>
      </c>
      <c r="AJ22" s="139">
        <v>8.3570999728739184E-3</v>
      </c>
      <c r="AK22" s="139">
        <v>6.3039175806381079E-3</v>
      </c>
      <c r="AL22" s="139">
        <v>6.6059191570395186E-3</v>
      </c>
      <c r="AM22" s="139">
        <v>5.5448946587040217E-3</v>
      </c>
      <c r="AN22" s="139">
        <v>5.1271731363855752E-3</v>
      </c>
      <c r="AO22" s="139">
        <v>4.3928104032921484E-3</v>
      </c>
      <c r="AP22" s="139">
        <v>4.4272119885275804E-3</v>
      </c>
      <c r="AQ22" s="139">
        <v>4.7419642210301555E-3</v>
      </c>
      <c r="AR22" s="139">
        <v>5.1292302485398088E-3</v>
      </c>
      <c r="AS22" s="139">
        <v>5.3120448158814398E-3</v>
      </c>
      <c r="AT22" s="139">
        <v>5.1429700297605293E-3</v>
      </c>
      <c r="AU22" s="139">
        <v>4.0093595551079801E-3</v>
      </c>
      <c r="AV22" s="139">
        <v>3.4633515796697462E-3</v>
      </c>
      <c r="AW22" s="139">
        <v>3.2406565469423896E-3</v>
      </c>
      <c r="AX22" s="139">
        <v>2.8785946489264954E-3</v>
      </c>
      <c r="AY22" s="139">
        <v>2.6977795269942212E-3</v>
      </c>
      <c r="AZ22" s="139">
        <v>3.5565425509457948E-3</v>
      </c>
      <c r="BA22" s="139">
        <v>6.7782279346209721E-3</v>
      </c>
    </row>
    <row r="23" spans="1:53" s="6" customFormat="1" ht="16.5" customHeight="1">
      <c r="A23" s="97"/>
      <c r="B23" s="14"/>
      <c r="C23" s="14" t="s">
        <v>333</v>
      </c>
      <c r="D23" s="58"/>
      <c r="E23" s="139">
        <v>0</v>
      </c>
      <c r="F23" s="139">
        <v>5.250815224154573E-2</v>
      </c>
      <c r="G23" s="139">
        <v>3.0094311048144366E-2</v>
      </c>
      <c r="H23" s="139">
        <v>1.0688374915182364E-4</v>
      </c>
      <c r="I23" s="139">
        <v>2.4697107042771614E-4</v>
      </c>
      <c r="J23" s="139">
        <v>0</v>
      </c>
      <c r="K23" s="139">
        <v>0</v>
      </c>
      <c r="L23" s="139">
        <v>0</v>
      </c>
      <c r="M23" s="139">
        <v>1.7241050253425142E-3</v>
      </c>
      <c r="N23" s="139">
        <v>1.5730995479832414E-3</v>
      </c>
      <c r="O23" s="139">
        <v>1.4621237540392998E-4</v>
      </c>
      <c r="P23" s="189"/>
      <c r="Q23" s="139">
        <v>3.4053584200816243E-2</v>
      </c>
      <c r="R23" s="139">
        <v>2.6759968752268257E-2</v>
      </c>
      <c r="S23" s="139">
        <v>3.0094311048144366E-2</v>
      </c>
      <c r="T23" s="139">
        <v>3.2143392856026708E-2</v>
      </c>
      <c r="U23" s="139">
        <v>3.4117214384229107E-2</v>
      </c>
      <c r="V23" s="139">
        <v>1.3322116076927475E-2</v>
      </c>
      <c r="W23" s="139">
        <v>1.0688374915182364E-4</v>
      </c>
      <c r="X23" s="139">
        <v>2.5850663547512904E-4</v>
      </c>
      <c r="Y23" s="139">
        <v>0</v>
      </c>
      <c r="Z23" s="139">
        <v>0</v>
      </c>
      <c r="AA23" s="139">
        <v>2.4697107042771614E-4</v>
      </c>
      <c r="AB23" s="139">
        <v>2.5610723176914104E-4</v>
      </c>
      <c r="AC23" s="139">
        <v>0</v>
      </c>
      <c r="AD23" s="139">
        <v>0</v>
      </c>
      <c r="AE23" s="139">
        <v>0</v>
      </c>
      <c r="AF23" s="139">
        <v>0</v>
      </c>
      <c r="AG23" s="139">
        <v>0</v>
      </c>
      <c r="AH23" s="139">
        <v>0</v>
      </c>
      <c r="AI23" s="139">
        <v>0</v>
      </c>
      <c r="AJ23" s="139">
        <v>0</v>
      </c>
      <c r="AK23" s="139">
        <v>0</v>
      </c>
      <c r="AL23" s="139">
        <v>1.2613930530105158E-2</v>
      </c>
      <c r="AM23" s="139">
        <v>0</v>
      </c>
      <c r="AN23" s="139">
        <v>2.5857939437864182E-3</v>
      </c>
      <c r="AO23" s="139">
        <v>2.1430938449953064E-3</v>
      </c>
      <c r="AP23" s="139">
        <v>2.0796828941286997E-3</v>
      </c>
      <c r="AQ23" s="139">
        <v>1.7241050253425142E-3</v>
      </c>
      <c r="AR23" s="139">
        <v>1.2912815807665551E-3</v>
      </c>
      <c r="AS23" s="139">
        <v>2.0195606797976636E-3</v>
      </c>
      <c r="AT23" s="139">
        <v>2.0064055795142991E-3</v>
      </c>
      <c r="AU23" s="139">
        <v>1.5730995479832414E-3</v>
      </c>
      <c r="AV23" s="139">
        <v>3.7167188691843671E-4</v>
      </c>
      <c r="AW23" s="139">
        <v>3.423736167963993E-5</v>
      </c>
      <c r="AX23" s="139">
        <v>0</v>
      </c>
      <c r="AY23" s="139">
        <v>1.4621237540392998E-4</v>
      </c>
      <c r="AZ23" s="139">
        <v>9.5362518101207159E-4</v>
      </c>
      <c r="BA23" s="139">
        <v>7.0550878897227931E-4</v>
      </c>
    </row>
    <row r="24" spans="1:53" s="74" customFormat="1" ht="16.5" customHeight="1">
      <c r="A24" s="97"/>
      <c r="B24" s="37"/>
      <c r="C24" s="37" t="s">
        <v>334</v>
      </c>
      <c r="D24" s="58"/>
      <c r="E24" s="166">
        <v>1.2094207511139401E-2</v>
      </c>
      <c r="F24" s="166">
        <v>1.5513897866839044E-2</v>
      </c>
      <c r="G24" s="166">
        <v>1.2500000000000001E-2</v>
      </c>
      <c r="H24" s="166">
        <v>1.0713267428942996E-2</v>
      </c>
      <c r="I24" s="166">
        <v>1.6347791808501891E-2</v>
      </c>
      <c r="J24" s="166">
        <v>1.8602969236566715E-2</v>
      </c>
      <c r="K24" s="166">
        <v>1.3755490294664314E-2</v>
      </c>
      <c r="L24" s="166">
        <v>1.23679297206828E-2</v>
      </c>
      <c r="M24" s="166">
        <v>1.030357499794036E-2</v>
      </c>
      <c r="N24" s="166">
        <v>8.03980367940842E-3</v>
      </c>
      <c r="O24" s="166">
        <v>9.3288581651613609E-3</v>
      </c>
      <c r="P24" s="189"/>
      <c r="Q24" s="166">
        <v>1.1110046159426987E-2</v>
      </c>
      <c r="R24" s="166">
        <v>9.7618125342998022E-3</v>
      </c>
      <c r="S24" s="166">
        <v>1.2500000000000001E-2</v>
      </c>
      <c r="T24" s="166">
        <v>1.5299026425591099E-2</v>
      </c>
      <c r="U24" s="166">
        <v>1.5563818674548036E-2</v>
      </c>
      <c r="V24" s="166">
        <v>1.3069300586314966E-2</v>
      </c>
      <c r="W24" s="166">
        <v>1.0713267428942996E-2</v>
      </c>
      <c r="X24" s="166">
        <v>1.0686740551781659E-2</v>
      </c>
      <c r="Y24" s="166">
        <v>1.5752377678867169E-2</v>
      </c>
      <c r="Z24" s="166">
        <v>1.7633625566049287E-2</v>
      </c>
      <c r="AA24" s="166">
        <v>1.6347791808501891E-2</v>
      </c>
      <c r="AB24" s="166">
        <v>2.2866637958642806E-2</v>
      </c>
      <c r="AC24" s="166">
        <v>2.4121029980364771E-2</v>
      </c>
      <c r="AD24" s="166">
        <v>1.915869876998675E-2</v>
      </c>
      <c r="AE24" s="166">
        <v>1.8602969236566715E-2</v>
      </c>
      <c r="AF24" s="166">
        <v>1.9215193033482493E-2</v>
      </c>
      <c r="AG24" s="166">
        <v>2.144176638594775E-2</v>
      </c>
      <c r="AH24" s="166">
        <v>1.8117193304397781E-2</v>
      </c>
      <c r="AI24" s="166">
        <v>1.3755490294664314E-2</v>
      </c>
      <c r="AJ24" s="166">
        <v>1.6969336790772709E-2</v>
      </c>
      <c r="AK24" s="166">
        <v>1.2926968733942333E-2</v>
      </c>
      <c r="AL24" s="166">
        <v>1.2611861999055453E-2</v>
      </c>
      <c r="AM24" s="166">
        <v>1.23679297206828E-2</v>
      </c>
      <c r="AN24" s="166">
        <v>1.3266135301496479E-2</v>
      </c>
      <c r="AO24" s="166">
        <v>1.2157179933827984E-2</v>
      </c>
      <c r="AP24" s="166">
        <v>1.0463348903741601E-2</v>
      </c>
      <c r="AQ24" s="166">
        <v>1.030357499794036E-2</v>
      </c>
      <c r="AR24" s="166">
        <v>1.0277954458178511E-2</v>
      </c>
      <c r="AS24" s="166">
        <v>1.1210872722763473E-2</v>
      </c>
      <c r="AT24" s="166">
        <v>1.0463332483934331E-2</v>
      </c>
      <c r="AU24" s="166">
        <v>8.03980367940842E-3</v>
      </c>
      <c r="AV24" s="166">
        <v>7.7190236587272153E-3</v>
      </c>
      <c r="AW24" s="166">
        <v>9.6821497015629615E-3</v>
      </c>
      <c r="AX24" s="166">
        <v>8.3175089136626763E-3</v>
      </c>
      <c r="AY24" s="166">
        <v>9.3288581651613609E-3</v>
      </c>
      <c r="AZ24" s="166">
        <v>1.0384570521049444E-2</v>
      </c>
      <c r="BA24" s="166">
        <v>1.2172529825773548E-2</v>
      </c>
    </row>
    <row r="25" spans="1:53" s="6" customFormat="1" ht="16.5" customHeight="1">
      <c r="A25" s="97"/>
      <c r="B25" s="10" t="s">
        <v>546</v>
      </c>
      <c r="C25" s="10"/>
      <c r="D25" s="81"/>
      <c r="E25" s="142">
        <v>1226.17</v>
      </c>
      <c r="F25" s="142">
        <v>760.78</v>
      </c>
      <c r="G25" s="142">
        <v>1174.55</v>
      </c>
      <c r="H25" s="142">
        <v>629</v>
      </c>
      <c r="I25" s="142">
        <v>517</v>
      </c>
      <c r="J25" s="142">
        <v>839</v>
      </c>
      <c r="K25" s="142">
        <v>721</v>
      </c>
      <c r="L25" s="142">
        <v>647.17832997000005</v>
      </c>
      <c r="M25" s="142">
        <v>608</v>
      </c>
      <c r="N25" s="142">
        <v>597.04743696000003</v>
      </c>
      <c r="O25" s="142">
        <v>618.37130114000001</v>
      </c>
      <c r="P25" s="147"/>
      <c r="Q25" s="142">
        <v>331.68</v>
      </c>
      <c r="R25" s="142">
        <v>394.11</v>
      </c>
      <c r="S25" s="142">
        <v>245.94</v>
      </c>
      <c r="T25" s="142">
        <v>90.01</v>
      </c>
      <c r="U25" s="142">
        <v>80.749999999999986</v>
      </c>
      <c r="V25" s="142">
        <v>112.24000000000001</v>
      </c>
      <c r="W25" s="142">
        <v>346</v>
      </c>
      <c r="X25" s="142">
        <v>104</v>
      </c>
      <c r="Y25" s="142">
        <v>139</v>
      </c>
      <c r="Z25" s="142">
        <v>91</v>
      </c>
      <c r="AA25" s="142">
        <v>183</v>
      </c>
      <c r="AB25" s="142">
        <v>141.86060925999999</v>
      </c>
      <c r="AC25" s="142">
        <v>245.13939074000001</v>
      </c>
      <c r="AD25" s="142">
        <v>205</v>
      </c>
      <c r="AE25" s="142">
        <v>247</v>
      </c>
      <c r="AF25" s="142">
        <v>140</v>
      </c>
      <c r="AG25" s="142">
        <v>190.41000000000003</v>
      </c>
      <c r="AH25" s="142">
        <v>199.58999999999997</v>
      </c>
      <c r="AI25" s="142">
        <v>191.00000000000006</v>
      </c>
      <c r="AJ25" s="142">
        <v>140</v>
      </c>
      <c r="AK25" s="142">
        <v>214</v>
      </c>
      <c r="AL25" s="142">
        <v>132.05733093000003</v>
      </c>
      <c r="AM25" s="142">
        <v>161.41673989000003</v>
      </c>
      <c r="AN25" s="142">
        <v>125.57682751</v>
      </c>
      <c r="AO25" s="142">
        <v>173.42317249000001</v>
      </c>
      <c r="AP25" s="142">
        <v>155.85965074000001</v>
      </c>
      <c r="AQ25" s="142">
        <v>153.14034925999999</v>
      </c>
      <c r="AR25" s="142">
        <v>129</v>
      </c>
      <c r="AS25" s="142">
        <v>126.90103328000001</v>
      </c>
      <c r="AT25" s="160">
        <v>149.09896672000002</v>
      </c>
      <c r="AU25" s="160">
        <v>192.04743696000003</v>
      </c>
      <c r="AV25" s="160">
        <v>122.71611691</v>
      </c>
      <c r="AW25" s="160">
        <v>156.93243135</v>
      </c>
      <c r="AX25" s="160">
        <v>150.32028224000004</v>
      </c>
      <c r="AY25" s="160">
        <v>188.40247063999999</v>
      </c>
      <c r="AZ25" s="160">
        <v>129.34719319000001</v>
      </c>
      <c r="BA25" s="160">
        <v>219.12280681000001</v>
      </c>
    </row>
    <row r="26" spans="1:53" s="6" customFormat="1" ht="16.5" customHeight="1">
      <c r="A26" s="97"/>
      <c r="B26" s="10"/>
      <c r="C26" s="14" t="s">
        <v>205</v>
      </c>
      <c r="D26" s="81"/>
      <c r="E26" s="137">
        <v>64.58</v>
      </c>
      <c r="F26" s="137">
        <v>52.91</v>
      </c>
      <c r="G26" s="137">
        <v>59</v>
      </c>
      <c r="H26" s="137">
        <v>35</v>
      </c>
      <c r="I26" s="137">
        <v>75</v>
      </c>
      <c r="J26" s="137">
        <v>138</v>
      </c>
      <c r="K26" s="137">
        <v>207</v>
      </c>
      <c r="L26" s="137">
        <v>278</v>
      </c>
      <c r="M26" s="137">
        <v>348</v>
      </c>
      <c r="N26" s="137">
        <v>307.74972886</v>
      </c>
      <c r="O26" s="137">
        <v>382.02957708000002</v>
      </c>
      <c r="P26" s="146"/>
      <c r="Q26" s="137">
        <v>9.16</v>
      </c>
      <c r="R26" s="137">
        <v>19.239999999999998</v>
      </c>
      <c r="S26" s="137">
        <v>13.55</v>
      </c>
      <c r="T26" s="137">
        <v>2.19</v>
      </c>
      <c r="U26" s="137">
        <v>3.81</v>
      </c>
      <c r="V26" s="137">
        <v>22</v>
      </c>
      <c r="W26" s="137">
        <v>7</v>
      </c>
      <c r="X26" s="137">
        <v>16</v>
      </c>
      <c r="Y26" s="137">
        <v>10</v>
      </c>
      <c r="Z26" s="137">
        <v>17</v>
      </c>
      <c r="AA26" s="137">
        <v>32</v>
      </c>
      <c r="AB26" s="137">
        <v>20.479043969999999</v>
      </c>
      <c r="AC26" s="137">
        <v>34.520956030000001</v>
      </c>
      <c r="AD26" s="137">
        <v>44.999999999999993</v>
      </c>
      <c r="AE26" s="137">
        <v>38</v>
      </c>
      <c r="AF26" s="137">
        <v>39</v>
      </c>
      <c r="AG26" s="137">
        <v>36.78</v>
      </c>
      <c r="AH26" s="137">
        <v>57.22</v>
      </c>
      <c r="AI26" s="137">
        <v>74</v>
      </c>
      <c r="AJ26" s="137">
        <v>50</v>
      </c>
      <c r="AK26" s="137">
        <v>67</v>
      </c>
      <c r="AL26" s="137">
        <v>67</v>
      </c>
      <c r="AM26" s="137">
        <v>94</v>
      </c>
      <c r="AN26" s="137">
        <v>65</v>
      </c>
      <c r="AO26" s="137">
        <v>102</v>
      </c>
      <c r="AP26" s="137">
        <v>94</v>
      </c>
      <c r="AQ26" s="137">
        <v>87</v>
      </c>
      <c r="AR26" s="137">
        <v>67</v>
      </c>
      <c r="AS26" s="137">
        <v>84</v>
      </c>
      <c r="AT26" s="162">
        <v>82</v>
      </c>
      <c r="AU26" s="162">
        <v>74.749728860000005</v>
      </c>
      <c r="AV26" s="162">
        <v>73.847237320000005</v>
      </c>
      <c r="AW26" s="162">
        <v>86.152762679999995</v>
      </c>
      <c r="AX26" s="162">
        <v>99.065960109999992</v>
      </c>
      <c r="AY26" s="162">
        <v>122.96361697000003</v>
      </c>
      <c r="AZ26" s="162">
        <v>96.273159759999999</v>
      </c>
      <c r="BA26" s="162">
        <v>135.99684024000001</v>
      </c>
    </row>
    <row r="27" spans="1:53" s="6" customFormat="1" ht="16.5" customHeight="1">
      <c r="A27" s="97"/>
      <c r="B27" s="10"/>
      <c r="C27" s="14" t="s">
        <v>330</v>
      </c>
      <c r="D27" s="81"/>
      <c r="E27" s="137">
        <v>1122.24</v>
      </c>
      <c r="F27" s="137">
        <v>669.23</v>
      </c>
      <c r="G27" s="137">
        <v>1066.58</v>
      </c>
      <c r="H27" s="137">
        <v>564</v>
      </c>
      <c r="I27" s="137">
        <v>393</v>
      </c>
      <c r="J27" s="137">
        <v>596</v>
      </c>
      <c r="K27" s="137">
        <v>409</v>
      </c>
      <c r="L27" s="137">
        <v>295</v>
      </c>
      <c r="M27" s="137">
        <v>189</v>
      </c>
      <c r="N27" s="137">
        <v>231.30309575999999</v>
      </c>
      <c r="O27" s="137">
        <v>181.87219137</v>
      </c>
      <c r="P27" s="146"/>
      <c r="Q27" s="137">
        <v>313.81</v>
      </c>
      <c r="R27" s="137">
        <v>363.03</v>
      </c>
      <c r="S27" s="137">
        <v>216.9</v>
      </c>
      <c r="T27" s="137">
        <v>81.19</v>
      </c>
      <c r="U27" s="137">
        <v>72.81</v>
      </c>
      <c r="V27" s="137">
        <v>78</v>
      </c>
      <c r="W27" s="137">
        <v>332</v>
      </c>
      <c r="X27" s="137">
        <v>79</v>
      </c>
      <c r="Y27" s="137">
        <v>123</v>
      </c>
      <c r="Z27" s="137">
        <v>62</v>
      </c>
      <c r="AA27" s="137">
        <v>129</v>
      </c>
      <c r="AB27" s="137">
        <v>103.06504328</v>
      </c>
      <c r="AC27" s="137">
        <v>181.93495672</v>
      </c>
      <c r="AD27" s="137">
        <v>130</v>
      </c>
      <c r="AE27" s="137">
        <v>181</v>
      </c>
      <c r="AF27" s="137">
        <v>77</v>
      </c>
      <c r="AG27" s="137">
        <v>131.66</v>
      </c>
      <c r="AH27" s="137">
        <v>111.34</v>
      </c>
      <c r="AI27" s="137">
        <v>88.999999999999972</v>
      </c>
      <c r="AJ27" s="137">
        <v>72</v>
      </c>
      <c r="AK27" s="137">
        <v>124</v>
      </c>
      <c r="AL27" s="137">
        <v>47</v>
      </c>
      <c r="AM27" s="137">
        <v>52</v>
      </c>
      <c r="AN27" s="137">
        <v>46</v>
      </c>
      <c r="AO27" s="137">
        <v>53</v>
      </c>
      <c r="AP27" s="137">
        <v>42</v>
      </c>
      <c r="AQ27" s="137">
        <v>48</v>
      </c>
      <c r="AR27" s="137">
        <v>50</v>
      </c>
      <c r="AS27" s="137">
        <v>30</v>
      </c>
      <c r="AT27" s="162">
        <v>51</v>
      </c>
      <c r="AU27" s="162">
        <v>100.30309575999999</v>
      </c>
      <c r="AV27" s="162">
        <v>35.17211047</v>
      </c>
      <c r="AW27" s="162">
        <v>60.814492390000005</v>
      </c>
      <c r="AX27" s="162">
        <v>34.694482849999986</v>
      </c>
      <c r="AY27" s="162">
        <v>51.191105660000005</v>
      </c>
      <c r="AZ27" s="162">
        <v>20.742548920000001</v>
      </c>
      <c r="BA27" s="162">
        <v>72.157451080000001</v>
      </c>
    </row>
    <row r="28" spans="1:53" s="6" customFormat="1" ht="16.5" customHeight="1">
      <c r="A28" s="97"/>
      <c r="B28" s="14"/>
      <c r="C28" s="14" t="s">
        <v>333</v>
      </c>
      <c r="D28" s="58"/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0</v>
      </c>
      <c r="M28" s="137">
        <v>2</v>
      </c>
      <c r="N28" s="137">
        <v>3.7257573499999999</v>
      </c>
      <c r="O28" s="137">
        <v>0</v>
      </c>
      <c r="P28" s="146"/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2</v>
      </c>
      <c r="AP28" s="137">
        <v>0</v>
      </c>
      <c r="AQ28" s="137">
        <v>0</v>
      </c>
      <c r="AR28" s="137">
        <v>0</v>
      </c>
      <c r="AS28" s="137">
        <v>0</v>
      </c>
      <c r="AT28" s="162">
        <v>0</v>
      </c>
      <c r="AU28" s="162">
        <v>3.7257573499999999</v>
      </c>
      <c r="AV28" s="162">
        <v>0</v>
      </c>
      <c r="AW28" s="162">
        <v>0</v>
      </c>
      <c r="AX28" s="162">
        <v>0</v>
      </c>
      <c r="AY28" s="162">
        <v>0</v>
      </c>
      <c r="AZ28" s="162">
        <v>0</v>
      </c>
      <c r="BA28" s="162">
        <v>0</v>
      </c>
    </row>
    <row r="29" spans="1:53" s="6" customFormat="1" ht="16.5" customHeight="1">
      <c r="A29" s="97"/>
      <c r="B29" s="10"/>
      <c r="C29" s="14" t="s">
        <v>334</v>
      </c>
      <c r="D29" s="81"/>
      <c r="E29" s="137">
        <v>39.35</v>
      </c>
      <c r="F29" s="137">
        <v>38.64</v>
      </c>
      <c r="G29" s="137">
        <v>48.97</v>
      </c>
      <c r="H29" s="137">
        <v>30</v>
      </c>
      <c r="I29" s="137">
        <v>49</v>
      </c>
      <c r="J29" s="137">
        <v>105</v>
      </c>
      <c r="K29" s="137">
        <v>105</v>
      </c>
      <c r="L29" s="137">
        <v>74</v>
      </c>
      <c r="M29" s="137">
        <v>63</v>
      </c>
      <c r="N29" s="137">
        <v>57.994612340000003</v>
      </c>
      <c r="O29" s="137">
        <v>54.469532690000001</v>
      </c>
      <c r="P29" s="146"/>
      <c r="Q29" s="137">
        <v>8.7100000000000009</v>
      </c>
      <c r="R29" s="137">
        <v>11.84</v>
      </c>
      <c r="S29" s="137">
        <v>15.49</v>
      </c>
      <c r="T29" s="137">
        <v>6.63</v>
      </c>
      <c r="U29" s="137">
        <v>4.37</v>
      </c>
      <c r="V29" s="137">
        <v>12</v>
      </c>
      <c r="W29" s="137">
        <v>7</v>
      </c>
      <c r="X29" s="137">
        <v>9</v>
      </c>
      <c r="Y29" s="137">
        <v>6</v>
      </c>
      <c r="Z29" s="137">
        <v>12</v>
      </c>
      <c r="AA29" s="137">
        <v>22</v>
      </c>
      <c r="AB29" s="137">
        <v>18.31652201</v>
      </c>
      <c r="AC29" s="137">
        <v>28.68347799</v>
      </c>
      <c r="AD29" s="137">
        <v>30</v>
      </c>
      <c r="AE29" s="137">
        <v>28</v>
      </c>
      <c r="AF29" s="137">
        <v>24</v>
      </c>
      <c r="AG29" s="137">
        <v>21.96</v>
      </c>
      <c r="AH29" s="137">
        <v>31.04</v>
      </c>
      <c r="AI29" s="137">
        <v>28.000000000000007</v>
      </c>
      <c r="AJ29" s="137">
        <v>18</v>
      </c>
      <c r="AK29" s="137">
        <v>23</v>
      </c>
      <c r="AL29" s="137">
        <v>18</v>
      </c>
      <c r="AM29" s="137">
        <v>15</v>
      </c>
      <c r="AN29" s="137">
        <v>15</v>
      </c>
      <c r="AO29" s="137">
        <v>16</v>
      </c>
      <c r="AP29" s="137">
        <v>18</v>
      </c>
      <c r="AQ29" s="137">
        <v>14</v>
      </c>
      <c r="AR29" s="137">
        <v>12</v>
      </c>
      <c r="AS29" s="137">
        <v>13</v>
      </c>
      <c r="AT29" s="162">
        <v>16</v>
      </c>
      <c r="AU29" s="162">
        <v>16.994612340000003</v>
      </c>
      <c r="AV29" s="162">
        <v>13.696769120000001</v>
      </c>
      <c r="AW29" s="162">
        <v>10.642430689999999</v>
      </c>
      <c r="AX29" s="162">
        <v>15.882584869999999</v>
      </c>
      <c r="AY29" s="162">
        <v>14.247748010000002</v>
      </c>
      <c r="AZ29" s="162">
        <v>12.331484509999999</v>
      </c>
      <c r="BA29" s="162">
        <v>10.968515490000001</v>
      </c>
    </row>
    <row r="30" spans="1:53" s="6" customFormat="1" ht="16.5" customHeight="1">
      <c r="A30" s="97"/>
      <c r="B30" s="36" t="s">
        <v>547</v>
      </c>
      <c r="C30" s="36"/>
      <c r="D30" s="81"/>
      <c r="E30" s="145">
        <v>420.13</v>
      </c>
      <c r="F30" s="145">
        <v>482.21</v>
      </c>
      <c r="G30" s="145">
        <v>611.39</v>
      </c>
      <c r="H30" s="145">
        <v>113</v>
      </c>
      <c r="I30" s="145">
        <v>0</v>
      </c>
      <c r="J30" s="145">
        <v>0</v>
      </c>
      <c r="K30" s="145">
        <v>100</v>
      </c>
      <c r="L30" s="145">
        <v>175.57</v>
      </c>
      <c r="M30" s="145">
        <v>0</v>
      </c>
      <c r="N30" s="145">
        <v>0</v>
      </c>
      <c r="O30" s="145">
        <v>1.6051286600000001</v>
      </c>
      <c r="P30" s="147"/>
      <c r="Q30" s="281">
        <v>355.58</v>
      </c>
      <c r="R30" s="281">
        <v>255.81</v>
      </c>
      <c r="S30" s="281">
        <v>0</v>
      </c>
      <c r="T30" s="281">
        <v>113.42</v>
      </c>
      <c r="U30" s="281">
        <v>0</v>
      </c>
      <c r="V30" s="281">
        <v>-0.42000000000000171</v>
      </c>
      <c r="W30" s="281">
        <v>0</v>
      </c>
      <c r="X30" s="281">
        <v>0</v>
      </c>
      <c r="Y30" s="281">
        <v>0</v>
      </c>
      <c r="Z30" s="281">
        <v>0</v>
      </c>
      <c r="AA30" s="281">
        <v>0</v>
      </c>
      <c r="AB30" s="281">
        <v>0</v>
      </c>
      <c r="AC30" s="281">
        <v>0</v>
      </c>
      <c r="AD30" s="281">
        <v>0</v>
      </c>
      <c r="AE30" s="281">
        <v>0</v>
      </c>
      <c r="AF30" s="281">
        <v>0</v>
      </c>
      <c r="AG30" s="281">
        <v>0</v>
      </c>
      <c r="AH30" s="281">
        <v>0</v>
      </c>
      <c r="AI30" s="281">
        <v>100</v>
      </c>
      <c r="AJ30" s="281">
        <v>0</v>
      </c>
      <c r="AK30" s="281">
        <v>0</v>
      </c>
      <c r="AL30" s="281">
        <v>0</v>
      </c>
      <c r="AM30" s="281">
        <v>175.57</v>
      </c>
      <c r="AN30" s="281">
        <v>0</v>
      </c>
      <c r="AO30" s="281">
        <v>0</v>
      </c>
      <c r="AP30" s="281">
        <v>0</v>
      </c>
      <c r="AQ30" s="281">
        <v>0</v>
      </c>
      <c r="AR30" s="281">
        <v>0</v>
      </c>
      <c r="AS30" s="281">
        <v>0</v>
      </c>
      <c r="AT30" s="281">
        <v>0</v>
      </c>
      <c r="AU30" s="281">
        <v>0</v>
      </c>
      <c r="AV30" s="281">
        <v>0</v>
      </c>
      <c r="AW30" s="281">
        <v>0</v>
      </c>
      <c r="AX30" s="281">
        <v>0</v>
      </c>
      <c r="AY30" s="615">
        <v>1.6051286600000001</v>
      </c>
      <c r="AZ30" s="615">
        <v>4.5483889099999999</v>
      </c>
      <c r="BA30" s="615">
        <v>4.2387110900000007</v>
      </c>
    </row>
    <row r="31" spans="1:53" s="6" customFormat="1" ht="16.5" customHeight="1">
      <c r="A31" s="97"/>
      <c r="B31" s="10"/>
      <c r="C31" s="14" t="s">
        <v>205</v>
      </c>
      <c r="D31" s="81"/>
      <c r="E31" s="146">
        <v>23.23</v>
      </c>
      <c r="F31" s="146">
        <v>33.130000000000003</v>
      </c>
      <c r="G31" s="137">
        <v>28.15</v>
      </c>
      <c r="H31" s="137">
        <v>0</v>
      </c>
      <c r="I31" s="137">
        <v>0</v>
      </c>
      <c r="J31" s="137">
        <v>0</v>
      </c>
      <c r="K31" s="137">
        <v>0</v>
      </c>
      <c r="L31" s="137">
        <v>3</v>
      </c>
      <c r="M31" s="137">
        <v>0</v>
      </c>
      <c r="N31" s="137">
        <v>0</v>
      </c>
      <c r="O31" s="137">
        <v>0</v>
      </c>
      <c r="P31" s="146"/>
      <c r="Q31" s="282">
        <v>18.78</v>
      </c>
      <c r="R31" s="282">
        <v>9.3699999999999992</v>
      </c>
      <c r="S31" s="282">
        <v>0</v>
      </c>
      <c r="T31" s="282">
        <v>0</v>
      </c>
      <c r="U31" s="282">
        <v>0</v>
      </c>
      <c r="V31" s="282">
        <v>0</v>
      </c>
      <c r="W31" s="282">
        <v>0</v>
      </c>
      <c r="X31" s="282">
        <v>0</v>
      </c>
      <c r="Y31" s="282">
        <v>0</v>
      </c>
      <c r="Z31" s="282">
        <v>0</v>
      </c>
      <c r="AA31" s="282">
        <v>0</v>
      </c>
      <c r="AB31" s="282">
        <v>0</v>
      </c>
      <c r="AC31" s="282">
        <v>0</v>
      </c>
      <c r="AD31" s="282">
        <v>0</v>
      </c>
      <c r="AE31" s="282">
        <v>0</v>
      </c>
      <c r="AF31" s="282">
        <v>0</v>
      </c>
      <c r="AG31" s="282">
        <v>0</v>
      </c>
      <c r="AH31" s="282">
        <v>0</v>
      </c>
      <c r="AI31" s="282">
        <v>0</v>
      </c>
      <c r="AJ31" s="282">
        <v>0</v>
      </c>
      <c r="AK31" s="282">
        <v>0</v>
      </c>
      <c r="AL31" s="282">
        <v>0</v>
      </c>
      <c r="AM31" s="282">
        <v>3</v>
      </c>
      <c r="AN31" s="282">
        <v>0</v>
      </c>
      <c r="AO31" s="282">
        <v>0</v>
      </c>
      <c r="AP31" s="282">
        <v>0</v>
      </c>
      <c r="AQ31" s="282">
        <v>0</v>
      </c>
      <c r="AR31" s="282">
        <v>0</v>
      </c>
      <c r="AS31" s="282">
        <v>0</v>
      </c>
      <c r="AT31" s="282">
        <v>0</v>
      </c>
      <c r="AU31" s="282">
        <v>0</v>
      </c>
      <c r="AV31" s="282">
        <v>0</v>
      </c>
      <c r="AW31" s="282">
        <v>0</v>
      </c>
      <c r="AX31" s="282">
        <v>0</v>
      </c>
      <c r="AY31" s="616">
        <v>0</v>
      </c>
      <c r="AZ31" s="616">
        <v>2.3466900900000001</v>
      </c>
      <c r="BA31" s="616">
        <v>3.367180900000001</v>
      </c>
    </row>
    <row r="32" spans="1:53" s="6" customFormat="1" ht="16.5" customHeight="1">
      <c r="A32" s="97"/>
      <c r="B32" s="10"/>
      <c r="C32" s="14" t="s">
        <v>330</v>
      </c>
      <c r="D32" s="81"/>
      <c r="E32" s="146">
        <v>395.69</v>
      </c>
      <c r="F32" s="146">
        <v>447.83</v>
      </c>
      <c r="G32" s="146">
        <v>582.24</v>
      </c>
      <c r="H32" s="146">
        <v>113</v>
      </c>
      <c r="I32" s="146">
        <v>0</v>
      </c>
      <c r="J32" s="146">
        <v>0</v>
      </c>
      <c r="K32" s="146">
        <v>98</v>
      </c>
      <c r="L32" s="146">
        <v>114</v>
      </c>
      <c r="M32" s="146">
        <v>0</v>
      </c>
      <c r="N32" s="146">
        <v>0</v>
      </c>
      <c r="O32" s="146">
        <v>1.6051286600000001</v>
      </c>
      <c r="P32" s="146"/>
      <c r="Q32" s="146">
        <v>336.36</v>
      </c>
      <c r="R32" s="146">
        <v>245.88</v>
      </c>
      <c r="S32" s="146">
        <v>0</v>
      </c>
      <c r="T32" s="146">
        <v>113.42</v>
      </c>
      <c r="U32" s="146">
        <v>0</v>
      </c>
      <c r="V32" s="146">
        <v>-0.42000000000000171</v>
      </c>
      <c r="W32" s="146">
        <v>0</v>
      </c>
      <c r="X32" s="146">
        <v>0</v>
      </c>
      <c r="Y32" s="146">
        <v>0</v>
      </c>
      <c r="Z32" s="146">
        <v>0</v>
      </c>
      <c r="AA32" s="146">
        <v>0</v>
      </c>
      <c r="AB32" s="146">
        <v>0</v>
      </c>
      <c r="AC32" s="146">
        <v>0</v>
      </c>
      <c r="AD32" s="146">
        <v>0</v>
      </c>
      <c r="AE32" s="146">
        <v>0</v>
      </c>
      <c r="AF32" s="146">
        <v>0</v>
      </c>
      <c r="AG32" s="146">
        <v>0</v>
      </c>
      <c r="AH32" s="146">
        <v>0</v>
      </c>
      <c r="AI32" s="146">
        <v>98</v>
      </c>
      <c r="AJ32" s="146">
        <v>0</v>
      </c>
      <c r="AK32" s="146">
        <v>0</v>
      </c>
      <c r="AL32" s="146">
        <v>0</v>
      </c>
      <c r="AM32" s="146">
        <v>114</v>
      </c>
      <c r="AN32" s="146">
        <v>0</v>
      </c>
      <c r="AO32" s="146">
        <v>0</v>
      </c>
      <c r="AP32" s="146">
        <v>0</v>
      </c>
      <c r="AQ32" s="146">
        <v>0</v>
      </c>
      <c r="AR32" s="146">
        <v>0</v>
      </c>
      <c r="AS32" s="146">
        <v>0</v>
      </c>
      <c r="AT32" s="146">
        <v>0</v>
      </c>
      <c r="AU32" s="146">
        <v>0</v>
      </c>
      <c r="AV32" s="146">
        <v>0</v>
      </c>
      <c r="AW32" s="146">
        <v>0</v>
      </c>
      <c r="AX32" s="146">
        <v>0</v>
      </c>
      <c r="AY32" s="163">
        <v>1.6051286600000001</v>
      </c>
      <c r="AZ32" s="163">
        <v>1.10282901</v>
      </c>
      <c r="BA32" s="163">
        <v>0</v>
      </c>
    </row>
    <row r="33" spans="1:53" s="6" customFormat="1" ht="16.5" customHeight="1">
      <c r="A33" s="97"/>
      <c r="B33" s="14"/>
      <c r="C33" s="14" t="s">
        <v>333</v>
      </c>
      <c r="D33" s="58"/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7">
        <v>58</v>
      </c>
      <c r="M33" s="137">
        <v>0</v>
      </c>
      <c r="N33" s="137">
        <v>0</v>
      </c>
      <c r="O33" s="137">
        <v>0</v>
      </c>
      <c r="P33" s="146"/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58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62">
        <v>0</v>
      </c>
      <c r="AZ33" s="162">
        <v>0</v>
      </c>
      <c r="BA33" s="162">
        <v>0</v>
      </c>
    </row>
    <row r="34" spans="1:53" s="6" customFormat="1" ht="16.5" customHeight="1">
      <c r="A34" s="97"/>
      <c r="B34" s="32"/>
      <c r="C34" s="37" t="s">
        <v>206</v>
      </c>
      <c r="E34" s="283">
        <v>1.21</v>
      </c>
      <c r="F34" s="283">
        <v>1.25</v>
      </c>
      <c r="G34" s="283">
        <v>1</v>
      </c>
      <c r="H34" s="283">
        <v>0</v>
      </c>
      <c r="I34" s="283">
        <v>0</v>
      </c>
      <c r="J34" s="283">
        <v>0</v>
      </c>
      <c r="K34" s="283">
        <v>2</v>
      </c>
      <c r="L34" s="283">
        <v>1</v>
      </c>
      <c r="M34" s="283">
        <v>0</v>
      </c>
      <c r="N34" s="283">
        <v>0</v>
      </c>
      <c r="O34" s="283">
        <v>0.22282234000000001</v>
      </c>
      <c r="P34" s="146"/>
      <c r="Q34" s="284">
        <v>0.44</v>
      </c>
      <c r="R34" s="284">
        <v>0.56000000000000005</v>
      </c>
      <c r="S34" s="284">
        <v>0</v>
      </c>
      <c r="T34" s="284">
        <v>0</v>
      </c>
      <c r="U34" s="284">
        <v>0</v>
      </c>
      <c r="V34" s="284">
        <v>0</v>
      </c>
      <c r="W34" s="284">
        <v>0</v>
      </c>
      <c r="X34" s="284">
        <v>0</v>
      </c>
      <c r="Y34" s="284">
        <v>0</v>
      </c>
      <c r="Z34" s="284">
        <v>0</v>
      </c>
      <c r="AA34" s="284">
        <v>0</v>
      </c>
      <c r="AB34" s="284">
        <v>0</v>
      </c>
      <c r="AC34" s="284">
        <v>0</v>
      </c>
      <c r="AD34" s="284">
        <v>0</v>
      </c>
      <c r="AE34" s="284">
        <v>0</v>
      </c>
      <c r="AF34" s="284">
        <v>0</v>
      </c>
      <c r="AG34" s="284">
        <v>0</v>
      </c>
      <c r="AH34" s="284">
        <v>0</v>
      </c>
      <c r="AI34" s="284">
        <v>2</v>
      </c>
      <c r="AJ34" s="284">
        <v>0</v>
      </c>
      <c r="AK34" s="284">
        <v>0</v>
      </c>
      <c r="AL34" s="284">
        <v>0</v>
      </c>
      <c r="AM34" s="284">
        <v>1</v>
      </c>
      <c r="AN34" s="284">
        <v>0</v>
      </c>
      <c r="AO34" s="284">
        <v>0</v>
      </c>
      <c r="AP34" s="284">
        <v>0</v>
      </c>
      <c r="AQ34" s="284">
        <v>0</v>
      </c>
      <c r="AR34" s="284">
        <v>0</v>
      </c>
      <c r="AS34" s="284">
        <v>0</v>
      </c>
      <c r="AT34" s="284">
        <v>0</v>
      </c>
      <c r="AU34" s="284">
        <v>0</v>
      </c>
      <c r="AV34" s="284">
        <v>0</v>
      </c>
      <c r="AW34" s="284">
        <v>0</v>
      </c>
      <c r="AX34" s="284">
        <v>0</v>
      </c>
      <c r="AY34" s="617">
        <v>0.22282234000000001</v>
      </c>
      <c r="AZ34" s="617">
        <v>1.0988698100000001</v>
      </c>
      <c r="BA34" s="617">
        <v>0.87153018999999987</v>
      </c>
    </row>
    <row r="35" spans="1:53" s="6" customFormat="1" ht="16.5" customHeight="1">
      <c r="A35" s="97"/>
      <c r="B35" s="10" t="s">
        <v>337</v>
      </c>
      <c r="C35" s="14"/>
      <c r="D35" s="58"/>
      <c r="E35" s="167">
        <v>2.0992036586500753E-2</v>
      </c>
      <c r="F35" s="167">
        <v>1.7366728513346075E-2</v>
      </c>
      <c r="G35" s="167">
        <v>2.0288803376162526E-2</v>
      </c>
      <c r="H35" s="167">
        <v>1.3001082427170303E-2</v>
      </c>
      <c r="I35" s="167">
        <v>8.7590856722169173E-3</v>
      </c>
      <c r="J35" s="167">
        <v>1.0034188114015852E-2</v>
      </c>
      <c r="K35" s="167">
        <v>9.697228580817752E-3</v>
      </c>
      <c r="L35" s="167">
        <v>8.6571564135569587E-3</v>
      </c>
      <c r="M35" s="167">
        <v>6.8407881797120321E-3</v>
      </c>
      <c r="N35" s="167">
        <v>5.8414263258442902E-3</v>
      </c>
      <c r="O35" s="167">
        <v>6.1289085287784357E-3</v>
      </c>
      <c r="P35" s="10"/>
      <c r="Q35" s="167">
        <v>1.5002721223387453E-2</v>
      </c>
      <c r="R35" s="167">
        <v>1.2197771726738079E-2</v>
      </c>
      <c r="S35" s="167">
        <v>8.0478721583086242E-3</v>
      </c>
      <c r="T35" s="167">
        <v>9.5512540371065022E-3</v>
      </c>
      <c r="U35" s="167">
        <v>9.9267432705292327E-3</v>
      </c>
      <c r="V35" s="167">
        <v>9.8793862492162574E-3</v>
      </c>
      <c r="W35" s="167">
        <v>1.0374653623888177E-2</v>
      </c>
      <c r="X35" s="167">
        <v>8.6188484343967704E-3</v>
      </c>
      <c r="Y35" s="167">
        <v>7.2227067656423427E-3</v>
      </c>
      <c r="Z35" s="167">
        <v>7.3266342753368768E-3</v>
      </c>
      <c r="AA35" s="167">
        <v>6.9041311311776833E-3</v>
      </c>
      <c r="AB35" s="167">
        <v>6.6476664675993793E-3</v>
      </c>
      <c r="AC35" s="167">
        <v>6.8794385708662326E-3</v>
      </c>
      <c r="AD35" s="167">
        <v>6.8278918603909529E-3</v>
      </c>
      <c r="AE35" s="167">
        <v>6.9143225343757083E-3</v>
      </c>
      <c r="AF35" s="167">
        <v>7.0676515260237275E-3</v>
      </c>
      <c r="AG35" s="167">
        <v>6.5201956248154055E-3</v>
      </c>
      <c r="AH35" s="167">
        <v>6.9983882218155272E-3</v>
      </c>
      <c r="AI35" s="167">
        <v>6.7483199323834977E-3</v>
      </c>
      <c r="AJ35" s="167">
        <v>6.3669739577402506E-3</v>
      </c>
      <c r="AK35" s="167">
        <v>5.8288796925883273E-3</v>
      </c>
      <c r="AL35" s="167">
        <v>6.0161218211982866E-3</v>
      </c>
      <c r="AM35" s="167">
        <v>6.0220770800378954E-3</v>
      </c>
      <c r="AN35" s="167">
        <v>4.969916037676483E-3</v>
      </c>
      <c r="AO35" s="167">
        <v>4.6405520591984942E-3</v>
      </c>
      <c r="AP35" s="167">
        <v>4.4898252783799964E-3</v>
      </c>
      <c r="AQ35" s="167">
        <v>4.6107827197411789E-3</v>
      </c>
      <c r="AR35" s="167">
        <v>4.5657741084447227E-3</v>
      </c>
      <c r="AS35" s="167">
        <v>4.416971396433946E-3</v>
      </c>
      <c r="AT35" s="167">
        <v>4.3256733824193067E-3</v>
      </c>
      <c r="AU35" s="167">
        <v>3.9912786179802573E-3</v>
      </c>
      <c r="AV35" s="167">
        <v>3.4114198933550121E-3</v>
      </c>
      <c r="AW35" s="167">
        <v>3.5873939412515649E-3</v>
      </c>
      <c r="AX35" s="167">
        <v>3.5870553439312685E-3</v>
      </c>
      <c r="AY35" s="167">
        <v>4.1758373919990478E-3</v>
      </c>
      <c r="AZ35" s="167">
        <v>5.1919838585576875E-3</v>
      </c>
      <c r="BA35" s="167">
        <v>8.1275496351364759E-3</v>
      </c>
    </row>
    <row r="36" spans="1:53" s="6" customFormat="1" ht="16.5" customHeight="1">
      <c r="A36" s="97"/>
      <c r="B36" s="14"/>
      <c r="C36" s="14" t="s">
        <v>338</v>
      </c>
      <c r="D36" s="58"/>
      <c r="E36" s="137">
        <v>2684.3</v>
      </c>
      <c r="F36" s="137">
        <v>2341.9899999999998</v>
      </c>
      <c r="G36" s="137">
        <v>2531.94</v>
      </c>
      <c r="H36" s="137">
        <v>1939.90237654</v>
      </c>
      <c r="I36" s="137">
        <v>1566.2574341500001</v>
      </c>
      <c r="J36" s="137">
        <v>1890.84</v>
      </c>
      <c r="K36" s="137">
        <v>1731.09735022</v>
      </c>
      <c r="L36" s="137">
        <v>1586.28595595</v>
      </c>
      <c r="M36" s="137">
        <v>1388.8986700299999</v>
      </c>
      <c r="N36" s="137">
        <v>1273.5930078199999</v>
      </c>
      <c r="O36" s="137">
        <v>1343.6455286999999</v>
      </c>
      <c r="P36" s="147"/>
      <c r="Q36" s="137">
        <v>1963.26</v>
      </c>
      <c r="R36" s="137">
        <v>1544.92</v>
      </c>
      <c r="S36" s="137">
        <v>991.94</v>
      </c>
      <c r="T36" s="137">
        <v>1225.43</v>
      </c>
      <c r="U36" s="137">
        <v>1332.5843682099999</v>
      </c>
      <c r="V36" s="137">
        <v>1382.8601203800001</v>
      </c>
      <c r="W36" s="137">
        <v>1543.90237654</v>
      </c>
      <c r="X36" s="137">
        <v>1363.66282675</v>
      </c>
      <c r="Y36" s="137">
        <v>1187.7706469300001</v>
      </c>
      <c r="Z36" s="137">
        <v>1264.7284281100001</v>
      </c>
      <c r="AA36" s="137">
        <v>1232.2574341500001</v>
      </c>
      <c r="AB36" s="137">
        <v>1227.38492548</v>
      </c>
      <c r="AC36" s="137">
        <v>1283.88939074</v>
      </c>
      <c r="AD36" s="137">
        <v>1280.3599999999999</v>
      </c>
      <c r="AE36" s="137">
        <v>1298.8399999999999</v>
      </c>
      <c r="AF36" s="137">
        <v>1323.77</v>
      </c>
      <c r="AG36" s="137">
        <v>1204.47</v>
      </c>
      <c r="AH36" s="137">
        <v>1294.8799999999999</v>
      </c>
      <c r="AI36" s="137">
        <v>1201.09735022</v>
      </c>
      <c r="AJ36" s="137">
        <v>1125.75279041</v>
      </c>
      <c r="AK36" s="137">
        <v>1039.7551594199999</v>
      </c>
      <c r="AL36" s="137">
        <v>1068.0860621000002</v>
      </c>
      <c r="AM36" s="137">
        <v>1100.5243658700001</v>
      </c>
      <c r="AN36" s="137">
        <v>933.10869846000003</v>
      </c>
      <c r="AO36" s="137">
        <v>919.47792855000012</v>
      </c>
      <c r="AP36" s="137">
        <v>915.54770884000004</v>
      </c>
      <c r="AQ36" s="137">
        <v>934.03901928999994</v>
      </c>
      <c r="AR36" s="137">
        <v>940.12254607</v>
      </c>
      <c r="AS36" s="137">
        <v>920.52603525999996</v>
      </c>
      <c r="AT36" s="137">
        <v>946.09805266000001</v>
      </c>
      <c r="AU36" s="137">
        <v>868.59300782000003</v>
      </c>
      <c r="AV36" s="137">
        <v>758.64864942999998</v>
      </c>
      <c r="AW36" s="137">
        <v>792.58394899999996</v>
      </c>
      <c r="AX36" s="137">
        <v>802.55399437999995</v>
      </c>
      <c r="AY36" s="137">
        <v>913.67669819999992</v>
      </c>
      <c r="AZ36" s="137">
        <v>1143.9186368000001</v>
      </c>
      <c r="BA36" s="137">
        <v>1804.02194085</v>
      </c>
    </row>
    <row r="37" spans="1:53" s="6" customFormat="1" ht="16.5" customHeight="1">
      <c r="A37" s="97"/>
      <c r="B37" s="216"/>
      <c r="C37" s="216" t="s">
        <v>339</v>
      </c>
      <c r="D37" s="58"/>
      <c r="E37" s="285">
        <v>127872.3</v>
      </c>
      <c r="F37" s="285">
        <v>134854.99</v>
      </c>
      <c r="G37" s="285">
        <v>124794.94</v>
      </c>
      <c r="H37" s="285">
        <v>149210.83589824001</v>
      </c>
      <c r="I37" s="285">
        <v>178815.17463838001</v>
      </c>
      <c r="J37" s="285">
        <v>188439.76</v>
      </c>
      <c r="K37" s="285">
        <v>178514.64836503001</v>
      </c>
      <c r="L37" s="285">
        <v>183234.06441702999</v>
      </c>
      <c r="M37" s="285">
        <v>203031.96554881</v>
      </c>
      <c r="N37" s="285">
        <v>218027.74472824001</v>
      </c>
      <c r="O37" s="285">
        <v>219230.80143730002</v>
      </c>
      <c r="P37" s="147"/>
      <c r="Q37" s="285">
        <v>130860.26</v>
      </c>
      <c r="R37" s="285">
        <v>126655.92</v>
      </c>
      <c r="S37" s="285">
        <v>123254.94</v>
      </c>
      <c r="T37" s="285">
        <v>128300.43</v>
      </c>
      <c r="U37" s="285">
        <v>134241.84870038999</v>
      </c>
      <c r="V37" s="285">
        <v>139974.29450535998</v>
      </c>
      <c r="W37" s="285">
        <v>148814.83589824001</v>
      </c>
      <c r="X37" s="285">
        <v>158218.68050351</v>
      </c>
      <c r="Y37" s="285">
        <v>164449.51809204</v>
      </c>
      <c r="Z37" s="285">
        <v>172620.65780563999</v>
      </c>
      <c r="AA37" s="285">
        <v>178481.17463838001</v>
      </c>
      <c r="AB37" s="285">
        <v>184633.95109581001</v>
      </c>
      <c r="AC37" s="285">
        <v>186627.05939074</v>
      </c>
      <c r="AD37" s="285">
        <v>187519.08</v>
      </c>
      <c r="AE37" s="285">
        <v>187847.76</v>
      </c>
      <c r="AF37" s="285">
        <v>187299.84</v>
      </c>
      <c r="AG37" s="285">
        <v>184729.12</v>
      </c>
      <c r="AH37" s="285">
        <v>185025.46</v>
      </c>
      <c r="AI37" s="285">
        <v>177984.64836503001</v>
      </c>
      <c r="AJ37" s="285">
        <v>176811.27610729999</v>
      </c>
      <c r="AK37" s="285">
        <v>178379.93135149</v>
      </c>
      <c r="AL37" s="285">
        <v>177537.30623215</v>
      </c>
      <c r="AM37" s="285">
        <v>182748.30282695001</v>
      </c>
      <c r="AN37" s="285">
        <v>187751.40090621001</v>
      </c>
      <c r="AO37" s="285">
        <v>198139.77234183002</v>
      </c>
      <c r="AP37" s="285">
        <v>203916.110778</v>
      </c>
      <c r="AQ37" s="285">
        <v>202577.10589807</v>
      </c>
      <c r="AR37" s="285">
        <v>205906.49553406</v>
      </c>
      <c r="AS37" s="285">
        <v>208406.61001409002</v>
      </c>
      <c r="AT37" s="285">
        <v>218716.94162236</v>
      </c>
      <c r="AU37" s="285">
        <v>217622.74472824001</v>
      </c>
      <c r="AV37" s="285">
        <v>222385.0106836</v>
      </c>
      <c r="AW37" s="285">
        <v>220935.85538127</v>
      </c>
      <c r="AX37" s="285">
        <v>223736.16167862999</v>
      </c>
      <c r="AY37" s="285">
        <v>218800.83260680002</v>
      </c>
      <c r="AZ37" s="285">
        <v>220323.99713927004</v>
      </c>
      <c r="BA37" s="285">
        <v>221963.81712035</v>
      </c>
    </row>
    <row r="38" spans="1:53" ht="16.5" customHeight="1">
      <c r="B38" s="10" t="s">
        <v>340</v>
      </c>
      <c r="C38" s="14"/>
      <c r="D38" s="58"/>
      <c r="E38" s="168">
        <v>1.5386209523094526E-2</v>
      </c>
      <c r="F38" s="168">
        <v>9.6695717377606859E-3</v>
      </c>
      <c r="G38" s="168">
        <v>1.1482356576316315E-2</v>
      </c>
      <c r="H38" s="168">
        <v>8.0014455341180912E-3</v>
      </c>
      <c r="I38" s="168">
        <v>2.0599765000645434E-3</v>
      </c>
      <c r="J38" s="168">
        <v>4.4660562391397639E-3</v>
      </c>
      <c r="K38" s="168">
        <v>3.8050510501022989E-3</v>
      </c>
      <c r="L38" s="168">
        <v>3.6902996606080537E-3</v>
      </c>
      <c r="M38" s="168">
        <v>3.0801112640544263E-3</v>
      </c>
      <c r="N38" s="168">
        <v>2.2597781690771391E-3</v>
      </c>
      <c r="O38" s="168">
        <v>3.0429116413680153E-3</v>
      </c>
      <c r="P38" s="10"/>
      <c r="Q38" s="168">
        <v>6.6044496625637149E-3</v>
      </c>
      <c r="R38" s="168">
        <v>2.1232327711172127E-3</v>
      </c>
      <c r="S38" s="168">
        <v>7.86499916352237E-4</v>
      </c>
      <c r="T38" s="168">
        <v>3.7367762524256548E-3</v>
      </c>
      <c r="U38" s="168">
        <v>2.3136180797329675E-3</v>
      </c>
      <c r="V38" s="168">
        <v>9.3607010224997411E-4</v>
      </c>
      <c r="W38" s="168">
        <v>1.8335689080528487E-3</v>
      </c>
      <c r="X38" s="168">
        <v>1.0476667463190147E-3</v>
      </c>
      <c r="Y38" s="168">
        <v>-4.3716868650088049E-4</v>
      </c>
      <c r="Z38" s="168">
        <v>1.2510540970313928E-3</v>
      </c>
      <c r="AA38" s="168">
        <v>3.2792817594676525E-4</v>
      </c>
      <c r="AB38" s="168">
        <v>9.6476022027804705E-4</v>
      </c>
      <c r="AC38" s="168">
        <v>1.0628955692040577E-3</v>
      </c>
      <c r="AD38" s="168">
        <v>1.2884555534295491E-3</v>
      </c>
      <c r="AE38" s="168">
        <v>1.1896867974363922E-3</v>
      </c>
      <c r="AF38" s="168">
        <v>1.4518432049915263E-3</v>
      </c>
      <c r="AG38" s="168">
        <v>1.1205596605451263E-4</v>
      </c>
      <c r="AH38" s="168">
        <v>1.517737072508832E-3</v>
      </c>
      <c r="AI38" s="168">
        <v>5.9447458638679318E-4</v>
      </c>
      <c r="AJ38" s="168">
        <v>1.2196927986602337E-3</v>
      </c>
      <c r="AK38" s="168">
        <v>3.0273791788601321E-4</v>
      </c>
      <c r="AL38" s="168">
        <v>1.3649576408640846E-3</v>
      </c>
      <c r="AM38" s="168">
        <v>9.0012127147230485E-4</v>
      </c>
      <c r="AN38" s="168">
        <v>9.0316808109840987E-4</v>
      </c>
      <c r="AO38" s="168">
        <v>5.6498529435509363E-4</v>
      </c>
      <c r="AP38" s="168">
        <v>8.3118961093036974E-4</v>
      </c>
      <c r="AQ38" s="168">
        <v>8.606646857603319E-4</v>
      </c>
      <c r="AR38" s="168">
        <v>7.7328243398548863E-4</v>
      </c>
      <c r="AS38" s="168">
        <v>5.2495210772155159E-4</v>
      </c>
      <c r="AT38" s="168">
        <v>6.9712501258024321E-4</v>
      </c>
      <c r="AU38" s="168">
        <v>3.2898179815443523E-4</v>
      </c>
      <c r="AV38" s="168">
        <v>3.6919340164887635E-4</v>
      </c>
      <c r="AW38" s="168">
        <v>7.0903573442013712E-4</v>
      </c>
      <c r="AX38" s="168">
        <v>7.4597899364044391E-4</v>
      </c>
      <c r="AY38" s="168">
        <v>1.1948902705038187E-3</v>
      </c>
      <c r="AZ38" s="168">
        <v>1.9074160933743138E-3</v>
      </c>
      <c r="BA38" s="168">
        <v>3.5771545851524516E-3</v>
      </c>
    </row>
    <row r="39" spans="1:53" ht="16.5" customHeight="1">
      <c r="B39" s="14"/>
      <c r="C39" s="14" t="s">
        <v>341</v>
      </c>
      <c r="D39" s="73"/>
      <c r="E39" s="269">
        <v>1967.4700000000003</v>
      </c>
      <c r="F39" s="269">
        <v>1303.9899999999998</v>
      </c>
      <c r="G39" s="269">
        <v>1432.94</v>
      </c>
      <c r="H39" s="269">
        <v>1193.90237654</v>
      </c>
      <c r="I39" s="269">
        <v>368.35505761000013</v>
      </c>
      <c r="J39" s="269">
        <v>841.58256584999981</v>
      </c>
      <c r="K39" s="269">
        <v>679.25735022000003</v>
      </c>
      <c r="L39" s="269">
        <v>676.18860573000006</v>
      </c>
      <c r="M39" s="269">
        <v>625.36104404999992</v>
      </c>
      <c r="N39" s="269">
        <v>492.69433779000008</v>
      </c>
      <c r="O39" s="269">
        <v>667.09995784</v>
      </c>
      <c r="P39" s="147"/>
      <c r="Q39" s="137">
        <v>864.26</v>
      </c>
      <c r="R39" s="269">
        <v>268.92</v>
      </c>
      <c r="S39" s="269">
        <v>96.94</v>
      </c>
      <c r="T39" s="269">
        <v>479.43</v>
      </c>
      <c r="U39" s="269">
        <v>310.58436820999987</v>
      </c>
      <c r="V39" s="269">
        <v>131.02575217000032</v>
      </c>
      <c r="W39" s="269">
        <v>272.86225615999979</v>
      </c>
      <c r="X39" s="269">
        <v>165.76045021000004</v>
      </c>
      <c r="Y39" s="269">
        <v>-71.89217981999991</v>
      </c>
      <c r="Z39" s="269">
        <v>215.95778117999998</v>
      </c>
      <c r="AA39" s="269">
        <v>58.529006040000013</v>
      </c>
      <c r="AB39" s="269">
        <v>178.12749132999983</v>
      </c>
      <c r="AC39" s="269">
        <v>198.36507452000006</v>
      </c>
      <c r="AD39" s="269">
        <v>241.6099999999999</v>
      </c>
      <c r="AE39" s="269">
        <v>223.48000000000002</v>
      </c>
      <c r="AF39" s="269">
        <v>271.93000000000006</v>
      </c>
      <c r="AG39" s="269">
        <v>20.699999999999989</v>
      </c>
      <c r="AH39" s="269">
        <v>280.82</v>
      </c>
      <c r="AI39" s="269">
        <v>105.80735022000005</v>
      </c>
      <c r="AJ39" s="269">
        <v>215.65544019000004</v>
      </c>
      <c r="AK39" s="269">
        <v>54.002369010000052</v>
      </c>
      <c r="AL39" s="269">
        <v>242.33090268000001</v>
      </c>
      <c r="AM39" s="269">
        <v>164.49563470000004</v>
      </c>
      <c r="AN39" s="269">
        <v>169.57107247999994</v>
      </c>
      <c r="AO39" s="269">
        <v>111.94605760000007</v>
      </c>
      <c r="AP39" s="269">
        <v>169.49295278</v>
      </c>
      <c r="AQ39" s="269">
        <v>174.35096118999991</v>
      </c>
      <c r="AR39" s="269">
        <v>159.22387604000005</v>
      </c>
      <c r="AS39" s="269">
        <v>109.40348918999999</v>
      </c>
      <c r="AT39" s="269">
        <v>152.47305068000003</v>
      </c>
      <c r="AU39" s="269">
        <v>71.593921880000039</v>
      </c>
      <c r="AV39" s="269">
        <v>82.103078569999994</v>
      </c>
      <c r="AW39" s="269">
        <v>156.65141647999997</v>
      </c>
      <c r="AX39" s="269">
        <v>166.90247673000005</v>
      </c>
      <c r="AY39" s="269">
        <v>261.44298606000001</v>
      </c>
      <c r="AZ39" s="269">
        <v>420.24953789999995</v>
      </c>
      <c r="BA39" s="269">
        <v>793.9988861500002</v>
      </c>
    </row>
    <row r="40" spans="1:53" ht="16.5" customHeight="1">
      <c r="A40" s="102"/>
      <c r="B40" s="37"/>
      <c r="C40" s="37" t="s">
        <v>342</v>
      </c>
      <c r="D40" s="73"/>
      <c r="E40" s="286">
        <v>127872.3</v>
      </c>
      <c r="F40" s="286">
        <v>134854.99</v>
      </c>
      <c r="G40" s="286">
        <v>124794.94</v>
      </c>
      <c r="H40" s="286">
        <v>149210.83589824001</v>
      </c>
      <c r="I40" s="286">
        <v>178815.17463838001</v>
      </c>
      <c r="J40" s="286">
        <v>188439.76</v>
      </c>
      <c r="K40" s="286">
        <v>178514.64836503001</v>
      </c>
      <c r="L40" s="286">
        <v>183234.06441702999</v>
      </c>
      <c r="M40" s="286">
        <v>203031.96554881</v>
      </c>
      <c r="N40" s="286">
        <v>218027.74472824001</v>
      </c>
      <c r="O40" s="286">
        <v>219230.80143730002</v>
      </c>
      <c r="P40" s="147"/>
      <c r="Q40" s="283">
        <v>130860.26</v>
      </c>
      <c r="R40" s="286">
        <v>126655.92</v>
      </c>
      <c r="S40" s="286">
        <v>123254.94</v>
      </c>
      <c r="T40" s="286">
        <v>128300.43</v>
      </c>
      <c r="U40" s="286">
        <v>134241.84870038999</v>
      </c>
      <c r="V40" s="286">
        <v>139974.29450535998</v>
      </c>
      <c r="W40" s="286">
        <v>148814.83589824001</v>
      </c>
      <c r="X40" s="286">
        <v>158218.68050351</v>
      </c>
      <c r="Y40" s="286">
        <v>164449.51809204</v>
      </c>
      <c r="Z40" s="286">
        <v>172620.65780563999</v>
      </c>
      <c r="AA40" s="286">
        <v>178481.17463838001</v>
      </c>
      <c r="AB40" s="286">
        <v>184633.95109581001</v>
      </c>
      <c r="AC40" s="286">
        <v>186627.05939074</v>
      </c>
      <c r="AD40" s="286">
        <v>187519.08</v>
      </c>
      <c r="AE40" s="286">
        <v>187847.76</v>
      </c>
      <c r="AF40" s="286">
        <v>187299.84</v>
      </c>
      <c r="AG40" s="286">
        <v>184729.12</v>
      </c>
      <c r="AH40" s="286">
        <v>185025.46</v>
      </c>
      <c r="AI40" s="286">
        <v>177984.64836503001</v>
      </c>
      <c r="AJ40" s="286">
        <v>176811.27610729999</v>
      </c>
      <c r="AK40" s="286">
        <v>178379.93135149</v>
      </c>
      <c r="AL40" s="286">
        <v>177537.30623215</v>
      </c>
      <c r="AM40" s="286">
        <v>182748.30282695001</v>
      </c>
      <c r="AN40" s="286">
        <v>187751.40090621001</v>
      </c>
      <c r="AO40" s="286">
        <v>198139.77234183002</v>
      </c>
      <c r="AP40" s="286">
        <v>203916.110778</v>
      </c>
      <c r="AQ40" s="286">
        <v>202577.10589807</v>
      </c>
      <c r="AR40" s="286">
        <v>205906.49553406</v>
      </c>
      <c r="AS40" s="286">
        <v>208406.61001409002</v>
      </c>
      <c r="AT40" s="286">
        <v>218716.94162236</v>
      </c>
      <c r="AU40" s="286">
        <v>217622.74472824001</v>
      </c>
      <c r="AV40" s="286">
        <v>222385.0106836</v>
      </c>
      <c r="AW40" s="286">
        <v>220935.85538127</v>
      </c>
      <c r="AX40" s="286">
        <v>223736.16167862999</v>
      </c>
      <c r="AY40" s="286">
        <v>218800.83260680002</v>
      </c>
      <c r="AZ40" s="286">
        <v>220323.99713927004</v>
      </c>
      <c r="BA40" s="286">
        <v>221963.81712035</v>
      </c>
    </row>
    <row r="41" spans="1:53" s="6" customFormat="1" ht="16.5" customHeight="1">
      <c r="A41" s="102"/>
      <c r="B41" s="10" t="s">
        <v>737</v>
      </c>
      <c r="C41" s="10"/>
      <c r="D41" s="81"/>
      <c r="E41" s="142">
        <v>786</v>
      </c>
      <c r="F41" s="142">
        <v>1094</v>
      </c>
      <c r="G41" s="142">
        <v>560</v>
      </c>
      <c r="H41" s="142">
        <v>332.87</v>
      </c>
      <c r="I41" s="142">
        <v>359.12</v>
      </c>
      <c r="J41" s="142">
        <v>430.19</v>
      </c>
      <c r="K41" s="142">
        <v>561.73</v>
      </c>
      <c r="L41" s="142">
        <v>398.33</v>
      </c>
      <c r="M41" s="142">
        <v>489.16</v>
      </c>
      <c r="N41" s="142">
        <v>380.84</v>
      </c>
      <c r="O41" s="142">
        <v>837.07000000000016</v>
      </c>
      <c r="P41" s="147"/>
      <c r="Q41" s="142">
        <v>218</v>
      </c>
      <c r="R41" s="142">
        <v>240</v>
      </c>
      <c r="S41" s="142">
        <v>-113</v>
      </c>
      <c r="T41" s="142">
        <v>328</v>
      </c>
      <c r="U41" s="142">
        <v>100.47000000000003</v>
      </c>
      <c r="V41" s="142">
        <v>-57</v>
      </c>
      <c r="W41" s="142">
        <v>-38.600000000000023</v>
      </c>
      <c r="X41" s="142">
        <v>87.15</v>
      </c>
      <c r="Y41" s="142">
        <v>130.73999999999998</v>
      </c>
      <c r="Z41" s="142">
        <v>60.350000000000023</v>
      </c>
      <c r="AA41" s="142">
        <v>80.88</v>
      </c>
      <c r="AB41" s="142">
        <v>54.2</v>
      </c>
      <c r="AC41" s="142">
        <v>136.63999999999999</v>
      </c>
      <c r="AD41" s="142">
        <v>90.28000000000003</v>
      </c>
      <c r="AE41" s="142">
        <v>149.07</v>
      </c>
      <c r="AF41" s="142">
        <v>177.4</v>
      </c>
      <c r="AG41" s="142">
        <v>107.68999999999997</v>
      </c>
      <c r="AH41" s="142">
        <v>80.900000000000034</v>
      </c>
      <c r="AI41" s="142">
        <v>195.74</v>
      </c>
      <c r="AJ41" s="142">
        <v>116.28</v>
      </c>
      <c r="AK41" s="142">
        <v>94.330000000000013</v>
      </c>
      <c r="AL41" s="142">
        <v>74.089999999999975</v>
      </c>
      <c r="AM41" s="142">
        <v>113</v>
      </c>
      <c r="AN41" s="142">
        <v>79.14</v>
      </c>
      <c r="AO41" s="142">
        <v>183.02000000000004</v>
      </c>
      <c r="AP41" s="142">
        <v>90</v>
      </c>
      <c r="AQ41" s="142">
        <v>137</v>
      </c>
      <c r="AR41" s="142">
        <v>42.88</v>
      </c>
      <c r="AS41" s="142">
        <v>113</v>
      </c>
      <c r="AT41" s="142">
        <v>120.65</v>
      </c>
      <c r="AU41" s="142">
        <v>104.31</v>
      </c>
      <c r="AV41" s="142">
        <v>137.42000000000002</v>
      </c>
      <c r="AW41" s="142">
        <v>261.52000000000004</v>
      </c>
      <c r="AX41" s="142">
        <v>132.97999999999996</v>
      </c>
      <c r="AY41" s="142">
        <v>305.15000000000009</v>
      </c>
      <c r="AZ41" s="142">
        <v>316.77</v>
      </c>
      <c r="BA41" s="142">
        <v>413.86</v>
      </c>
    </row>
    <row r="42" spans="1:53" s="6" customFormat="1" ht="16.5" customHeight="1">
      <c r="A42" s="102"/>
      <c r="B42" s="10"/>
      <c r="C42" s="14" t="s">
        <v>205</v>
      </c>
      <c r="D42" s="81"/>
      <c r="E42" s="137"/>
      <c r="F42" s="137">
        <v>34</v>
      </c>
      <c r="G42" s="137">
        <v>15</v>
      </c>
      <c r="H42" s="137">
        <v>18</v>
      </c>
      <c r="I42" s="137">
        <v>49</v>
      </c>
      <c r="J42" s="137">
        <v>138</v>
      </c>
      <c r="K42" s="137">
        <v>217</v>
      </c>
      <c r="L42" s="137">
        <v>267</v>
      </c>
      <c r="M42" s="137">
        <v>390</v>
      </c>
      <c r="N42" s="137">
        <v>229</v>
      </c>
      <c r="O42" s="137">
        <v>553</v>
      </c>
      <c r="P42" s="146"/>
      <c r="Q42" s="137">
        <v>6</v>
      </c>
      <c r="R42" s="137">
        <v>6</v>
      </c>
      <c r="S42" s="137">
        <v>-3</v>
      </c>
      <c r="T42" s="137">
        <v>2</v>
      </c>
      <c r="U42" s="137">
        <v>5</v>
      </c>
      <c r="V42" s="137">
        <v>4</v>
      </c>
      <c r="W42" s="137">
        <v>7</v>
      </c>
      <c r="X42" s="137">
        <v>11</v>
      </c>
      <c r="Y42" s="137">
        <v>8</v>
      </c>
      <c r="Z42" s="137">
        <v>11</v>
      </c>
      <c r="AA42" s="137">
        <v>19</v>
      </c>
      <c r="AB42" s="137">
        <v>28</v>
      </c>
      <c r="AC42" s="137">
        <v>42</v>
      </c>
      <c r="AD42" s="137">
        <v>20</v>
      </c>
      <c r="AE42" s="137">
        <v>48</v>
      </c>
      <c r="AF42" s="137">
        <v>38</v>
      </c>
      <c r="AG42" s="137">
        <v>42</v>
      </c>
      <c r="AH42" s="137">
        <v>65</v>
      </c>
      <c r="AI42" s="137">
        <v>72</v>
      </c>
      <c r="AJ42" s="137">
        <v>58</v>
      </c>
      <c r="AK42" s="137">
        <v>74</v>
      </c>
      <c r="AL42" s="137">
        <v>48</v>
      </c>
      <c r="AM42" s="137">
        <v>87</v>
      </c>
      <c r="AN42" s="137">
        <v>70</v>
      </c>
      <c r="AO42" s="137">
        <v>112</v>
      </c>
      <c r="AP42" s="137">
        <v>83</v>
      </c>
      <c r="AQ42" s="137">
        <v>125</v>
      </c>
      <c r="AR42" s="137">
        <v>46</v>
      </c>
      <c r="AS42" s="137">
        <v>53</v>
      </c>
      <c r="AT42" s="137">
        <v>91</v>
      </c>
      <c r="AU42" s="137">
        <v>39</v>
      </c>
      <c r="AV42" s="137">
        <v>136</v>
      </c>
      <c r="AW42" s="137">
        <v>114</v>
      </c>
      <c r="AX42" s="137">
        <v>138</v>
      </c>
      <c r="AY42" s="137">
        <v>165</v>
      </c>
      <c r="AZ42" s="137">
        <v>228</v>
      </c>
      <c r="BA42" s="137">
        <v>197</v>
      </c>
    </row>
    <row r="43" spans="1:53" s="6" customFormat="1" ht="16.5" customHeight="1">
      <c r="A43" s="102"/>
      <c r="B43" s="10"/>
      <c r="C43" s="14" t="s">
        <v>738</v>
      </c>
      <c r="D43" s="81"/>
      <c r="E43" s="137"/>
      <c r="F43" s="137">
        <v>1040</v>
      </c>
      <c r="G43" s="137">
        <v>532</v>
      </c>
      <c r="H43" s="137">
        <v>299.47000000000003</v>
      </c>
      <c r="I43" s="137">
        <v>227.12</v>
      </c>
      <c r="J43" s="137">
        <v>217.2</v>
      </c>
      <c r="K43" s="137">
        <v>259</v>
      </c>
      <c r="L43" s="137">
        <v>81</v>
      </c>
      <c r="M43" s="137">
        <v>47</v>
      </c>
      <c r="N43" s="137">
        <v>108.84</v>
      </c>
      <c r="O43" s="137">
        <v>241.07000000000011</v>
      </c>
      <c r="P43" s="146"/>
      <c r="Q43" s="137">
        <v>208</v>
      </c>
      <c r="R43" s="137">
        <v>227</v>
      </c>
      <c r="S43" s="137">
        <v>-108</v>
      </c>
      <c r="T43" s="137">
        <v>321</v>
      </c>
      <c r="U43" s="137">
        <v>88</v>
      </c>
      <c r="V43" s="137">
        <v>-61</v>
      </c>
      <c r="W43" s="137">
        <v>-49</v>
      </c>
      <c r="X43" s="137">
        <v>61.150000000000006</v>
      </c>
      <c r="Y43" s="137">
        <v>108.73999999999998</v>
      </c>
      <c r="Z43" s="137">
        <v>28.350000000000023</v>
      </c>
      <c r="AA43" s="137">
        <v>28.879999999999995</v>
      </c>
      <c r="AB43" s="137">
        <v>-12.799999999999997</v>
      </c>
      <c r="AC43" s="137">
        <v>60</v>
      </c>
      <c r="AD43" s="137">
        <v>61</v>
      </c>
      <c r="AE43" s="137">
        <v>109</v>
      </c>
      <c r="AF43" s="137">
        <v>115</v>
      </c>
      <c r="AG43" s="137">
        <v>43</v>
      </c>
      <c r="AH43" s="137">
        <v>-7</v>
      </c>
      <c r="AI43" s="137">
        <v>108</v>
      </c>
      <c r="AJ43" s="137">
        <v>42</v>
      </c>
      <c r="AK43" s="137">
        <v>9</v>
      </c>
      <c r="AL43" s="137">
        <v>15</v>
      </c>
      <c r="AM43" s="137">
        <v>15</v>
      </c>
      <c r="AN43" s="137">
        <v>0</v>
      </c>
      <c r="AO43" s="137">
        <v>56</v>
      </c>
      <c r="AP43" s="137">
        <v>-6</v>
      </c>
      <c r="AQ43" s="137">
        <v>-3</v>
      </c>
      <c r="AR43" s="137">
        <v>-12.119999999999997</v>
      </c>
      <c r="AS43" s="137">
        <v>49</v>
      </c>
      <c r="AT43" s="137">
        <v>19.650000000000006</v>
      </c>
      <c r="AU43" s="137">
        <v>52.31</v>
      </c>
      <c r="AV43" s="137">
        <v>-11.579999999999984</v>
      </c>
      <c r="AW43" s="137">
        <v>130.52000000000004</v>
      </c>
      <c r="AX43" s="137">
        <v>-16.020000000000039</v>
      </c>
      <c r="AY43" s="137">
        <v>138.15000000000009</v>
      </c>
      <c r="AZ43" s="137">
        <v>74.769999999999982</v>
      </c>
      <c r="BA43" s="137">
        <v>203.86</v>
      </c>
    </row>
    <row r="44" spans="1:53" s="6" customFormat="1" ht="16.5" customHeight="1">
      <c r="A44" s="97"/>
      <c r="B44" s="32"/>
      <c r="C44" s="37" t="s">
        <v>739</v>
      </c>
      <c r="E44" s="194"/>
      <c r="F44" s="194">
        <v>19</v>
      </c>
      <c r="G44" s="194">
        <v>13</v>
      </c>
      <c r="H44" s="194">
        <v>16</v>
      </c>
      <c r="I44" s="194">
        <v>83</v>
      </c>
      <c r="J44" s="194">
        <v>75</v>
      </c>
      <c r="K44" s="194">
        <v>86</v>
      </c>
      <c r="L44" s="194">
        <v>51</v>
      </c>
      <c r="M44" s="194">
        <v>52</v>
      </c>
      <c r="N44" s="194">
        <v>43</v>
      </c>
      <c r="O44" s="194">
        <v>43</v>
      </c>
      <c r="P44" s="192"/>
      <c r="Q44" s="194">
        <v>5</v>
      </c>
      <c r="R44" s="194">
        <v>7</v>
      </c>
      <c r="S44" s="194">
        <v>-3</v>
      </c>
      <c r="T44" s="194">
        <v>5</v>
      </c>
      <c r="U44" s="194">
        <v>7</v>
      </c>
      <c r="V44" s="194">
        <v>0</v>
      </c>
      <c r="W44" s="194">
        <v>4</v>
      </c>
      <c r="X44" s="194">
        <v>15</v>
      </c>
      <c r="Y44" s="194">
        <v>14</v>
      </c>
      <c r="Z44" s="194">
        <v>21</v>
      </c>
      <c r="AA44" s="194">
        <v>33</v>
      </c>
      <c r="AB44" s="194">
        <v>39</v>
      </c>
      <c r="AC44" s="194">
        <v>35</v>
      </c>
      <c r="AD44" s="194">
        <v>9</v>
      </c>
      <c r="AE44" s="194">
        <v>-8</v>
      </c>
      <c r="AF44" s="194">
        <v>24</v>
      </c>
      <c r="AG44" s="194">
        <v>23</v>
      </c>
      <c r="AH44" s="194">
        <v>23</v>
      </c>
      <c r="AI44" s="194">
        <v>16</v>
      </c>
      <c r="AJ44" s="194">
        <v>16</v>
      </c>
      <c r="AK44" s="194">
        <v>12</v>
      </c>
      <c r="AL44" s="194">
        <v>11</v>
      </c>
      <c r="AM44" s="194">
        <v>12</v>
      </c>
      <c r="AN44" s="194">
        <v>9</v>
      </c>
      <c r="AO44" s="194">
        <v>15</v>
      </c>
      <c r="AP44" s="194">
        <v>13</v>
      </c>
      <c r="AQ44" s="194">
        <v>15</v>
      </c>
      <c r="AR44" s="194">
        <v>9</v>
      </c>
      <c r="AS44" s="194">
        <v>11</v>
      </c>
      <c r="AT44" s="194">
        <v>10</v>
      </c>
      <c r="AU44" s="194">
        <v>13</v>
      </c>
      <c r="AV44" s="194">
        <v>13</v>
      </c>
      <c r="AW44" s="194">
        <v>17</v>
      </c>
      <c r="AX44" s="194">
        <v>11</v>
      </c>
      <c r="AY44" s="194">
        <v>2</v>
      </c>
      <c r="AZ44" s="194">
        <v>14</v>
      </c>
      <c r="BA44" s="194">
        <v>13</v>
      </c>
    </row>
    <row r="45" spans="1:53" ht="16.5" customHeight="1">
      <c r="B45" s="10" t="s">
        <v>740</v>
      </c>
      <c r="C45" s="5"/>
      <c r="D45" s="73"/>
      <c r="E45" s="167">
        <v>6.1000000000000004E-3</v>
      </c>
      <c r="F45" s="167">
        <v>8.0909978404283649E-3</v>
      </c>
      <c r="G45" s="167">
        <v>4.2356856516148553E-3</v>
      </c>
      <c r="H45" s="167">
        <v>2.4446090813992323E-3</v>
      </c>
      <c r="I45" s="167">
        <v>2.1771663675326245E-3</v>
      </c>
      <c r="J45" s="167">
        <v>2.29101876335793E-3</v>
      </c>
      <c r="K45" s="167">
        <v>3.0099856849789804E-3</v>
      </c>
      <c r="L45" s="167">
        <v>2.2092825586035587E-3</v>
      </c>
      <c r="M45" s="167">
        <v>2.4739474609341517E-3</v>
      </c>
      <c r="N45" s="167">
        <v>1.7902084753331608E-3</v>
      </c>
      <c r="O45" s="167">
        <v>3.7438055709608752E-3</v>
      </c>
      <c r="P45" s="10"/>
      <c r="Q45" s="168">
        <v>6.4000000000000003E-3</v>
      </c>
      <c r="R45" s="168">
        <v>6.6745681685226226E-3</v>
      </c>
      <c r="S45" s="168">
        <v>4.2356856516148553E-3</v>
      </c>
      <c r="T45" s="168">
        <v>1.0474819304790418E-2</v>
      </c>
      <c r="U45" s="168">
        <v>6.6426306738583702E-3</v>
      </c>
      <c r="V45" s="168">
        <v>3.7339123498461358E-3</v>
      </c>
      <c r="W45" s="168">
        <v>2.4446090813992323E-3</v>
      </c>
      <c r="X45" s="168">
        <v>2.2692107423889748E-3</v>
      </c>
      <c r="Y45" s="168">
        <v>2.7560086361098452E-3</v>
      </c>
      <c r="Z45" s="168">
        <v>2.2811916389312626E-3</v>
      </c>
      <c r="AA45" s="168">
        <v>2.1771663675326245E-3</v>
      </c>
      <c r="AB45" s="168">
        <v>1.1968052854909345E-3</v>
      </c>
      <c r="AC45" s="168">
        <v>2.071925972919018E-3</v>
      </c>
      <c r="AD45" s="168">
        <v>2.010374770344128E-3</v>
      </c>
      <c r="AE45" s="168">
        <v>2.29101876335793E-3</v>
      </c>
      <c r="AF45" s="168">
        <v>3.7967593227574898E-3</v>
      </c>
      <c r="AG45" s="168">
        <v>3.0460031209923731E-3</v>
      </c>
      <c r="AH45" s="168">
        <v>2.606762295061414E-3</v>
      </c>
      <c r="AI45" s="168">
        <v>3.0099856849789804E-3</v>
      </c>
      <c r="AJ45" s="168">
        <v>2.6473480935453185E-3</v>
      </c>
      <c r="AK45" s="168">
        <v>2.3698932508227208E-3</v>
      </c>
      <c r="AL45" s="168">
        <v>2.1186389802760395E-3</v>
      </c>
      <c r="AM45" s="168">
        <v>2.2057883502538986E-3</v>
      </c>
      <c r="AN45" s="168">
        <v>1.7051260001439204E-3</v>
      </c>
      <c r="AO45" s="168">
        <v>2.7575259443209741E-3</v>
      </c>
      <c r="AP45" s="168">
        <v>2.4116215899103667E-3</v>
      </c>
      <c r="AQ45" s="168">
        <v>2.4739474609341517E-3</v>
      </c>
      <c r="AR45" s="168">
        <v>8.4634355649858587E-4</v>
      </c>
      <c r="AS45" s="168">
        <v>1.518428967432167E-3</v>
      </c>
      <c r="AT45" s="168">
        <v>1.7590282660411686E-3</v>
      </c>
      <c r="AU45" s="168">
        <v>1.7902084753331608E-3</v>
      </c>
      <c r="AV45" s="168">
        <v>2.5078497959053069E-3</v>
      </c>
      <c r="AW45" s="168">
        <v>3.6151756385300552E-3</v>
      </c>
      <c r="AX45" s="168">
        <v>3.1768459657069603E-3</v>
      </c>
      <c r="AY45" s="168">
        <v>3.7438055709608752E-3</v>
      </c>
      <c r="AZ45" s="168">
        <v>5.8025742478854062E-3</v>
      </c>
      <c r="BA45" s="168">
        <v>6.6480610831984007E-3</v>
      </c>
    </row>
    <row r="46" spans="1:53" ht="16.5" customHeight="1">
      <c r="B46" s="5"/>
      <c r="C46" s="14" t="s">
        <v>741</v>
      </c>
      <c r="D46" s="73"/>
      <c r="E46" s="269">
        <v>786</v>
      </c>
      <c r="F46" s="269">
        <v>1094</v>
      </c>
      <c r="G46" s="269">
        <v>560</v>
      </c>
      <c r="H46" s="269">
        <v>332.87</v>
      </c>
      <c r="I46" s="269">
        <v>359.12</v>
      </c>
      <c r="J46" s="269">
        <v>430.19</v>
      </c>
      <c r="K46" s="269">
        <v>561.73</v>
      </c>
      <c r="L46" s="269">
        <v>398.33</v>
      </c>
      <c r="M46" s="269">
        <v>489.16</v>
      </c>
      <c r="N46" s="269">
        <v>380.84</v>
      </c>
      <c r="O46" s="269">
        <v>837.07000000000016</v>
      </c>
      <c r="P46" s="147"/>
      <c r="Q46" s="137">
        <v>433</v>
      </c>
      <c r="R46" s="137">
        <v>673</v>
      </c>
      <c r="S46" s="137">
        <v>560</v>
      </c>
      <c r="T46" s="137">
        <v>328</v>
      </c>
      <c r="U46" s="137">
        <v>428.47</v>
      </c>
      <c r="V46" s="137">
        <v>371.47</v>
      </c>
      <c r="W46" s="137">
        <v>332.87</v>
      </c>
      <c r="X46" s="137">
        <v>87.15</v>
      </c>
      <c r="Y46" s="137">
        <v>217.89</v>
      </c>
      <c r="Z46" s="137">
        <v>278.24</v>
      </c>
      <c r="AA46" s="137">
        <v>359.12</v>
      </c>
      <c r="AB46" s="137">
        <v>54.2</v>
      </c>
      <c r="AC46" s="137">
        <v>190.83999999999997</v>
      </c>
      <c r="AD46" s="137">
        <v>281.12</v>
      </c>
      <c r="AE46" s="137">
        <v>430.19</v>
      </c>
      <c r="AF46" s="137">
        <v>177.4</v>
      </c>
      <c r="AG46" s="137">
        <v>285.08999999999997</v>
      </c>
      <c r="AH46" s="137">
        <v>365.99</v>
      </c>
      <c r="AI46" s="137">
        <v>561.73</v>
      </c>
      <c r="AJ46" s="137">
        <v>116.28</v>
      </c>
      <c r="AK46" s="137">
        <v>210.61</v>
      </c>
      <c r="AL46" s="137">
        <v>284.7</v>
      </c>
      <c r="AM46" s="137">
        <v>397.7</v>
      </c>
      <c r="AN46" s="137">
        <v>79.14</v>
      </c>
      <c r="AO46" s="137">
        <v>262.16000000000003</v>
      </c>
      <c r="AP46" s="137">
        <v>352.16</v>
      </c>
      <c r="AQ46" s="137">
        <v>489.16</v>
      </c>
      <c r="AR46" s="137">
        <v>42.88</v>
      </c>
      <c r="AS46" s="137">
        <v>155.88</v>
      </c>
      <c r="AT46" s="137">
        <v>276.52999999999997</v>
      </c>
      <c r="AU46" s="137">
        <v>380.84</v>
      </c>
      <c r="AV46" s="137">
        <v>137.42000000000002</v>
      </c>
      <c r="AW46" s="137">
        <v>398.94000000000005</v>
      </c>
      <c r="AX46" s="137">
        <v>531.92000000000007</v>
      </c>
      <c r="AY46" s="137">
        <v>837.07000000000016</v>
      </c>
      <c r="AZ46" s="137">
        <v>316.77</v>
      </c>
      <c r="BA46" s="137">
        <v>730.63</v>
      </c>
    </row>
    <row r="47" spans="1:53" ht="16.5" customHeight="1">
      <c r="B47" s="5"/>
      <c r="C47" s="14" t="s">
        <v>742</v>
      </c>
      <c r="D47" s="73"/>
      <c r="E47" s="269">
        <v>128314</v>
      </c>
      <c r="F47" s="269">
        <v>135325</v>
      </c>
      <c r="G47" s="269">
        <v>124557</v>
      </c>
      <c r="H47" s="269">
        <v>149844.40565695</v>
      </c>
      <c r="I47" s="269">
        <v>179900.02528974001</v>
      </c>
      <c r="J47" s="269">
        <v>189175.89</v>
      </c>
      <c r="K47" s="269">
        <v>179035.95</v>
      </c>
      <c r="L47" s="269">
        <v>183910.16019923001</v>
      </c>
      <c r="M47" s="269">
        <v>203903.5186755</v>
      </c>
      <c r="N47" s="269">
        <v>219067.40996754001</v>
      </c>
      <c r="O47" s="269">
        <v>220194.77899851999</v>
      </c>
      <c r="P47" s="147"/>
      <c r="Q47" s="269">
        <v>131850</v>
      </c>
      <c r="R47" s="269">
        <v>127691</v>
      </c>
      <c r="S47" s="269">
        <v>124557</v>
      </c>
      <c r="T47" s="269">
        <v>129488</v>
      </c>
      <c r="U47" s="137">
        <v>135657.78999999998</v>
      </c>
      <c r="V47" s="137">
        <v>141280.51999999999</v>
      </c>
      <c r="W47" s="137">
        <v>149844.40565695</v>
      </c>
      <c r="X47" s="137">
        <v>159683.25</v>
      </c>
      <c r="Y47" s="137">
        <v>165846.24</v>
      </c>
      <c r="Z47" s="137">
        <v>174139.83075265997</v>
      </c>
      <c r="AA47" s="137">
        <v>179900.02528974001</v>
      </c>
      <c r="AB47" s="137">
        <v>186412.63759748999</v>
      </c>
      <c r="AC47" s="137">
        <v>188281.5</v>
      </c>
      <c r="AD47" s="137">
        <v>188899.04</v>
      </c>
      <c r="AE47" s="137">
        <v>189175.89</v>
      </c>
      <c r="AF47" s="137">
        <v>188453.07</v>
      </c>
      <c r="AG47" s="137">
        <v>185892.57797047999</v>
      </c>
      <c r="AH47" s="137">
        <v>186165.31</v>
      </c>
      <c r="AI47" s="137">
        <v>179035.95</v>
      </c>
      <c r="AJ47" s="137">
        <v>178059.15611274997</v>
      </c>
      <c r="AK47" s="137">
        <v>179625.58427396</v>
      </c>
      <c r="AL47" s="137">
        <v>178869.58933625999</v>
      </c>
      <c r="AM47" s="137">
        <v>183910.16019923001</v>
      </c>
      <c r="AN47" s="137">
        <v>189094.72305615002</v>
      </c>
      <c r="AO47" s="137">
        <v>199466.84919302003</v>
      </c>
      <c r="AP47" s="137">
        <v>206409.39303502999</v>
      </c>
      <c r="AQ47" s="137">
        <v>203903.5186755</v>
      </c>
      <c r="AR47" s="137">
        <v>207240.54615178</v>
      </c>
      <c r="AS47" s="137">
        <v>209878.66040018</v>
      </c>
      <c r="AT47" s="137">
        <v>220113.40032833</v>
      </c>
      <c r="AU47" s="137">
        <v>219067.40996754001</v>
      </c>
      <c r="AV47" s="137">
        <v>223872.72153453997</v>
      </c>
      <c r="AW47" s="137">
        <v>222308.81475833</v>
      </c>
      <c r="AX47" s="137">
        <v>225123.82622416</v>
      </c>
      <c r="AY47" s="137">
        <v>220194.77899851999</v>
      </c>
      <c r="AZ47" s="137">
        <v>221714.99917353998</v>
      </c>
      <c r="BA47" s="137">
        <v>223214.46662321</v>
      </c>
    </row>
    <row r="48" spans="1:53" ht="16.5" customHeight="1" thickBot="1">
      <c r="B48" s="87"/>
      <c r="C48" s="91" t="s">
        <v>746</v>
      </c>
      <c r="D48" s="83"/>
      <c r="E48" s="287">
        <v>128156</v>
      </c>
      <c r="F48" s="287">
        <v>135212</v>
      </c>
      <c r="G48" s="287">
        <v>132210</v>
      </c>
      <c r="H48" s="287">
        <v>136164.92000000001</v>
      </c>
      <c r="I48" s="287">
        <v>164948.35</v>
      </c>
      <c r="J48" s="287">
        <v>187772.36</v>
      </c>
      <c r="K48" s="287">
        <v>186622.15</v>
      </c>
      <c r="L48" s="287">
        <v>180298.35</v>
      </c>
      <c r="M48" s="287">
        <v>197724.49</v>
      </c>
      <c r="N48" s="287">
        <v>212735</v>
      </c>
      <c r="O48" s="287">
        <v>223588</v>
      </c>
      <c r="P48" s="288"/>
      <c r="Q48" s="289">
        <v>136310</v>
      </c>
      <c r="R48" s="289">
        <v>134810</v>
      </c>
      <c r="S48" s="289">
        <v>132210</v>
      </c>
      <c r="T48" s="289">
        <v>126702</v>
      </c>
      <c r="U48" s="289">
        <v>130075.23</v>
      </c>
      <c r="V48" s="289">
        <v>133011.70000000001</v>
      </c>
      <c r="W48" s="289">
        <v>136164.92000000001</v>
      </c>
      <c r="X48" s="289">
        <v>154465.76999999999</v>
      </c>
      <c r="Y48" s="289">
        <v>158988.76</v>
      </c>
      <c r="Z48" s="289">
        <v>162925.22</v>
      </c>
      <c r="AA48" s="289">
        <v>164948.35</v>
      </c>
      <c r="AB48" s="289">
        <v>183664.89</v>
      </c>
      <c r="AC48" s="289">
        <v>185741.72</v>
      </c>
      <c r="AD48" s="289">
        <v>186958.38</v>
      </c>
      <c r="AE48" s="289">
        <v>187772.36</v>
      </c>
      <c r="AF48" s="289">
        <v>189492.01</v>
      </c>
      <c r="AG48" s="289">
        <v>188740.86</v>
      </c>
      <c r="AH48" s="289">
        <v>187714.58</v>
      </c>
      <c r="AI48" s="289">
        <v>186622.15</v>
      </c>
      <c r="AJ48" s="289">
        <v>178132.97811111112</v>
      </c>
      <c r="AK48" s="289">
        <v>179210.93</v>
      </c>
      <c r="AL48" s="289">
        <v>179663.86</v>
      </c>
      <c r="AM48" s="289">
        <v>180298.35</v>
      </c>
      <c r="AN48" s="289">
        <v>186672.03516483516</v>
      </c>
      <c r="AO48" s="289">
        <v>191186.19</v>
      </c>
      <c r="AP48" s="289">
        <v>195056.93</v>
      </c>
      <c r="AQ48" s="289">
        <v>197724.49</v>
      </c>
      <c r="AR48" s="289">
        <v>205474.74</v>
      </c>
      <c r="AS48" s="289">
        <v>207019</v>
      </c>
      <c r="AT48" s="289">
        <v>210184</v>
      </c>
      <c r="AU48" s="289">
        <v>212735</v>
      </c>
      <c r="AV48" s="289">
        <v>222228</v>
      </c>
      <c r="AW48" s="289">
        <v>222532</v>
      </c>
      <c r="AX48" s="289">
        <v>223862</v>
      </c>
      <c r="AY48" s="289">
        <v>223588</v>
      </c>
      <c r="AZ48" s="289">
        <v>221398</v>
      </c>
      <c r="BA48" s="289">
        <v>221624</v>
      </c>
    </row>
    <row r="49" spans="1:53" s="71" customFormat="1" ht="16.5" customHeight="1">
      <c r="A49" s="97"/>
      <c r="B49" s="73"/>
      <c r="C49" s="58"/>
      <c r="D49" s="73"/>
      <c r="E49" s="169"/>
      <c r="F49" s="169"/>
      <c r="G49" s="139"/>
      <c r="H49" s="139"/>
      <c r="I49" s="139"/>
      <c r="J49" s="139"/>
      <c r="K49" s="139"/>
      <c r="L49" s="139"/>
      <c r="M49" s="139"/>
      <c r="N49" s="139"/>
      <c r="O49" s="139"/>
      <c r="P49" s="10"/>
      <c r="Q49" s="162"/>
      <c r="R49" s="162"/>
      <c r="S49" s="162"/>
      <c r="T49" s="162"/>
      <c r="U49" s="162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</row>
    <row r="50" spans="1:53" ht="16.5" customHeight="1">
      <c r="B50" s="71"/>
      <c r="C50" s="78" t="s">
        <v>747</v>
      </c>
      <c r="D50" s="8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2"/>
      <c r="Q50" s="14"/>
      <c r="R50" s="170"/>
      <c r="S50" s="170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</row>
    <row r="51" spans="1:53" ht="16.5" customHeight="1">
      <c r="C51" s="58" t="s">
        <v>899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2"/>
      <c r="Q51" s="163"/>
      <c r="R51" s="163"/>
      <c r="S51" s="163"/>
      <c r="T51" s="16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6.5" customHeight="1">
      <c r="C52" s="58" t="s">
        <v>748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Q52" s="146"/>
      <c r="R52" s="14"/>
      <c r="S52" s="14"/>
      <c r="T52" s="14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s="84" customFormat="1" ht="16.5" customHeight="1">
      <c r="A53" s="9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6.5" customHeight="1"/>
    <row r="55" spans="1:53" ht="16.5" customHeight="1"/>
    <row r="56" spans="1:53" ht="16.5" customHeight="1"/>
    <row r="57" spans="1:53" ht="16.5" customHeight="1"/>
    <row r="58" spans="1:53" ht="16.5" customHeight="1"/>
    <row r="59" spans="1:53" ht="16.5" customHeight="1"/>
    <row r="60" spans="1:53" ht="16.5" customHeight="1"/>
    <row r="61" spans="1:53" ht="16.5" customHeight="1"/>
    <row r="62" spans="1:53" ht="16.5" customHeight="1"/>
    <row r="63" spans="1:53" ht="16.5" customHeight="1"/>
    <row r="64" spans="1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</sheetData>
  <phoneticPr fontId="53" type="noConversion"/>
  <hyperlinks>
    <hyperlink ref="A5" location="JBB_일반사항!A1" display="전북은행"/>
    <hyperlink ref="A16" location="JBWC_일반사항!A1" display="우리캐피탈"/>
    <hyperlink ref="A17" location="JBAM_일반사항!A1" display="JB자산운용"/>
    <hyperlink ref="A7" location="KJB_일반사항!A1" display="일반사항"/>
    <hyperlink ref="A8" location="KJB_손익실적!A1" display="손익실적"/>
    <hyperlink ref="A9" location="'KJB_자산(말잔)'!A1" display="자산"/>
    <hyperlink ref="A11" location="KJB_재무비율!A1" display="재무비율"/>
    <hyperlink ref="A13" location="'KJB_순이자마진(마진율)'!A1" display="순이자마진(마진율)"/>
    <hyperlink ref="A14" location="KJB_여신건전성!A1" display="여신건전성"/>
    <hyperlink ref="A15" location="'KJB_연체율 및 대손비용률'!A1" display="연체율 및 대손비용률"/>
    <hyperlink ref="A2" location="목차!A1" display="Contents"/>
    <hyperlink ref="A10" location="'KJB_부채자본(말잔)'!A1" display="부채차본"/>
    <hyperlink ref="A6" location="KJB_일반사항!A1" display="광주은행"/>
    <hyperlink ref="A12" location="'KJ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64" firstPageNumber="6" orientation="landscape" useFirstPageNumber="1" r:id="rId1"/>
  <headerFooter alignWithMargins="0">
    <oddFooter>&amp;C- 5 -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23" width="9.77734375" style="5" hidden="1" customWidth="1"/>
    <col min="24" max="47" width="9.77734375" style="1" hidden="1" customWidth="1"/>
    <col min="48" max="62" width="9.77734375" style="1" customWidth="1"/>
    <col min="63" max="16384" width="8.88671875" style="1"/>
  </cols>
  <sheetData>
    <row r="1" spans="1:53" s="3" customFormat="1" ht="26.25" customHeight="1">
      <c r="A1" s="17"/>
      <c r="B1" s="19" t="s">
        <v>500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483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661</v>
      </c>
      <c r="Z3" s="28" t="s">
        <v>688</v>
      </c>
      <c r="AA3" s="28" t="s">
        <v>812</v>
      </c>
      <c r="AB3" s="28" t="s">
        <v>902</v>
      </c>
      <c r="AC3" s="28" t="s">
        <v>930</v>
      </c>
      <c r="AD3" s="28" t="s">
        <v>957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231" t="s">
        <v>343</v>
      </c>
      <c r="C4" s="231"/>
      <c r="D4" s="10"/>
      <c r="E4" s="232">
        <v>24</v>
      </c>
      <c r="F4" s="232">
        <v>27</v>
      </c>
      <c r="G4" s="232">
        <v>26</v>
      </c>
      <c r="H4" s="232">
        <v>29</v>
      </c>
      <c r="I4" s="229">
        <v>31</v>
      </c>
      <c r="J4" s="229">
        <v>16</v>
      </c>
      <c r="K4" s="229">
        <v>14</v>
      </c>
      <c r="L4" s="229">
        <v>13</v>
      </c>
      <c r="M4" s="229">
        <v>13</v>
      </c>
      <c r="N4" s="229">
        <v>10</v>
      </c>
      <c r="O4" s="229">
        <v>10</v>
      </c>
      <c r="P4" s="133"/>
      <c r="Q4" s="232">
        <v>26</v>
      </c>
      <c r="R4" s="232">
        <v>26</v>
      </c>
      <c r="S4" s="232">
        <v>26</v>
      </c>
      <c r="T4" s="232">
        <v>26</v>
      </c>
      <c r="U4" s="232">
        <v>26</v>
      </c>
      <c r="V4" s="229">
        <v>29</v>
      </c>
      <c r="W4" s="229">
        <v>29</v>
      </c>
      <c r="X4" s="229">
        <v>29</v>
      </c>
      <c r="Y4" s="229">
        <v>31</v>
      </c>
      <c r="Z4" s="229">
        <v>31</v>
      </c>
      <c r="AA4" s="229">
        <v>31</v>
      </c>
      <c r="AB4" s="229">
        <v>18</v>
      </c>
      <c r="AC4" s="229">
        <v>19</v>
      </c>
      <c r="AD4" s="229">
        <v>18</v>
      </c>
      <c r="AE4" s="229">
        <v>16</v>
      </c>
      <c r="AF4" s="229">
        <v>16</v>
      </c>
      <c r="AG4" s="229">
        <v>15</v>
      </c>
      <c r="AH4" s="229">
        <v>15</v>
      </c>
      <c r="AI4" s="229">
        <v>14</v>
      </c>
      <c r="AJ4" s="229">
        <v>13</v>
      </c>
      <c r="AK4" s="229">
        <v>13</v>
      </c>
      <c r="AL4" s="229">
        <v>13</v>
      </c>
      <c r="AM4" s="229">
        <v>13</v>
      </c>
      <c r="AN4" s="229">
        <v>13</v>
      </c>
      <c r="AO4" s="229">
        <v>13</v>
      </c>
      <c r="AP4" s="229">
        <v>13</v>
      </c>
      <c r="AQ4" s="229">
        <v>13</v>
      </c>
      <c r="AR4" s="229">
        <v>13</v>
      </c>
      <c r="AS4" s="229">
        <v>11</v>
      </c>
      <c r="AT4" s="229">
        <v>10</v>
      </c>
      <c r="AU4" s="229">
        <v>10</v>
      </c>
      <c r="AV4" s="229">
        <v>10</v>
      </c>
      <c r="AW4" s="229">
        <v>10</v>
      </c>
      <c r="AX4" s="229">
        <v>10</v>
      </c>
      <c r="AY4" s="229">
        <v>10</v>
      </c>
      <c r="AZ4" s="229">
        <v>10</v>
      </c>
      <c r="BA4" s="229">
        <v>11</v>
      </c>
    </row>
    <row r="5" spans="1:53" s="7" customFormat="1" ht="16.5" customHeight="1">
      <c r="A5" s="101" t="s">
        <v>35</v>
      </c>
      <c r="B5" s="10" t="s">
        <v>344</v>
      </c>
      <c r="C5" s="10"/>
      <c r="D5" s="10"/>
      <c r="E5" s="133">
        <v>580</v>
      </c>
      <c r="F5" s="133">
        <v>668</v>
      </c>
      <c r="G5" s="133">
        <v>737</v>
      </c>
      <c r="H5" s="133">
        <v>794</v>
      </c>
      <c r="I5" s="133">
        <v>844</v>
      </c>
      <c r="J5" s="133">
        <v>771</v>
      </c>
      <c r="K5" s="133">
        <v>746</v>
      </c>
      <c r="L5" s="133">
        <v>756</v>
      </c>
      <c r="M5" s="133">
        <v>747</v>
      </c>
      <c r="N5" s="133">
        <v>692</v>
      </c>
      <c r="O5" s="133">
        <v>689</v>
      </c>
      <c r="P5" s="133"/>
      <c r="Q5" s="133">
        <v>715</v>
      </c>
      <c r="R5" s="133">
        <v>724</v>
      </c>
      <c r="S5" s="133">
        <v>737</v>
      </c>
      <c r="T5" s="133">
        <v>761</v>
      </c>
      <c r="U5" s="133">
        <v>781</v>
      </c>
      <c r="V5" s="133">
        <v>803</v>
      </c>
      <c r="W5" s="133">
        <v>794</v>
      </c>
      <c r="X5" s="133">
        <v>796</v>
      </c>
      <c r="Y5" s="133">
        <v>849</v>
      </c>
      <c r="Z5" s="133">
        <v>870</v>
      </c>
      <c r="AA5" s="133">
        <v>844</v>
      </c>
      <c r="AB5" s="133">
        <v>798</v>
      </c>
      <c r="AC5" s="133">
        <v>792</v>
      </c>
      <c r="AD5" s="133">
        <v>790</v>
      </c>
      <c r="AE5" s="133">
        <v>771</v>
      </c>
      <c r="AF5" s="133">
        <v>751</v>
      </c>
      <c r="AG5" s="133">
        <v>749</v>
      </c>
      <c r="AH5" s="133">
        <v>758</v>
      </c>
      <c r="AI5" s="133">
        <v>746</v>
      </c>
      <c r="AJ5" s="133">
        <v>759</v>
      </c>
      <c r="AK5" s="133">
        <v>743</v>
      </c>
      <c r="AL5" s="133">
        <v>745</v>
      </c>
      <c r="AM5" s="133">
        <v>756</v>
      </c>
      <c r="AN5" s="133">
        <v>760</v>
      </c>
      <c r="AO5" s="133">
        <v>751</v>
      </c>
      <c r="AP5" s="133">
        <v>764</v>
      </c>
      <c r="AQ5" s="11">
        <v>747</v>
      </c>
      <c r="AR5" s="133">
        <v>734</v>
      </c>
      <c r="AS5" s="133">
        <v>729</v>
      </c>
      <c r="AT5" s="133">
        <v>718</v>
      </c>
      <c r="AU5" s="133">
        <v>692</v>
      </c>
      <c r="AV5" s="133">
        <v>677</v>
      </c>
      <c r="AW5" s="133">
        <v>685</v>
      </c>
      <c r="AX5" s="133">
        <v>699</v>
      </c>
      <c r="AY5" s="133">
        <v>689</v>
      </c>
      <c r="AZ5" s="133">
        <v>696</v>
      </c>
      <c r="BA5" s="133">
        <v>707</v>
      </c>
    </row>
    <row r="6" spans="1:53" s="7" customFormat="1" ht="16.5" customHeight="1">
      <c r="A6" s="101" t="s">
        <v>471</v>
      </c>
      <c r="B6" s="10"/>
      <c r="C6" s="14" t="s">
        <v>345</v>
      </c>
      <c r="D6" s="10"/>
      <c r="E6" s="138">
        <v>7</v>
      </c>
      <c r="F6" s="138">
        <v>9</v>
      </c>
      <c r="G6" s="138">
        <v>13</v>
      </c>
      <c r="H6" s="138">
        <v>14</v>
      </c>
      <c r="I6" s="138">
        <v>15</v>
      </c>
      <c r="J6" s="138">
        <v>11</v>
      </c>
      <c r="K6" s="138">
        <v>11</v>
      </c>
      <c r="L6" s="138">
        <v>11</v>
      </c>
      <c r="M6" s="138">
        <v>11</v>
      </c>
      <c r="N6" s="138">
        <v>15</v>
      </c>
      <c r="O6" s="138">
        <v>16</v>
      </c>
      <c r="P6" s="138"/>
      <c r="Q6" s="138">
        <v>12</v>
      </c>
      <c r="R6" s="138">
        <v>11</v>
      </c>
      <c r="S6" s="138">
        <v>13</v>
      </c>
      <c r="T6" s="138">
        <v>14</v>
      </c>
      <c r="U6" s="138">
        <v>14</v>
      </c>
      <c r="V6" s="138">
        <v>14</v>
      </c>
      <c r="W6" s="138">
        <v>14</v>
      </c>
      <c r="X6" s="138">
        <v>14</v>
      </c>
      <c r="Y6" s="138">
        <v>13</v>
      </c>
      <c r="Z6" s="138">
        <v>13</v>
      </c>
      <c r="AA6" s="138">
        <v>15</v>
      </c>
      <c r="AB6" s="138">
        <v>11</v>
      </c>
      <c r="AC6" s="138">
        <v>11</v>
      </c>
      <c r="AD6" s="138">
        <v>11</v>
      </c>
      <c r="AE6" s="138">
        <v>11</v>
      </c>
      <c r="AF6" s="138">
        <v>11</v>
      </c>
      <c r="AG6" s="138">
        <v>11</v>
      </c>
      <c r="AH6" s="138">
        <v>11</v>
      </c>
      <c r="AI6" s="138">
        <v>11</v>
      </c>
      <c r="AJ6" s="138">
        <v>11</v>
      </c>
      <c r="AK6" s="138">
        <v>11</v>
      </c>
      <c r="AL6" s="138">
        <v>11</v>
      </c>
      <c r="AM6" s="138">
        <v>11</v>
      </c>
      <c r="AN6" s="138">
        <v>11</v>
      </c>
      <c r="AO6" s="138">
        <v>11</v>
      </c>
      <c r="AP6" s="138">
        <v>11</v>
      </c>
      <c r="AQ6" s="11">
        <v>11</v>
      </c>
      <c r="AR6" s="138">
        <v>14</v>
      </c>
      <c r="AS6" s="138">
        <v>15</v>
      </c>
      <c r="AT6" s="138">
        <v>15</v>
      </c>
      <c r="AU6" s="138">
        <v>15</v>
      </c>
      <c r="AV6" s="138">
        <v>15</v>
      </c>
      <c r="AW6" s="138">
        <v>15</v>
      </c>
      <c r="AX6" s="138">
        <v>16</v>
      </c>
      <c r="AY6" s="138">
        <v>16</v>
      </c>
      <c r="AZ6" s="138">
        <v>17</v>
      </c>
      <c r="BA6" s="138">
        <v>17</v>
      </c>
    </row>
    <row r="7" spans="1:53" s="7" customFormat="1" ht="16.5" customHeight="1">
      <c r="A7" s="309" t="s">
        <v>461</v>
      </c>
      <c r="B7" s="72"/>
      <c r="C7" s="31" t="s">
        <v>346</v>
      </c>
      <c r="D7" s="10"/>
      <c r="E7" s="151">
        <v>2</v>
      </c>
      <c r="F7" s="151">
        <v>2</v>
      </c>
      <c r="G7" s="151">
        <v>3</v>
      </c>
      <c r="H7" s="151">
        <v>4</v>
      </c>
      <c r="I7" s="151">
        <v>4</v>
      </c>
      <c r="J7" s="151">
        <v>3</v>
      </c>
      <c r="K7" s="151">
        <v>3</v>
      </c>
      <c r="L7" s="151">
        <v>3</v>
      </c>
      <c r="M7" s="151">
        <v>3</v>
      </c>
      <c r="N7" s="151">
        <v>3</v>
      </c>
      <c r="O7" s="151">
        <v>3</v>
      </c>
      <c r="P7" s="138"/>
      <c r="Q7" s="151">
        <v>3</v>
      </c>
      <c r="R7" s="151">
        <v>3</v>
      </c>
      <c r="S7" s="151">
        <v>3</v>
      </c>
      <c r="T7" s="151">
        <v>4</v>
      </c>
      <c r="U7" s="151">
        <v>4</v>
      </c>
      <c r="V7" s="151">
        <v>4</v>
      </c>
      <c r="W7" s="151">
        <v>4</v>
      </c>
      <c r="X7" s="151">
        <v>4</v>
      </c>
      <c r="Y7" s="151">
        <v>4</v>
      </c>
      <c r="Z7" s="151">
        <v>4</v>
      </c>
      <c r="AA7" s="151">
        <v>4</v>
      </c>
      <c r="AB7" s="151">
        <v>3</v>
      </c>
      <c r="AC7" s="151">
        <v>3</v>
      </c>
      <c r="AD7" s="151">
        <v>3</v>
      </c>
      <c r="AE7" s="151">
        <v>3</v>
      </c>
      <c r="AF7" s="151">
        <v>3</v>
      </c>
      <c r="AG7" s="151">
        <v>3</v>
      </c>
      <c r="AH7" s="151">
        <v>3</v>
      </c>
      <c r="AI7" s="151">
        <v>3</v>
      </c>
      <c r="AJ7" s="151">
        <v>3</v>
      </c>
      <c r="AK7" s="151">
        <v>3</v>
      </c>
      <c r="AL7" s="151">
        <v>3</v>
      </c>
      <c r="AM7" s="151">
        <v>3</v>
      </c>
      <c r="AN7" s="151">
        <v>3</v>
      </c>
      <c r="AO7" s="151">
        <v>3</v>
      </c>
      <c r="AP7" s="151">
        <v>3</v>
      </c>
      <c r="AQ7" s="151">
        <v>3</v>
      </c>
      <c r="AR7" s="151">
        <v>3</v>
      </c>
      <c r="AS7" s="151">
        <v>3</v>
      </c>
      <c r="AT7" s="151">
        <v>3</v>
      </c>
      <c r="AU7" s="151">
        <v>3</v>
      </c>
      <c r="AV7" s="151">
        <v>3</v>
      </c>
      <c r="AW7" s="151">
        <v>3</v>
      </c>
      <c r="AX7" s="151">
        <v>3</v>
      </c>
      <c r="AY7" s="151">
        <v>3</v>
      </c>
      <c r="AZ7" s="151">
        <v>3</v>
      </c>
      <c r="BA7" s="151">
        <v>3</v>
      </c>
    </row>
    <row r="8" spans="1:53" s="7" customFormat="1" ht="16.5" customHeight="1">
      <c r="A8" s="308" t="s">
        <v>472</v>
      </c>
      <c r="B8" s="10"/>
      <c r="C8" s="14" t="s">
        <v>347</v>
      </c>
      <c r="D8" s="10"/>
      <c r="E8" s="138">
        <v>573</v>
      </c>
      <c r="F8" s="138">
        <v>659</v>
      </c>
      <c r="G8" s="138">
        <v>724</v>
      </c>
      <c r="H8" s="138">
        <v>780</v>
      </c>
      <c r="I8" s="138">
        <v>829</v>
      </c>
      <c r="J8" s="138">
        <v>760</v>
      </c>
      <c r="K8" s="138">
        <v>735</v>
      </c>
      <c r="L8" s="138">
        <v>745</v>
      </c>
      <c r="M8" s="138">
        <v>736</v>
      </c>
      <c r="N8" s="138">
        <v>677</v>
      </c>
      <c r="O8" s="138">
        <v>673</v>
      </c>
      <c r="P8" s="138"/>
      <c r="Q8" s="138">
        <v>703</v>
      </c>
      <c r="R8" s="138">
        <v>713</v>
      </c>
      <c r="S8" s="138">
        <v>724</v>
      </c>
      <c r="T8" s="138">
        <v>747</v>
      </c>
      <c r="U8" s="138">
        <v>767</v>
      </c>
      <c r="V8" s="138">
        <v>789</v>
      </c>
      <c r="W8" s="138">
        <v>780</v>
      </c>
      <c r="X8" s="138">
        <v>782</v>
      </c>
      <c r="Y8" s="138">
        <v>836</v>
      </c>
      <c r="Z8" s="138">
        <v>857</v>
      </c>
      <c r="AA8" s="138">
        <v>829</v>
      </c>
      <c r="AB8" s="138">
        <v>787</v>
      </c>
      <c r="AC8" s="138">
        <v>781</v>
      </c>
      <c r="AD8" s="138">
        <v>779</v>
      </c>
      <c r="AE8" s="138">
        <v>760</v>
      </c>
      <c r="AF8" s="138">
        <v>740</v>
      </c>
      <c r="AG8" s="138">
        <v>738</v>
      </c>
      <c r="AH8" s="138">
        <v>747</v>
      </c>
      <c r="AI8" s="138">
        <v>735</v>
      </c>
      <c r="AJ8" s="138">
        <v>748</v>
      </c>
      <c r="AK8" s="138">
        <v>732</v>
      </c>
      <c r="AL8" s="138">
        <v>734</v>
      </c>
      <c r="AM8" s="138">
        <v>745</v>
      </c>
      <c r="AN8" s="138">
        <v>749</v>
      </c>
      <c r="AO8" s="138">
        <v>740</v>
      </c>
      <c r="AP8" s="138">
        <v>753</v>
      </c>
      <c r="AQ8" s="138">
        <v>736</v>
      </c>
      <c r="AR8" s="138">
        <v>720</v>
      </c>
      <c r="AS8" s="138">
        <v>714</v>
      </c>
      <c r="AT8" s="138">
        <v>703</v>
      </c>
      <c r="AU8" s="138">
        <v>677</v>
      </c>
      <c r="AV8" s="138">
        <v>662</v>
      </c>
      <c r="AW8" s="138">
        <v>670</v>
      </c>
      <c r="AX8" s="138">
        <v>683</v>
      </c>
      <c r="AY8" s="138">
        <v>673</v>
      </c>
      <c r="AZ8" s="138">
        <v>679</v>
      </c>
      <c r="BA8" s="138">
        <v>690</v>
      </c>
    </row>
    <row r="9" spans="1:53" s="7" customFormat="1" ht="16.5" customHeight="1">
      <c r="A9" s="100" t="s">
        <v>473</v>
      </c>
      <c r="B9" s="10"/>
      <c r="C9" s="14" t="s">
        <v>348</v>
      </c>
      <c r="D9" s="10"/>
      <c r="E9" s="138">
        <v>344</v>
      </c>
      <c r="F9" s="138">
        <v>364</v>
      </c>
      <c r="G9" s="138">
        <v>372</v>
      </c>
      <c r="H9" s="138">
        <v>360</v>
      </c>
      <c r="I9" s="138">
        <v>359</v>
      </c>
      <c r="J9" s="138">
        <v>356</v>
      </c>
      <c r="K9" s="138">
        <v>352</v>
      </c>
      <c r="L9" s="138">
        <v>355</v>
      </c>
      <c r="M9" s="138">
        <v>361</v>
      </c>
      <c r="N9" s="138">
        <v>362</v>
      </c>
      <c r="O9" s="138">
        <v>364</v>
      </c>
      <c r="P9" s="138"/>
      <c r="Q9" s="138">
        <v>366</v>
      </c>
      <c r="R9" s="138">
        <v>371</v>
      </c>
      <c r="S9" s="138">
        <v>372</v>
      </c>
      <c r="T9" s="138">
        <v>358</v>
      </c>
      <c r="U9" s="138">
        <v>363</v>
      </c>
      <c r="V9" s="138">
        <v>364</v>
      </c>
      <c r="W9" s="138">
        <v>360</v>
      </c>
      <c r="X9" s="138">
        <v>360</v>
      </c>
      <c r="Y9" s="138">
        <v>365</v>
      </c>
      <c r="Z9" s="138">
        <v>363</v>
      </c>
      <c r="AA9" s="138">
        <v>359</v>
      </c>
      <c r="AB9" s="138">
        <v>350</v>
      </c>
      <c r="AC9" s="138">
        <v>353</v>
      </c>
      <c r="AD9" s="138">
        <v>353</v>
      </c>
      <c r="AE9" s="138">
        <v>356</v>
      </c>
      <c r="AF9" s="138">
        <v>359</v>
      </c>
      <c r="AG9" s="138">
        <v>366</v>
      </c>
      <c r="AH9" s="138">
        <v>366</v>
      </c>
      <c r="AI9" s="138">
        <v>352</v>
      </c>
      <c r="AJ9" s="138">
        <v>349</v>
      </c>
      <c r="AK9" s="138">
        <v>353</v>
      </c>
      <c r="AL9" s="138">
        <v>352</v>
      </c>
      <c r="AM9" s="138">
        <v>355</v>
      </c>
      <c r="AN9" s="138">
        <v>354</v>
      </c>
      <c r="AO9" s="138">
        <v>350</v>
      </c>
      <c r="AP9" s="138">
        <v>363</v>
      </c>
      <c r="AQ9" s="138">
        <v>361</v>
      </c>
      <c r="AR9" s="138">
        <v>360</v>
      </c>
      <c r="AS9" s="138">
        <v>364</v>
      </c>
      <c r="AT9" s="138">
        <v>365</v>
      </c>
      <c r="AU9" s="138">
        <v>362</v>
      </c>
      <c r="AV9" s="138">
        <v>358</v>
      </c>
      <c r="AW9" s="138">
        <v>363</v>
      </c>
      <c r="AX9" s="138">
        <v>367</v>
      </c>
      <c r="AY9" s="138">
        <v>364</v>
      </c>
      <c r="AZ9" s="138">
        <v>365</v>
      </c>
      <c r="BA9" s="138">
        <v>368</v>
      </c>
    </row>
    <row r="10" spans="1:53" s="7" customFormat="1" ht="16.5" customHeight="1">
      <c r="A10" s="100" t="s">
        <v>474</v>
      </c>
      <c r="B10" s="10"/>
      <c r="C10" s="14" t="s">
        <v>349</v>
      </c>
      <c r="D10" s="10"/>
      <c r="E10" s="138">
        <v>24</v>
      </c>
      <c r="F10" s="138">
        <v>82</v>
      </c>
      <c r="G10" s="138">
        <v>139</v>
      </c>
      <c r="H10" s="138">
        <v>182</v>
      </c>
      <c r="I10" s="138">
        <v>209</v>
      </c>
      <c r="J10" s="138">
        <v>160</v>
      </c>
      <c r="K10" s="138">
        <v>144</v>
      </c>
      <c r="L10" s="138">
        <v>170</v>
      </c>
      <c r="M10" s="138">
        <v>188</v>
      </c>
      <c r="N10" s="138">
        <v>179</v>
      </c>
      <c r="O10" s="138">
        <v>192</v>
      </c>
      <c r="P10" s="138"/>
      <c r="Q10" s="138">
        <v>121</v>
      </c>
      <c r="R10" s="138">
        <v>129</v>
      </c>
      <c r="S10" s="138">
        <v>139</v>
      </c>
      <c r="T10" s="138">
        <v>156</v>
      </c>
      <c r="U10" s="138">
        <v>164</v>
      </c>
      <c r="V10" s="138">
        <v>179</v>
      </c>
      <c r="W10" s="138">
        <v>182</v>
      </c>
      <c r="X10" s="138">
        <v>178</v>
      </c>
      <c r="Y10" s="138">
        <v>205</v>
      </c>
      <c r="Z10" s="138">
        <v>218</v>
      </c>
      <c r="AA10" s="138">
        <v>209</v>
      </c>
      <c r="AB10" s="138">
        <v>192</v>
      </c>
      <c r="AC10" s="138">
        <v>170</v>
      </c>
      <c r="AD10" s="138">
        <v>168</v>
      </c>
      <c r="AE10" s="138">
        <v>160</v>
      </c>
      <c r="AF10" s="138">
        <v>152</v>
      </c>
      <c r="AG10" s="138">
        <v>150</v>
      </c>
      <c r="AH10" s="138">
        <v>143</v>
      </c>
      <c r="AI10" s="138">
        <v>144</v>
      </c>
      <c r="AJ10" s="138">
        <v>156</v>
      </c>
      <c r="AK10" s="138">
        <v>160</v>
      </c>
      <c r="AL10" s="138">
        <v>166</v>
      </c>
      <c r="AM10" s="138">
        <v>170</v>
      </c>
      <c r="AN10" s="138">
        <v>168</v>
      </c>
      <c r="AO10" s="138">
        <v>175</v>
      </c>
      <c r="AP10" s="138">
        <v>190</v>
      </c>
      <c r="AQ10" s="138">
        <v>188</v>
      </c>
      <c r="AR10" s="138">
        <v>188</v>
      </c>
      <c r="AS10" s="138">
        <v>188</v>
      </c>
      <c r="AT10" s="138">
        <v>190</v>
      </c>
      <c r="AU10" s="138">
        <v>179</v>
      </c>
      <c r="AV10" s="138">
        <v>182</v>
      </c>
      <c r="AW10" s="138">
        <v>190</v>
      </c>
      <c r="AX10" s="138">
        <v>192</v>
      </c>
      <c r="AY10" s="138">
        <v>192</v>
      </c>
      <c r="AZ10" s="138">
        <v>192</v>
      </c>
      <c r="BA10" s="138">
        <v>196</v>
      </c>
    </row>
    <row r="11" spans="1:53" s="7" customFormat="1" ht="16.5" customHeight="1">
      <c r="A11" s="100" t="s">
        <v>475</v>
      </c>
      <c r="B11" s="224"/>
      <c r="C11" s="233" t="s">
        <v>350</v>
      </c>
      <c r="D11" s="10"/>
      <c r="E11" s="235">
        <v>205</v>
      </c>
      <c r="F11" s="235">
        <v>213</v>
      </c>
      <c r="G11" s="235">
        <v>213</v>
      </c>
      <c r="H11" s="235">
        <v>238</v>
      </c>
      <c r="I11" s="235">
        <v>261</v>
      </c>
      <c r="J11" s="235">
        <v>244</v>
      </c>
      <c r="K11" s="235">
        <v>239</v>
      </c>
      <c r="L11" s="235">
        <v>220</v>
      </c>
      <c r="M11" s="235">
        <v>187</v>
      </c>
      <c r="N11" s="235">
        <v>136</v>
      </c>
      <c r="O11" s="235">
        <v>117</v>
      </c>
      <c r="P11" s="138"/>
      <c r="Q11" s="235">
        <v>216</v>
      </c>
      <c r="R11" s="235">
        <v>213</v>
      </c>
      <c r="S11" s="235">
        <v>213</v>
      </c>
      <c r="T11" s="235">
        <v>233</v>
      </c>
      <c r="U11" s="235">
        <v>240</v>
      </c>
      <c r="V11" s="235">
        <v>246</v>
      </c>
      <c r="W11" s="235">
        <v>238</v>
      </c>
      <c r="X11" s="235">
        <v>244</v>
      </c>
      <c r="Y11" s="235">
        <v>266</v>
      </c>
      <c r="Z11" s="235">
        <v>276</v>
      </c>
      <c r="AA11" s="235">
        <v>261</v>
      </c>
      <c r="AB11" s="235">
        <v>245</v>
      </c>
      <c r="AC11" s="235">
        <v>258</v>
      </c>
      <c r="AD11" s="235">
        <v>258</v>
      </c>
      <c r="AE11" s="235">
        <v>244</v>
      </c>
      <c r="AF11" s="235">
        <v>229</v>
      </c>
      <c r="AG11" s="235">
        <v>222</v>
      </c>
      <c r="AH11" s="235">
        <v>238</v>
      </c>
      <c r="AI11" s="235">
        <v>239</v>
      </c>
      <c r="AJ11" s="235">
        <v>243</v>
      </c>
      <c r="AK11" s="235">
        <v>219</v>
      </c>
      <c r="AL11" s="235">
        <v>216</v>
      </c>
      <c r="AM11" s="235">
        <v>220</v>
      </c>
      <c r="AN11" s="235">
        <v>227</v>
      </c>
      <c r="AO11" s="235">
        <v>215</v>
      </c>
      <c r="AP11" s="235">
        <v>200</v>
      </c>
      <c r="AQ11" s="235">
        <v>187</v>
      </c>
      <c r="AR11" s="235">
        <v>172</v>
      </c>
      <c r="AS11" s="235">
        <v>162</v>
      </c>
      <c r="AT11" s="235">
        <v>148</v>
      </c>
      <c r="AU11" s="235">
        <v>136</v>
      </c>
      <c r="AV11" s="235">
        <v>122</v>
      </c>
      <c r="AW11" s="235">
        <v>117</v>
      </c>
      <c r="AX11" s="235">
        <v>124</v>
      </c>
      <c r="AY11" s="235">
        <v>117</v>
      </c>
      <c r="AZ11" s="235">
        <v>122</v>
      </c>
      <c r="BA11" s="235">
        <v>126</v>
      </c>
    </row>
    <row r="12" spans="1:53" s="7" customFormat="1" ht="16.5" customHeight="1" thickBot="1">
      <c r="A12" s="100" t="s">
        <v>476</v>
      </c>
      <c r="B12" s="38" t="s">
        <v>517</v>
      </c>
      <c r="C12" s="38"/>
      <c r="D12" s="38"/>
      <c r="E12" s="136" t="s">
        <v>351</v>
      </c>
      <c r="F12" s="136" t="s">
        <v>351</v>
      </c>
      <c r="G12" s="136" t="s">
        <v>352</v>
      </c>
      <c r="H12" s="136" t="s">
        <v>352</v>
      </c>
      <c r="I12" s="136" t="s">
        <v>352</v>
      </c>
      <c r="J12" s="136" t="s">
        <v>352</v>
      </c>
      <c r="K12" s="136" t="s">
        <v>352</v>
      </c>
      <c r="L12" s="136" t="s">
        <v>352</v>
      </c>
      <c r="M12" s="136" t="s">
        <v>352</v>
      </c>
      <c r="N12" s="136" t="s">
        <v>352</v>
      </c>
      <c r="O12" s="136" t="s">
        <v>352</v>
      </c>
      <c r="P12" s="134"/>
      <c r="Q12" s="136" t="s">
        <v>351</v>
      </c>
      <c r="R12" s="136" t="s">
        <v>352</v>
      </c>
      <c r="S12" s="136" t="s">
        <v>352</v>
      </c>
      <c r="T12" s="136" t="s">
        <v>352</v>
      </c>
      <c r="U12" s="136" t="s">
        <v>352</v>
      </c>
      <c r="V12" s="136" t="s">
        <v>352</v>
      </c>
      <c r="W12" s="136" t="s">
        <v>352</v>
      </c>
      <c r="X12" s="136" t="s">
        <v>352</v>
      </c>
      <c r="Y12" s="136" t="s">
        <v>352</v>
      </c>
      <c r="Z12" s="136" t="s">
        <v>352</v>
      </c>
      <c r="AA12" s="136" t="s">
        <v>352</v>
      </c>
      <c r="AB12" s="136" t="s">
        <v>352</v>
      </c>
      <c r="AC12" s="136" t="s">
        <v>352</v>
      </c>
      <c r="AD12" s="136" t="s">
        <v>352</v>
      </c>
      <c r="AE12" s="136" t="s">
        <v>352</v>
      </c>
      <c r="AF12" s="136" t="s">
        <v>352</v>
      </c>
      <c r="AG12" s="136" t="s">
        <v>352</v>
      </c>
      <c r="AH12" s="136" t="s">
        <v>352</v>
      </c>
      <c r="AI12" s="136" t="s">
        <v>352</v>
      </c>
      <c r="AJ12" s="136" t="s">
        <v>352</v>
      </c>
      <c r="AK12" s="136" t="s">
        <v>352</v>
      </c>
      <c r="AL12" s="136" t="s">
        <v>352</v>
      </c>
      <c r="AM12" s="136" t="s">
        <v>352</v>
      </c>
      <c r="AN12" s="136" t="s">
        <v>352</v>
      </c>
      <c r="AO12" s="136" t="s">
        <v>352</v>
      </c>
      <c r="AP12" s="136" t="s">
        <v>352</v>
      </c>
      <c r="AQ12" s="136" t="s">
        <v>352</v>
      </c>
      <c r="AR12" s="136" t="s">
        <v>352</v>
      </c>
      <c r="AS12" s="136" t="s">
        <v>352</v>
      </c>
      <c r="AT12" s="136" t="s">
        <v>352</v>
      </c>
      <c r="AU12" s="136" t="s">
        <v>352</v>
      </c>
      <c r="AV12" s="136" t="s">
        <v>352</v>
      </c>
      <c r="AW12" s="136" t="s">
        <v>352</v>
      </c>
      <c r="AX12" s="136" t="s">
        <v>352</v>
      </c>
      <c r="AY12" s="136" t="s">
        <v>352</v>
      </c>
      <c r="AZ12" s="136" t="s">
        <v>352</v>
      </c>
      <c r="BA12" s="136" t="s">
        <v>352</v>
      </c>
    </row>
    <row r="13" spans="1:53" s="8" customFormat="1" ht="16.5" customHeight="1">
      <c r="A13" s="100" t="s">
        <v>477</v>
      </c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s="8" customFormat="1" ht="16.5" customHeight="1">
      <c r="A14" s="100" t="s">
        <v>478</v>
      </c>
      <c r="B14" s="1"/>
      <c r="C14" s="1"/>
      <c r="D14" s="5"/>
      <c r="E14" s="5"/>
      <c r="F14" s="5"/>
      <c r="G14" s="5"/>
      <c r="H14" s="350"/>
      <c r="I14" s="350"/>
      <c r="J14" s="350"/>
      <c r="K14" s="350"/>
      <c r="L14" s="350"/>
      <c r="M14" s="350"/>
      <c r="N14" s="350"/>
      <c r="O14" s="350"/>
      <c r="P14" s="5"/>
      <c r="Q14" s="5"/>
      <c r="R14" s="5"/>
      <c r="S14" s="5"/>
      <c r="T14" s="350"/>
      <c r="U14" s="350"/>
      <c r="V14" s="350"/>
      <c r="W14" s="350"/>
      <c r="X14" s="350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0"/>
      <c r="AX14" s="350"/>
      <c r="AY14" s="350"/>
      <c r="AZ14" s="350"/>
      <c r="BA14" s="350"/>
    </row>
    <row r="15" spans="1:53" ht="16.5" customHeight="1">
      <c r="A15" s="99" t="s">
        <v>462</v>
      </c>
      <c r="S15" s="350"/>
      <c r="T15" s="350"/>
      <c r="U15" s="350"/>
      <c r="V15" s="350"/>
      <c r="W15" s="350"/>
      <c r="X15" s="350"/>
      <c r="Y15" s="350"/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  <c r="AU15" s="350"/>
      <c r="AV15" s="350"/>
      <c r="AW15" s="350"/>
      <c r="AX15" s="350"/>
      <c r="AY15" s="350"/>
      <c r="AZ15" s="350"/>
      <c r="BA15" s="350"/>
    </row>
    <row r="16" spans="1:53" ht="16.5" customHeight="1">
      <c r="A16" s="101" t="s">
        <v>1077</v>
      </c>
    </row>
    <row r="17" spans="1:1" ht="16.5" customHeight="1">
      <c r="A17" s="99" t="s">
        <v>1116</v>
      </c>
    </row>
    <row r="18" spans="1:1" ht="16.5" customHeight="1"/>
    <row r="19" spans="1:1" ht="16.5" customHeight="1"/>
    <row r="20" spans="1:1" ht="16.5" customHeight="1"/>
    <row r="21" spans="1:1" ht="16.5" customHeight="1"/>
    <row r="22" spans="1:1" ht="16.5" customHeight="1"/>
    <row r="23" spans="1:1" ht="16.5" customHeight="1"/>
    <row r="24" spans="1:1" ht="16.5" customHeight="1"/>
    <row r="25" spans="1:1" ht="16.5" customHeight="1"/>
    <row r="26" spans="1:1" ht="16.5" customHeight="1"/>
    <row r="27" spans="1:1" ht="16.5" customHeight="1"/>
    <row r="28" spans="1:1" ht="16.5" customHeight="1"/>
    <row r="29" spans="1:1" ht="16.5" customHeight="1"/>
    <row r="30" spans="1:1" ht="16.5" customHeight="1"/>
    <row r="31" spans="1:1" ht="16.5" customHeight="1"/>
    <row r="32" spans="1: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3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1" width="9.77734375" style="1" customWidth="1"/>
    <col min="62" max="16384" width="8.88671875" style="1"/>
  </cols>
  <sheetData>
    <row r="1" spans="1:53" s="3" customFormat="1" ht="26.25" customHeight="1">
      <c r="A1" s="18"/>
      <c r="B1" s="17" t="s">
        <v>1043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664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969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624" t="s">
        <v>353</v>
      </c>
      <c r="C4" s="624"/>
      <c r="D4" s="5"/>
      <c r="E4" s="277">
        <v>740.73213870000006</v>
      </c>
      <c r="F4" s="277">
        <v>1204.06233776</v>
      </c>
      <c r="G4" s="277">
        <v>1744.5853054300001</v>
      </c>
      <c r="H4" s="277">
        <v>2102.5650547199998</v>
      </c>
      <c r="I4" s="277">
        <v>2371.1762338599997</v>
      </c>
      <c r="J4" s="277">
        <v>2464.65842238</v>
      </c>
      <c r="K4" s="277">
        <v>2697.6452057199995</v>
      </c>
      <c r="L4" s="277">
        <v>2877.51</v>
      </c>
      <c r="M4" s="277">
        <v>3063.1579845599999</v>
      </c>
      <c r="N4" s="277">
        <v>3872.0853267162711</v>
      </c>
      <c r="O4" s="277">
        <v>4173.8112968000005</v>
      </c>
      <c r="P4" s="88"/>
      <c r="Q4" s="277">
        <v>414.72157763000001</v>
      </c>
      <c r="R4" s="277">
        <v>460.91056711000004</v>
      </c>
      <c r="S4" s="277">
        <v>476.67626803999997</v>
      </c>
      <c r="T4" s="277">
        <v>503.40159752999995</v>
      </c>
      <c r="U4" s="277">
        <v>516.67049760999998</v>
      </c>
      <c r="V4" s="277">
        <v>538.75194368000007</v>
      </c>
      <c r="W4" s="277">
        <v>543.77360811999995</v>
      </c>
      <c r="X4" s="277">
        <v>548.76588522999998</v>
      </c>
      <c r="Y4" s="277">
        <v>578.65957768999999</v>
      </c>
      <c r="Z4" s="277">
        <v>584.24025261999998</v>
      </c>
      <c r="AA4" s="277">
        <v>659.51051831999996</v>
      </c>
      <c r="AB4" s="277">
        <v>607.00673574999996</v>
      </c>
      <c r="AC4" s="277">
        <v>585.80150936999974</v>
      </c>
      <c r="AD4" s="277">
        <v>628.57516575</v>
      </c>
      <c r="AE4" s="277">
        <v>643.27501151000001</v>
      </c>
      <c r="AF4" s="277">
        <v>634.62127416999999</v>
      </c>
      <c r="AG4" s="277">
        <v>702.36237544000005</v>
      </c>
      <c r="AH4" s="277">
        <v>665.56986992999998</v>
      </c>
      <c r="AI4" s="277">
        <v>695.09168618000001</v>
      </c>
      <c r="AJ4" s="277">
        <v>672.82468660999996</v>
      </c>
      <c r="AK4" s="277">
        <v>747.44040409700017</v>
      </c>
      <c r="AL4" s="277">
        <v>742.52545351299977</v>
      </c>
      <c r="AM4" s="277">
        <v>714.71813014999998</v>
      </c>
      <c r="AN4" s="277">
        <v>710.16271926999991</v>
      </c>
      <c r="AO4" s="277">
        <v>742.04470153</v>
      </c>
      <c r="AP4" s="277">
        <v>816.88029672999994</v>
      </c>
      <c r="AQ4" s="277">
        <v>794.54356678000011</v>
      </c>
      <c r="AR4" s="277">
        <v>921.69620977999989</v>
      </c>
      <c r="AS4" s="277">
        <v>1033.0758644800001</v>
      </c>
      <c r="AT4" s="277">
        <v>921.99154748000001</v>
      </c>
      <c r="AU4" s="277">
        <v>995.32170497627123</v>
      </c>
      <c r="AV4" s="277">
        <v>1109.4572594199999</v>
      </c>
      <c r="AW4" s="277">
        <v>960.28175640999996</v>
      </c>
      <c r="AX4" s="277">
        <v>1081.5322639799999</v>
      </c>
      <c r="AY4" s="277">
        <v>1022.54001699</v>
      </c>
      <c r="AZ4" s="277">
        <v>1090.1757452300001</v>
      </c>
      <c r="BA4" s="277">
        <v>1159.8860388800001</v>
      </c>
    </row>
    <row r="5" spans="1:53" ht="16.5" customHeight="1">
      <c r="A5" s="101" t="s">
        <v>35</v>
      </c>
      <c r="B5" s="14"/>
      <c r="C5" s="14" t="s">
        <v>354</v>
      </c>
      <c r="D5" s="14"/>
      <c r="E5" s="137">
        <v>615.84642732000009</v>
      </c>
      <c r="F5" s="137">
        <v>921.01503863000005</v>
      </c>
      <c r="G5" s="137">
        <v>1359.24758929</v>
      </c>
      <c r="H5" s="137">
        <v>1606.43249442</v>
      </c>
      <c r="I5" s="137">
        <v>1814.56936926</v>
      </c>
      <c r="J5" s="137">
        <v>1962.9541661900003</v>
      </c>
      <c r="K5" s="137">
        <v>2085.1759542899999</v>
      </c>
      <c r="L5" s="137">
        <v>2048.33</v>
      </c>
      <c r="M5" s="137">
        <v>2171.4250494500002</v>
      </c>
      <c r="N5" s="137">
        <v>2699.9399711500005</v>
      </c>
      <c r="O5" s="137">
        <v>3165.4917622199996</v>
      </c>
      <c r="P5" s="88"/>
      <c r="Q5" s="137">
        <v>321.24417443000004</v>
      </c>
      <c r="R5" s="137">
        <v>356.17603663000011</v>
      </c>
      <c r="S5" s="137">
        <v>370.97120583999998</v>
      </c>
      <c r="T5" s="137">
        <v>370.44635598000002</v>
      </c>
      <c r="U5" s="137">
        <v>383.56620123999994</v>
      </c>
      <c r="V5" s="137">
        <v>412.55419924000012</v>
      </c>
      <c r="W5" s="137">
        <v>439.86573795999999</v>
      </c>
      <c r="X5" s="137">
        <v>432.31443256</v>
      </c>
      <c r="Y5" s="137">
        <v>452.21730844999996</v>
      </c>
      <c r="Z5" s="137">
        <v>457.69128186</v>
      </c>
      <c r="AA5" s="137">
        <v>472.34634638999995</v>
      </c>
      <c r="AB5" s="137">
        <v>480.68552582000007</v>
      </c>
      <c r="AC5" s="137">
        <v>484.68238901000035</v>
      </c>
      <c r="AD5" s="137">
        <v>485.81353375000003</v>
      </c>
      <c r="AE5" s="137">
        <v>511.77271760999997</v>
      </c>
      <c r="AF5" s="137">
        <v>513.45417864000001</v>
      </c>
      <c r="AG5" s="137">
        <v>518.82757001000004</v>
      </c>
      <c r="AH5" s="137">
        <v>520.60316777000003</v>
      </c>
      <c r="AI5" s="137">
        <v>532.29103786999997</v>
      </c>
      <c r="AJ5" s="137">
        <v>499.13837178999995</v>
      </c>
      <c r="AK5" s="137">
        <v>511.02676358700018</v>
      </c>
      <c r="AL5" s="137">
        <v>522.69765316299993</v>
      </c>
      <c r="AM5" s="137">
        <v>515.46810447000007</v>
      </c>
      <c r="AN5" s="137">
        <v>516.12347586999999</v>
      </c>
      <c r="AO5" s="137">
        <v>506.02521273000008</v>
      </c>
      <c r="AP5" s="137">
        <v>565.57614045000003</v>
      </c>
      <c r="AQ5" s="137">
        <v>583.70022040000003</v>
      </c>
      <c r="AR5" s="137">
        <v>632.79290544000003</v>
      </c>
      <c r="AS5" s="137">
        <v>657.94096683000009</v>
      </c>
      <c r="AT5" s="137">
        <v>686.11466752000013</v>
      </c>
      <c r="AU5" s="137">
        <v>723.09143136</v>
      </c>
      <c r="AV5" s="137">
        <v>767.50370352999994</v>
      </c>
      <c r="AW5" s="137">
        <v>778.51659526000003</v>
      </c>
      <c r="AX5" s="137">
        <v>806.65621908000003</v>
      </c>
      <c r="AY5" s="137">
        <v>812.81524434999994</v>
      </c>
      <c r="AZ5" s="137">
        <v>837.02642584</v>
      </c>
      <c r="BA5" s="137">
        <v>847.02760467999997</v>
      </c>
    </row>
    <row r="6" spans="1:53" ht="16.5" customHeight="1">
      <c r="A6" s="101" t="s">
        <v>471</v>
      </c>
      <c r="B6" s="14"/>
      <c r="C6" s="14" t="s">
        <v>355</v>
      </c>
      <c r="D6" s="14"/>
      <c r="E6" s="137">
        <v>1399.83334332</v>
      </c>
      <c r="F6" s="137">
        <v>2007.69904941</v>
      </c>
      <c r="G6" s="137">
        <v>2761.3413260000002</v>
      </c>
      <c r="H6" s="137">
        <v>3011.0238195000002</v>
      </c>
      <c r="I6" s="137">
        <v>3256.1341479800003</v>
      </c>
      <c r="J6" s="137">
        <v>3264.0134859599998</v>
      </c>
      <c r="K6" s="137">
        <v>3308.107429310001</v>
      </c>
      <c r="L6" s="137">
        <v>3261.87</v>
      </c>
      <c r="M6" s="137">
        <v>3344.9258575199997</v>
      </c>
      <c r="N6" s="137">
        <v>3841.03145997</v>
      </c>
      <c r="O6" s="137">
        <v>4683.2143003600004</v>
      </c>
      <c r="P6" s="88"/>
      <c r="Q6" s="137">
        <v>672.60548657000004</v>
      </c>
      <c r="R6" s="137">
        <v>724.86845569000002</v>
      </c>
      <c r="S6" s="137">
        <v>730.60056380000015</v>
      </c>
      <c r="T6" s="137">
        <v>722.38691692999998</v>
      </c>
      <c r="U6" s="137">
        <v>732.47531326000001</v>
      </c>
      <c r="V6" s="137">
        <v>764.95210000000009</v>
      </c>
      <c r="W6" s="137">
        <v>791.20948930999987</v>
      </c>
      <c r="X6" s="137">
        <v>785.76255394999998</v>
      </c>
      <c r="Y6" s="137">
        <v>819.67847187000007</v>
      </c>
      <c r="Z6" s="137">
        <v>815.02946352000004</v>
      </c>
      <c r="AA6" s="137">
        <v>835.66365863999988</v>
      </c>
      <c r="AB6" s="137">
        <v>825.62867779999999</v>
      </c>
      <c r="AC6" s="137">
        <v>812.17191109000009</v>
      </c>
      <c r="AD6" s="137">
        <v>805.64144833</v>
      </c>
      <c r="AE6" s="137">
        <v>820.57144874000005</v>
      </c>
      <c r="AF6" s="137">
        <v>823.9028821899999</v>
      </c>
      <c r="AG6" s="137">
        <v>827.42834269000002</v>
      </c>
      <c r="AH6" s="137">
        <v>822.32479506000004</v>
      </c>
      <c r="AI6" s="137">
        <v>834.45140936999985</v>
      </c>
      <c r="AJ6" s="137">
        <v>797.20225841000001</v>
      </c>
      <c r="AK6" s="137">
        <v>823.64204430700022</v>
      </c>
      <c r="AL6" s="137">
        <v>829.63913969299983</v>
      </c>
      <c r="AM6" s="137">
        <v>811.38530314999991</v>
      </c>
      <c r="AN6" s="137">
        <v>806.00074114000006</v>
      </c>
      <c r="AO6" s="137">
        <v>806.20340192999993</v>
      </c>
      <c r="AP6" s="137">
        <v>856.79961406999996</v>
      </c>
      <c r="AQ6" s="137">
        <v>875.92210038000007</v>
      </c>
      <c r="AR6" s="137">
        <v>926.24399212999992</v>
      </c>
      <c r="AS6" s="137">
        <v>937.64431567999998</v>
      </c>
      <c r="AT6" s="137">
        <v>964.64164159000006</v>
      </c>
      <c r="AU6" s="137">
        <v>1012.5015105699999</v>
      </c>
      <c r="AV6" s="137">
        <v>1080.5853089100001</v>
      </c>
      <c r="AW6" s="137">
        <v>1135.3720576800001</v>
      </c>
      <c r="AX6" s="137">
        <v>1204.9960111</v>
      </c>
      <c r="AY6" s="137">
        <v>1262.2609226699999</v>
      </c>
      <c r="AZ6" s="137">
        <v>1307.80173823</v>
      </c>
      <c r="BA6" s="137">
        <v>1347.5352968899999</v>
      </c>
    </row>
    <row r="7" spans="1:53" ht="16.5" customHeight="1">
      <c r="A7" s="309" t="s">
        <v>230</v>
      </c>
      <c r="B7" s="31"/>
      <c r="C7" s="31" t="s">
        <v>356</v>
      </c>
      <c r="D7" s="14"/>
      <c r="E7" s="198">
        <v>783.98691599999995</v>
      </c>
      <c r="F7" s="198">
        <v>1086.6840107800001</v>
      </c>
      <c r="G7" s="198">
        <v>1402.09373671</v>
      </c>
      <c r="H7" s="198">
        <v>1404.5913250800002</v>
      </c>
      <c r="I7" s="198">
        <v>1441.56477872</v>
      </c>
      <c r="J7" s="198">
        <v>1301.05931977</v>
      </c>
      <c r="K7" s="198">
        <v>1222.9314750200001</v>
      </c>
      <c r="L7" s="198">
        <v>1213.54</v>
      </c>
      <c r="M7" s="198">
        <v>1173.5008080700002</v>
      </c>
      <c r="N7" s="198">
        <v>1141.09148882</v>
      </c>
      <c r="O7" s="198">
        <v>1517.7225381400001</v>
      </c>
      <c r="P7" s="88"/>
      <c r="Q7" s="198">
        <v>351.36131214</v>
      </c>
      <c r="R7" s="198">
        <v>368.69241905999991</v>
      </c>
      <c r="S7" s="198">
        <v>359.62935796000011</v>
      </c>
      <c r="T7" s="198">
        <v>351.94056095000002</v>
      </c>
      <c r="U7" s="198">
        <v>348.90911202000001</v>
      </c>
      <c r="V7" s="198">
        <v>352.39790075999997</v>
      </c>
      <c r="W7" s="198">
        <v>351.34375135000005</v>
      </c>
      <c r="X7" s="198">
        <v>353.44812139000004</v>
      </c>
      <c r="Y7" s="198">
        <v>367.46116341999999</v>
      </c>
      <c r="Z7" s="198">
        <v>357.33818165999998</v>
      </c>
      <c r="AA7" s="198">
        <v>363.31731225000004</v>
      </c>
      <c r="AB7" s="198">
        <v>344.94315198000004</v>
      </c>
      <c r="AC7" s="198">
        <v>327.48952207999997</v>
      </c>
      <c r="AD7" s="198">
        <v>319.82791457999997</v>
      </c>
      <c r="AE7" s="198">
        <v>308.79873112999996</v>
      </c>
      <c r="AF7" s="198">
        <v>310.44870355</v>
      </c>
      <c r="AG7" s="198">
        <v>308.60077268000003</v>
      </c>
      <c r="AH7" s="198">
        <v>301.72162729000001</v>
      </c>
      <c r="AI7" s="198">
        <v>302.1603715</v>
      </c>
      <c r="AJ7" s="198">
        <v>298.06388662000001</v>
      </c>
      <c r="AK7" s="198">
        <v>312.61528071999999</v>
      </c>
      <c r="AL7" s="198">
        <v>306.94148653000002</v>
      </c>
      <c r="AM7" s="198">
        <v>295.91719868000001</v>
      </c>
      <c r="AN7" s="198">
        <v>289.87726527000001</v>
      </c>
      <c r="AO7" s="198">
        <v>300.17818919999996</v>
      </c>
      <c r="AP7" s="198">
        <v>291.22347361999999</v>
      </c>
      <c r="AQ7" s="198">
        <v>292.22187998000004</v>
      </c>
      <c r="AR7" s="198">
        <v>293.45108669000001</v>
      </c>
      <c r="AS7" s="198">
        <v>279.70334885</v>
      </c>
      <c r="AT7" s="198">
        <v>278.52697406999999</v>
      </c>
      <c r="AU7" s="198">
        <v>289.41007920999999</v>
      </c>
      <c r="AV7" s="198">
        <v>313.08160537999998</v>
      </c>
      <c r="AW7" s="198">
        <v>356.85546242000004</v>
      </c>
      <c r="AX7" s="198">
        <v>398.33979202</v>
      </c>
      <c r="AY7" s="198">
        <v>449.44567832000001</v>
      </c>
      <c r="AZ7" s="198">
        <v>470.77531239000001</v>
      </c>
      <c r="BA7" s="198">
        <v>500.50769220999996</v>
      </c>
    </row>
    <row r="8" spans="1:53" ht="16.5" customHeight="1">
      <c r="A8" s="100" t="s">
        <v>518</v>
      </c>
      <c r="B8" s="14"/>
      <c r="C8" s="14" t="s">
        <v>357</v>
      </c>
      <c r="D8" s="14"/>
      <c r="E8" s="137">
        <v>36.161483549999993</v>
      </c>
      <c r="F8" s="137">
        <v>127.90757265000001</v>
      </c>
      <c r="G8" s="137">
        <v>179.97138693999997</v>
      </c>
      <c r="H8" s="137">
        <v>156.26900829000004</v>
      </c>
      <c r="I8" s="137">
        <v>93.394864459999994</v>
      </c>
      <c r="J8" s="137">
        <v>33.906973230000006</v>
      </c>
      <c r="K8" s="137">
        <v>10.07836674</v>
      </c>
      <c r="L8" s="137">
        <v>132.71</v>
      </c>
      <c r="M8" s="137">
        <v>168.47736746999999</v>
      </c>
      <c r="N8" s="137">
        <v>163.64038029000002</v>
      </c>
      <c r="O8" s="137">
        <v>114.09420633000001</v>
      </c>
      <c r="P8" s="88"/>
      <c r="Q8" s="137">
        <v>40.570522760000003</v>
      </c>
      <c r="R8" s="137">
        <v>47.022712840000004</v>
      </c>
      <c r="S8" s="137">
        <v>51.476731930000007</v>
      </c>
      <c r="T8" s="137">
        <v>52.65606983</v>
      </c>
      <c r="U8" s="137">
        <v>53.327109370000009</v>
      </c>
      <c r="V8" s="137">
        <v>44.821672089999993</v>
      </c>
      <c r="W8" s="137">
        <v>5.4641570000000002</v>
      </c>
      <c r="X8" s="137">
        <v>28.718545089999999</v>
      </c>
      <c r="Y8" s="137">
        <v>30.464542989999998</v>
      </c>
      <c r="Z8" s="137">
        <v>19.313743339999998</v>
      </c>
      <c r="AA8" s="137">
        <v>14.898033039999998</v>
      </c>
      <c r="AB8" s="137">
        <v>10.773272369999999</v>
      </c>
      <c r="AC8" s="137">
        <v>12.996100940000002</v>
      </c>
      <c r="AD8" s="137">
        <v>3.6213577600000004</v>
      </c>
      <c r="AE8" s="137">
        <v>6.5162421599999991</v>
      </c>
      <c r="AF8" s="137">
        <v>5.5780251399999994</v>
      </c>
      <c r="AG8" s="137">
        <v>-3.0313755400000004</v>
      </c>
      <c r="AH8" s="137">
        <v>-0.28595569000000004</v>
      </c>
      <c r="AI8" s="137">
        <v>7.8176728300000002</v>
      </c>
      <c r="AJ8" s="137">
        <v>19.232503520000002</v>
      </c>
      <c r="AK8" s="137">
        <v>38.095823620000004</v>
      </c>
      <c r="AL8" s="137">
        <v>38.200025340000003</v>
      </c>
      <c r="AM8" s="137">
        <v>37.184002889999995</v>
      </c>
      <c r="AN8" s="137">
        <v>41.440229379999998</v>
      </c>
      <c r="AO8" s="137">
        <v>46.006491279999999</v>
      </c>
      <c r="AP8" s="137">
        <v>38.611351259999999</v>
      </c>
      <c r="AQ8" s="137">
        <v>42.419295549999994</v>
      </c>
      <c r="AR8" s="137">
        <v>47.659817180000012</v>
      </c>
      <c r="AS8" s="137">
        <v>53.130586720000004</v>
      </c>
      <c r="AT8" s="137">
        <v>33.013225000000006</v>
      </c>
      <c r="AU8" s="137">
        <v>29.83675139</v>
      </c>
      <c r="AV8" s="137">
        <v>30.32506223</v>
      </c>
      <c r="AW8" s="137">
        <v>37.357089960000003</v>
      </c>
      <c r="AX8" s="137">
        <v>28.22079463</v>
      </c>
      <c r="AY8" s="137">
        <v>18.191259509999998</v>
      </c>
      <c r="AZ8" s="137">
        <v>23.590780599999999</v>
      </c>
      <c r="BA8" s="137">
        <v>21.880248419999997</v>
      </c>
    </row>
    <row r="9" spans="1:53" s="5" customFormat="1" ht="16.5" customHeight="1">
      <c r="A9" s="308" t="s">
        <v>519</v>
      </c>
      <c r="B9" s="14"/>
      <c r="C9" s="14" t="s">
        <v>358</v>
      </c>
      <c r="D9" s="13"/>
      <c r="E9" s="137">
        <v>88.704252220000001</v>
      </c>
      <c r="F9" s="137">
        <v>184.69243657999999</v>
      </c>
      <c r="G9" s="137">
        <v>245.96098760999996</v>
      </c>
      <c r="H9" s="137">
        <v>259.89157182999998</v>
      </c>
      <c r="I9" s="137">
        <v>227.79093553000001</v>
      </c>
      <c r="J9" s="137">
        <v>202.87489102999999</v>
      </c>
      <c r="K9" s="137">
        <v>218.83108147999999</v>
      </c>
      <c r="L9" s="137">
        <v>234.21</v>
      </c>
      <c r="M9" s="137">
        <v>269.33097774999993</v>
      </c>
      <c r="N9" s="137">
        <v>262.44197874999998</v>
      </c>
      <c r="O9" s="137">
        <v>233.74568034999999</v>
      </c>
      <c r="P9" s="88"/>
      <c r="Q9" s="137">
        <v>57.651180449999998</v>
      </c>
      <c r="R9" s="137">
        <v>64.269906669999997</v>
      </c>
      <c r="S9" s="137">
        <v>68.378772710000007</v>
      </c>
      <c r="T9" s="137">
        <v>69.648695889999999</v>
      </c>
      <c r="U9" s="137">
        <v>71.477455040000009</v>
      </c>
      <c r="V9" s="137">
        <v>62.689311349999997</v>
      </c>
      <c r="W9" s="137">
        <v>56.076109549999998</v>
      </c>
      <c r="X9" s="137">
        <v>57.718035820000004</v>
      </c>
      <c r="Y9" s="137">
        <v>62.169125060000006</v>
      </c>
      <c r="Z9" s="137">
        <v>54.032495099999998</v>
      </c>
      <c r="AA9" s="137">
        <v>53.871279549999997</v>
      </c>
      <c r="AB9" s="137">
        <v>47.595114869999996</v>
      </c>
      <c r="AC9" s="137">
        <v>54.819134859999991</v>
      </c>
      <c r="AD9" s="137">
        <v>57.249201720000002</v>
      </c>
      <c r="AE9" s="137">
        <v>43.211439579999997</v>
      </c>
      <c r="AF9" s="137">
        <v>53.56072889</v>
      </c>
      <c r="AG9" s="137">
        <v>55.090013620000001</v>
      </c>
      <c r="AH9" s="137">
        <v>52.703159939999999</v>
      </c>
      <c r="AI9" s="137">
        <v>57.477179029999995</v>
      </c>
      <c r="AJ9" s="137">
        <v>54.534708080000001</v>
      </c>
      <c r="AK9" s="137">
        <v>60.072599910000001</v>
      </c>
      <c r="AL9" s="137">
        <v>63.54611689</v>
      </c>
      <c r="AM9" s="137">
        <v>56.053033030000009</v>
      </c>
      <c r="AN9" s="137">
        <v>60.273694120000002</v>
      </c>
      <c r="AO9" s="137">
        <v>73.336633210000002</v>
      </c>
      <c r="AP9" s="137">
        <v>64.474447580000003</v>
      </c>
      <c r="AQ9" s="137">
        <v>71.246202840000009</v>
      </c>
      <c r="AR9" s="137">
        <v>68.955314940000008</v>
      </c>
      <c r="AS9" s="137">
        <v>79.17802610999999</v>
      </c>
      <c r="AT9" s="137">
        <v>57.458631610000005</v>
      </c>
      <c r="AU9" s="137">
        <v>56.850006089999994</v>
      </c>
      <c r="AV9" s="137">
        <v>62.365327560000004</v>
      </c>
      <c r="AW9" s="137">
        <v>65.985985040000003</v>
      </c>
      <c r="AX9" s="137">
        <v>56.845190629999998</v>
      </c>
      <c r="AY9" s="137">
        <v>48.549177119999996</v>
      </c>
      <c r="AZ9" s="137">
        <v>53.022036069999992</v>
      </c>
      <c r="BA9" s="137">
        <v>56.38666778000001</v>
      </c>
    </row>
    <row r="10" spans="1:53" s="5" customFormat="1" ht="16.5" customHeight="1">
      <c r="A10" s="100" t="s">
        <v>474</v>
      </c>
      <c r="B10" s="31"/>
      <c r="C10" s="31" t="s">
        <v>359</v>
      </c>
      <c r="D10" s="13"/>
      <c r="E10" s="198">
        <v>52.542768670000008</v>
      </c>
      <c r="F10" s="198">
        <v>56.78486393</v>
      </c>
      <c r="G10" s="198">
        <v>65.989600670000002</v>
      </c>
      <c r="H10" s="198">
        <v>103.62256354000002</v>
      </c>
      <c r="I10" s="198">
        <v>134.39607107</v>
      </c>
      <c r="J10" s="198">
        <v>168.96791780000001</v>
      </c>
      <c r="K10" s="198">
        <v>208.75271473999999</v>
      </c>
      <c r="L10" s="198">
        <v>101.49</v>
      </c>
      <c r="M10" s="198">
        <v>100.85361028000001</v>
      </c>
      <c r="N10" s="198">
        <v>98.801598460000008</v>
      </c>
      <c r="O10" s="198">
        <v>119.65147402000001</v>
      </c>
      <c r="P10" s="88"/>
      <c r="Q10" s="198">
        <v>17.080657689999999</v>
      </c>
      <c r="R10" s="198">
        <v>17.247193830000001</v>
      </c>
      <c r="S10" s="198">
        <v>16.90204078</v>
      </c>
      <c r="T10" s="198">
        <v>16.992626059999999</v>
      </c>
      <c r="U10" s="198">
        <v>18.15034567</v>
      </c>
      <c r="V10" s="198">
        <v>17.867639260000001</v>
      </c>
      <c r="W10" s="198">
        <v>50.611952550000005</v>
      </c>
      <c r="X10" s="198">
        <v>28.999490729999998</v>
      </c>
      <c r="Y10" s="198">
        <v>31.704582070000001</v>
      </c>
      <c r="Z10" s="198">
        <v>34.718751760000004</v>
      </c>
      <c r="AA10" s="198">
        <v>38.973246509999996</v>
      </c>
      <c r="AB10" s="198">
        <v>36.821842500000002</v>
      </c>
      <c r="AC10" s="198">
        <v>41.823033919999986</v>
      </c>
      <c r="AD10" s="198">
        <v>53.62784396</v>
      </c>
      <c r="AE10" s="198">
        <v>36.695197420000007</v>
      </c>
      <c r="AF10" s="198">
        <v>47.982703749999999</v>
      </c>
      <c r="AG10" s="198">
        <v>58.12138916</v>
      </c>
      <c r="AH10" s="198">
        <v>52.989115629999993</v>
      </c>
      <c r="AI10" s="198">
        <v>49.659506200000003</v>
      </c>
      <c r="AJ10" s="198">
        <v>35.30220456</v>
      </c>
      <c r="AK10" s="198">
        <v>21.976776290000004</v>
      </c>
      <c r="AL10" s="198">
        <v>25.346091550000001</v>
      </c>
      <c r="AM10" s="198">
        <v>18.86903014</v>
      </c>
      <c r="AN10" s="198">
        <v>18.83346474</v>
      </c>
      <c r="AO10" s="198">
        <v>27.33014193</v>
      </c>
      <c r="AP10" s="198">
        <v>25.86309632</v>
      </c>
      <c r="AQ10" s="198">
        <v>28.826907289999998</v>
      </c>
      <c r="AR10" s="198">
        <v>21.29549776</v>
      </c>
      <c r="AS10" s="198">
        <v>26.047439390000001</v>
      </c>
      <c r="AT10" s="198">
        <v>24.445406609999999</v>
      </c>
      <c r="AU10" s="198">
        <v>27.013254699999997</v>
      </c>
      <c r="AV10" s="198">
        <v>32.040265330000004</v>
      </c>
      <c r="AW10" s="198">
        <v>28.628895080000003</v>
      </c>
      <c r="AX10" s="198">
        <v>28.624395999999997</v>
      </c>
      <c r="AY10" s="198">
        <v>30.357917610000001</v>
      </c>
      <c r="AZ10" s="198">
        <v>29.43125547</v>
      </c>
      <c r="BA10" s="198">
        <v>34.506419360000002</v>
      </c>
    </row>
    <row r="11" spans="1:53" s="5" customFormat="1" ht="16.5" customHeight="1">
      <c r="A11" s="100" t="s">
        <v>475</v>
      </c>
      <c r="B11" s="14"/>
      <c r="C11" s="14" t="s">
        <v>360</v>
      </c>
      <c r="D11" s="13"/>
      <c r="E11" s="137">
        <v>72.965157110000035</v>
      </c>
      <c r="F11" s="137">
        <v>133.18939101000004</v>
      </c>
      <c r="G11" s="137">
        <v>234.77575176999991</v>
      </c>
      <c r="H11" s="137">
        <v>322.02912119000001</v>
      </c>
      <c r="I11" s="137">
        <v>404.90596457000004</v>
      </c>
      <c r="J11" s="137">
        <v>442.34264075999994</v>
      </c>
      <c r="K11" s="137">
        <v>494.10535691999996</v>
      </c>
      <c r="L11" s="137">
        <v>542.33000000000004</v>
      </c>
      <c r="M11" s="137">
        <v>601.86951525000006</v>
      </c>
      <c r="N11" s="137">
        <v>692.81562646999998</v>
      </c>
      <c r="O11" s="137">
        <v>673.77848140000003</v>
      </c>
      <c r="P11" s="88"/>
      <c r="Q11" s="137">
        <v>53.882988399999959</v>
      </c>
      <c r="R11" s="137">
        <v>63.348895709999923</v>
      </c>
      <c r="S11" s="137">
        <v>69.753267870000016</v>
      </c>
      <c r="T11" s="137">
        <v>75.263319819999964</v>
      </c>
      <c r="U11" s="137">
        <v>79.636333719999968</v>
      </c>
      <c r="V11" s="137">
        <v>78.859154290000006</v>
      </c>
      <c r="W11" s="137">
        <v>88.270313360000003</v>
      </c>
      <c r="X11" s="137">
        <v>85.006987570000007</v>
      </c>
      <c r="Y11" s="137">
        <v>93.492540970000007</v>
      </c>
      <c r="Z11" s="137">
        <v>105.68168890999999</v>
      </c>
      <c r="AA11" s="137">
        <v>120.72474711999999</v>
      </c>
      <c r="AB11" s="137">
        <v>104.80093896999999</v>
      </c>
      <c r="AC11" s="137">
        <v>104.0141975999999</v>
      </c>
      <c r="AD11" s="137">
        <v>112.84571724000001</v>
      </c>
      <c r="AE11" s="137">
        <v>120.68178695</v>
      </c>
      <c r="AF11" s="137">
        <v>112.47141574999999</v>
      </c>
      <c r="AG11" s="137">
        <v>124.72507320999999</v>
      </c>
      <c r="AH11" s="137">
        <v>130.75678424</v>
      </c>
      <c r="AI11" s="137">
        <v>126.15208372000001</v>
      </c>
      <c r="AJ11" s="137">
        <v>125.43896607999999</v>
      </c>
      <c r="AK11" s="137">
        <v>133.80686144999999</v>
      </c>
      <c r="AL11" s="137">
        <v>136.83929599999999</v>
      </c>
      <c r="AM11" s="137">
        <v>146.24659131000001</v>
      </c>
      <c r="AN11" s="137">
        <v>140.72754171</v>
      </c>
      <c r="AO11" s="137">
        <v>145.39165356999999</v>
      </c>
      <c r="AP11" s="137">
        <v>153.55053199000002</v>
      </c>
      <c r="AQ11" s="137">
        <v>162.19978798</v>
      </c>
      <c r="AR11" s="137">
        <v>166.26373749999999</v>
      </c>
      <c r="AS11" s="137">
        <v>176.95027420999998</v>
      </c>
      <c r="AT11" s="137">
        <v>173.22811143999999</v>
      </c>
      <c r="AU11" s="137">
        <v>176.37350332000003</v>
      </c>
      <c r="AV11" s="137">
        <v>172.19847995000001</v>
      </c>
      <c r="AW11" s="137">
        <v>171.77303464999997</v>
      </c>
      <c r="AX11" s="137">
        <v>165.83023943000001</v>
      </c>
      <c r="AY11" s="137">
        <v>163.97672737000002</v>
      </c>
      <c r="AZ11" s="137">
        <v>150.70579111999999</v>
      </c>
      <c r="BA11" s="137">
        <v>161.06555863999998</v>
      </c>
    </row>
    <row r="12" spans="1:53" s="5" customFormat="1" ht="16.5" customHeight="1">
      <c r="A12" s="100" t="s">
        <v>476</v>
      </c>
      <c r="B12" s="14"/>
      <c r="C12" s="14" t="s">
        <v>361</v>
      </c>
      <c r="D12" s="13"/>
      <c r="E12" s="137">
        <v>368.2492072</v>
      </c>
      <c r="F12" s="137">
        <v>721.04243159999999</v>
      </c>
      <c r="G12" s="137">
        <v>1336.1135348299999</v>
      </c>
      <c r="H12" s="137">
        <v>2039.1423941400001</v>
      </c>
      <c r="I12" s="137">
        <v>2847.6537717900001</v>
      </c>
      <c r="J12" s="137">
        <v>3404.3956818699999</v>
      </c>
      <c r="K12" s="137">
        <v>3294.4486701199999</v>
      </c>
      <c r="L12" s="137">
        <v>2987.66</v>
      </c>
      <c r="M12" s="137">
        <v>3428.6511235499997</v>
      </c>
      <c r="N12" s="137">
        <v>3464.1462049100001</v>
      </c>
      <c r="O12" s="137">
        <v>2909.5896701199995</v>
      </c>
      <c r="P12" s="88"/>
      <c r="Q12" s="137">
        <v>311.79295015999998</v>
      </c>
      <c r="R12" s="137">
        <v>357.55729782999992</v>
      </c>
      <c r="S12" s="137">
        <v>396.80341440000007</v>
      </c>
      <c r="T12" s="137">
        <v>440.37223354999992</v>
      </c>
      <c r="U12" s="137">
        <v>485.41907789999999</v>
      </c>
      <c r="V12" s="137">
        <v>525.29703942000003</v>
      </c>
      <c r="W12" s="137">
        <v>588.05404326999997</v>
      </c>
      <c r="X12" s="137">
        <v>637.45455707999997</v>
      </c>
      <c r="Y12" s="137">
        <v>683.80806924000001</v>
      </c>
      <c r="Z12" s="137">
        <v>736.50062015000003</v>
      </c>
      <c r="AA12" s="137">
        <v>789.89052532000005</v>
      </c>
      <c r="AB12" s="137">
        <v>828.15384767000012</v>
      </c>
      <c r="AC12" s="137">
        <v>852.46583274</v>
      </c>
      <c r="AD12" s="137">
        <v>862.94532097000001</v>
      </c>
      <c r="AE12" s="137">
        <v>860.83068049000008</v>
      </c>
      <c r="AF12" s="137">
        <v>845.94903598999997</v>
      </c>
      <c r="AG12" s="137">
        <v>833.31314487999998</v>
      </c>
      <c r="AH12" s="137">
        <v>816.8847150900001</v>
      </c>
      <c r="AI12" s="137">
        <v>798.30177416000004</v>
      </c>
      <c r="AJ12" s="137">
        <v>768.47592439000005</v>
      </c>
      <c r="AK12" s="137">
        <v>753.26401435000002</v>
      </c>
      <c r="AL12" s="137">
        <v>740.00577080999994</v>
      </c>
      <c r="AM12" s="137">
        <v>725.91167882000013</v>
      </c>
      <c r="AN12" s="137">
        <v>704.31985100000009</v>
      </c>
      <c r="AO12" s="137">
        <v>793.45037563999995</v>
      </c>
      <c r="AP12" s="137">
        <v>969.79260781999994</v>
      </c>
      <c r="AQ12" s="137">
        <v>961.08828908999999</v>
      </c>
      <c r="AR12" s="137">
        <v>919.35921911000003</v>
      </c>
      <c r="AS12" s="137">
        <v>907.65183332999993</v>
      </c>
      <c r="AT12" s="137">
        <v>820.69940394000002</v>
      </c>
      <c r="AU12" s="137">
        <v>816.43574852999996</v>
      </c>
      <c r="AV12" s="137">
        <v>765.53622334999989</v>
      </c>
      <c r="AW12" s="137">
        <v>756.55993130999991</v>
      </c>
      <c r="AX12" s="137">
        <v>704.96821130000001</v>
      </c>
      <c r="AY12" s="137">
        <v>682.52530415999991</v>
      </c>
      <c r="AZ12" s="137">
        <v>678.46067423</v>
      </c>
      <c r="BA12" s="137">
        <v>693.46185084000001</v>
      </c>
    </row>
    <row r="13" spans="1:53" s="5" customFormat="1" ht="16.5" customHeight="1">
      <c r="A13" s="100" t="s">
        <v>477</v>
      </c>
      <c r="B13" s="31"/>
      <c r="C13" s="31" t="s">
        <v>362</v>
      </c>
      <c r="D13" s="13"/>
      <c r="E13" s="198">
        <v>295.28405008999999</v>
      </c>
      <c r="F13" s="198">
        <v>587.85304058999998</v>
      </c>
      <c r="G13" s="198">
        <v>1101.33778306</v>
      </c>
      <c r="H13" s="198">
        <v>1717.11327295</v>
      </c>
      <c r="I13" s="198">
        <v>2442.7478072200001</v>
      </c>
      <c r="J13" s="198">
        <v>2962.0530411099999</v>
      </c>
      <c r="K13" s="198">
        <v>2800.3433132000005</v>
      </c>
      <c r="L13" s="198">
        <v>2445.33</v>
      </c>
      <c r="M13" s="198">
        <v>2826.7816083000002</v>
      </c>
      <c r="N13" s="198">
        <v>2771.33057844</v>
      </c>
      <c r="O13" s="198">
        <v>2235.8111887199998</v>
      </c>
      <c r="P13" s="88"/>
      <c r="Q13" s="198">
        <v>257.90996175999999</v>
      </c>
      <c r="R13" s="198">
        <v>294.20840212000002</v>
      </c>
      <c r="S13" s="198">
        <v>327.05014653000001</v>
      </c>
      <c r="T13" s="198">
        <v>365.10891372999998</v>
      </c>
      <c r="U13" s="198">
        <v>405.78274418000001</v>
      </c>
      <c r="V13" s="198">
        <v>446.43788512999998</v>
      </c>
      <c r="W13" s="198">
        <v>499.78372990999998</v>
      </c>
      <c r="X13" s="198">
        <v>552.44756950999999</v>
      </c>
      <c r="Y13" s="198">
        <v>590.31552826999996</v>
      </c>
      <c r="Z13" s="198">
        <v>630.81893123999998</v>
      </c>
      <c r="AA13" s="198">
        <v>669.16577820000009</v>
      </c>
      <c r="AB13" s="198">
        <v>723.35290869999994</v>
      </c>
      <c r="AC13" s="198">
        <v>748.45163513999989</v>
      </c>
      <c r="AD13" s="198">
        <v>750.0996037299999</v>
      </c>
      <c r="AE13" s="198">
        <v>740.14889354000013</v>
      </c>
      <c r="AF13" s="198">
        <v>733.47762023999996</v>
      </c>
      <c r="AG13" s="198">
        <v>708.58807166999986</v>
      </c>
      <c r="AH13" s="198">
        <v>686.12793084999998</v>
      </c>
      <c r="AI13" s="198">
        <v>672.14969043999997</v>
      </c>
      <c r="AJ13" s="198">
        <v>643.03695830999993</v>
      </c>
      <c r="AK13" s="198">
        <v>619.45715289999998</v>
      </c>
      <c r="AL13" s="198">
        <v>603.16647481000007</v>
      </c>
      <c r="AM13" s="198">
        <v>579.66508751000003</v>
      </c>
      <c r="AN13" s="198">
        <v>563.59230929</v>
      </c>
      <c r="AO13" s="198">
        <v>648.05872207000004</v>
      </c>
      <c r="AP13" s="198">
        <v>816.24207582999998</v>
      </c>
      <c r="AQ13" s="198">
        <v>798.88850110999988</v>
      </c>
      <c r="AR13" s="198">
        <v>753.09548160999998</v>
      </c>
      <c r="AS13" s="198">
        <v>730.70155912000007</v>
      </c>
      <c r="AT13" s="198">
        <v>647.4712925</v>
      </c>
      <c r="AU13" s="198">
        <v>640.06224521000001</v>
      </c>
      <c r="AV13" s="198">
        <v>593.33774339999991</v>
      </c>
      <c r="AW13" s="198">
        <v>584.78689666000002</v>
      </c>
      <c r="AX13" s="198">
        <v>539.13797187</v>
      </c>
      <c r="AY13" s="198">
        <v>518.54857678999997</v>
      </c>
      <c r="AZ13" s="198">
        <v>527.75488311000004</v>
      </c>
      <c r="BA13" s="198">
        <v>532.39629220000006</v>
      </c>
    </row>
    <row r="14" spans="1:53" s="5" customFormat="1" ht="16.5" customHeight="1">
      <c r="A14" s="100" t="s">
        <v>478</v>
      </c>
      <c r="B14" s="14"/>
      <c r="C14" s="14" t="s">
        <v>363</v>
      </c>
      <c r="D14" s="13"/>
      <c r="E14" s="137">
        <v>15.75907072</v>
      </c>
      <c r="F14" s="137">
        <v>21.950335469999999</v>
      </c>
      <c r="G14" s="137">
        <v>-29.40942257</v>
      </c>
      <c r="H14" s="137">
        <v>17.834430820000001</v>
      </c>
      <c r="I14" s="137">
        <v>58.306035569999999</v>
      </c>
      <c r="J14" s="137">
        <v>25.454642200000002</v>
      </c>
      <c r="K14" s="137">
        <v>108.28552777</v>
      </c>
      <c r="L14" s="137">
        <v>154.13</v>
      </c>
      <c r="M14" s="137">
        <v>121.38605238999999</v>
      </c>
      <c r="N14" s="137">
        <v>315.68934880627125</v>
      </c>
      <c r="O14" s="137">
        <v>220.44684685000001</v>
      </c>
      <c r="P14" s="88"/>
      <c r="Q14" s="137">
        <v>-0.97610796000000055</v>
      </c>
      <c r="R14" s="137">
        <v>-5.6370780700000012</v>
      </c>
      <c r="S14" s="137">
        <v>-15.524937599999998</v>
      </c>
      <c r="T14" s="137">
        <v>5.0358518999999999</v>
      </c>
      <c r="U14" s="137">
        <v>0.14085328000000005</v>
      </c>
      <c r="V14" s="137">
        <v>2.5169180600000001</v>
      </c>
      <c r="W14" s="137">
        <v>10.1733998</v>
      </c>
      <c r="X14" s="137">
        <v>2.7259200099999998</v>
      </c>
      <c r="Y14" s="137">
        <v>2.4851852800000005</v>
      </c>
      <c r="Z14" s="137">
        <v>1.5535385099999999</v>
      </c>
      <c r="AA14" s="137">
        <v>51.541391769999997</v>
      </c>
      <c r="AB14" s="137">
        <v>10.74699859</v>
      </c>
      <c r="AC14" s="137">
        <v>-15.891178179999999</v>
      </c>
      <c r="AD14" s="137">
        <v>26.294557000000001</v>
      </c>
      <c r="AE14" s="137">
        <v>4.3042647899999995</v>
      </c>
      <c r="AF14" s="137">
        <v>3.11765464</v>
      </c>
      <c r="AG14" s="137">
        <v>61.841107760000007</v>
      </c>
      <c r="AH14" s="137">
        <v>14.49587361</v>
      </c>
      <c r="AI14" s="137">
        <v>28.83089176</v>
      </c>
      <c r="AJ14" s="137">
        <v>29.014845219999998</v>
      </c>
      <c r="AK14" s="137">
        <v>64.510955440000004</v>
      </c>
      <c r="AL14" s="137">
        <v>44.788479010000003</v>
      </c>
      <c r="AM14" s="137">
        <v>15.819431479999999</v>
      </c>
      <c r="AN14" s="137">
        <v>11.87147231</v>
      </c>
      <c r="AO14" s="137">
        <v>44.621343950000004</v>
      </c>
      <c r="AP14" s="137">
        <v>59.142273030000005</v>
      </c>
      <c r="AQ14" s="137">
        <v>6.2242628499999979</v>
      </c>
      <c r="AR14" s="137">
        <v>74.979749659999996</v>
      </c>
      <c r="AS14" s="137">
        <v>145.05403672</v>
      </c>
      <c r="AT14" s="137">
        <v>29.635543520000002</v>
      </c>
      <c r="AU14" s="137">
        <v>66.020018906271304</v>
      </c>
      <c r="AV14" s="137">
        <v>139.43001371</v>
      </c>
      <c r="AW14" s="137">
        <v>-27.364963459999998</v>
      </c>
      <c r="AX14" s="137">
        <v>80.825010840000004</v>
      </c>
      <c r="AY14" s="137">
        <v>27.556785760000004</v>
      </c>
      <c r="AZ14" s="137">
        <v>78.852747669999999</v>
      </c>
      <c r="BA14" s="137">
        <v>129.91262714000001</v>
      </c>
    </row>
    <row r="15" spans="1:53" s="5" customFormat="1" ht="16.5" customHeight="1">
      <c r="A15" s="99" t="s">
        <v>462</v>
      </c>
      <c r="B15" s="14"/>
      <c r="C15" s="14" t="s">
        <v>364</v>
      </c>
      <c r="D15" s="13"/>
      <c r="E15" s="137">
        <v>43.360499019999999</v>
      </c>
      <c r="F15" s="137">
        <v>46.033008780000003</v>
      </c>
      <c r="G15" s="137">
        <v>13.17712626</v>
      </c>
      <c r="H15" s="137">
        <v>29.85969373</v>
      </c>
      <c r="I15" s="137">
        <v>83.178637449999997</v>
      </c>
      <c r="J15" s="137">
        <v>82.881520329999987</v>
      </c>
      <c r="K15" s="137">
        <v>170.50508090999995</v>
      </c>
      <c r="L15" s="137">
        <v>198.71</v>
      </c>
      <c r="M15" s="137">
        <v>210.66905835999998</v>
      </c>
      <c r="N15" s="137">
        <v>367.46379340999999</v>
      </c>
      <c r="O15" s="137">
        <v>359.77221778000001</v>
      </c>
      <c r="P15" s="88"/>
      <c r="Q15" s="137">
        <v>7.0663532899999986</v>
      </c>
      <c r="R15" s="137">
        <v>0.83041800000000165</v>
      </c>
      <c r="S15" s="137">
        <v>2.9869680599999988</v>
      </c>
      <c r="T15" s="137">
        <v>6.4660503100000009</v>
      </c>
      <c r="U15" s="137">
        <v>4.5075965800000004</v>
      </c>
      <c r="V15" s="137">
        <v>3.19028891</v>
      </c>
      <c r="W15" s="137">
        <v>15.728350150000001</v>
      </c>
      <c r="X15" s="137">
        <v>10.703462050000001</v>
      </c>
      <c r="Y15" s="137">
        <v>8.1799146399999998</v>
      </c>
      <c r="Z15" s="137">
        <v>4.7211607499999992</v>
      </c>
      <c r="AA15" s="137">
        <v>59.574100010000002</v>
      </c>
      <c r="AB15" s="137">
        <v>14.301399369999999</v>
      </c>
      <c r="AC15" s="137">
        <v>9.1223447199999921</v>
      </c>
      <c r="AD15" s="137">
        <v>31.77540102</v>
      </c>
      <c r="AE15" s="137">
        <v>27.682375219999997</v>
      </c>
      <c r="AF15" s="137">
        <v>16.275080630000001</v>
      </c>
      <c r="AG15" s="137">
        <v>77.19005722</v>
      </c>
      <c r="AH15" s="137">
        <v>15.225811039999998</v>
      </c>
      <c r="AI15" s="137">
        <v>61.814132019999995</v>
      </c>
      <c r="AJ15" s="137">
        <v>38.62342958</v>
      </c>
      <c r="AK15" s="137">
        <v>83.738290450000008</v>
      </c>
      <c r="AL15" s="137">
        <v>36.731962839999994</v>
      </c>
      <c r="AM15" s="137">
        <v>39.617987020000001</v>
      </c>
      <c r="AN15" s="137">
        <v>20.282657090000001</v>
      </c>
      <c r="AO15" s="137">
        <v>71.184799960000007</v>
      </c>
      <c r="AP15" s="137">
        <v>78.085698390000005</v>
      </c>
      <c r="AQ15" s="137">
        <v>41.115902919999996</v>
      </c>
      <c r="AR15" s="137">
        <v>78.955458100000001</v>
      </c>
      <c r="AS15" s="137">
        <v>149.68981452</v>
      </c>
      <c r="AT15" s="137">
        <v>39.784516660000001</v>
      </c>
      <c r="AU15" s="137">
        <v>99.03400413</v>
      </c>
      <c r="AV15" s="137">
        <v>152.13397723999998</v>
      </c>
      <c r="AW15" s="137">
        <v>4.9603606799999991</v>
      </c>
      <c r="AX15" s="137">
        <v>105.17169453000001</v>
      </c>
      <c r="AY15" s="137">
        <v>97.506185330000008</v>
      </c>
      <c r="AZ15" s="137">
        <v>96.342759029999996</v>
      </c>
      <c r="BA15" s="137">
        <v>222.22414219999999</v>
      </c>
    </row>
    <row r="16" spans="1:53" s="5" customFormat="1" ht="16.5" customHeight="1">
      <c r="A16" s="101" t="s">
        <v>1077</v>
      </c>
      <c r="B16" s="216"/>
      <c r="C16" s="216" t="s">
        <v>365</v>
      </c>
      <c r="D16" s="13"/>
      <c r="E16" s="218">
        <v>27.601428299999998</v>
      </c>
      <c r="F16" s="218">
        <v>24.082673310000001</v>
      </c>
      <c r="G16" s="218">
        <v>42.586548829999998</v>
      </c>
      <c r="H16" s="218">
        <v>12.025361909999999</v>
      </c>
      <c r="I16" s="218">
        <v>24.872601879999998</v>
      </c>
      <c r="J16" s="218">
        <v>57.426878130000006</v>
      </c>
      <c r="K16" s="218">
        <v>62.219553139999988</v>
      </c>
      <c r="L16" s="218">
        <v>44.58</v>
      </c>
      <c r="M16" s="218">
        <v>89.283005970000019</v>
      </c>
      <c r="N16" s="218">
        <v>51.774444603728696</v>
      </c>
      <c r="O16" s="218">
        <v>139.32537092999999</v>
      </c>
      <c r="P16" s="88"/>
      <c r="Q16" s="218">
        <v>8.0424612499999988</v>
      </c>
      <c r="R16" s="218">
        <v>6.4674960700000028</v>
      </c>
      <c r="S16" s="218">
        <v>18.511905659999996</v>
      </c>
      <c r="T16" s="218">
        <v>1.43019841</v>
      </c>
      <c r="U16" s="218">
        <v>4.3667432999999996</v>
      </c>
      <c r="V16" s="218">
        <v>0.67337084999999997</v>
      </c>
      <c r="W16" s="218">
        <v>5.5550493500000009</v>
      </c>
      <c r="X16" s="218">
        <v>7.9775420399999994</v>
      </c>
      <c r="Y16" s="218">
        <v>5.6947293600000002</v>
      </c>
      <c r="Z16" s="218">
        <v>3.1676222399999996</v>
      </c>
      <c r="AA16" s="218">
        <v>8.0327082399999998</v>
      </c>
      <c r="AB16" s="218">
        <v>3.5544007799999999</v>
      </c>
      <c r="AC16" s="218">
        <v>25.013522900000009</v>
      </c>
      <c r="AD16" s="218">
        <v>5.4808440199999993</v>
      </c>
      <c r="AE16" s="218">
        <v>23.378110429999996</v>
      </c>
      <c r="AF16" s="218">
        <v>13.157425990000002</v>
      </c>
      <c r="AG16" s="218">
        <v>15.348949459999998</v>
      </c>
      <c r="AH16" s="218">
        <v>0.72993743</v>
      </c>
      <c r="AI16" s="218">
        <v>32.983240260000002</v>
      </c>
      <c r="AJ16" s="218">
        <v>9.60858436</v>
      </c>
      <c r="AK16" s="218">
        <v>19.227335010000001</v>
      </c>
      <c r="AL16" s="218">
        <v>-8.0565161700000019</v>
      </c>
      <c r="AM16" s="218">
        <v>23.798555540000002</v>
      </c>
      <c r="AN16" s="218">
        <v>8.4111847799999993</v>
      </c>
      <c r="AO16" s="218">
        <v>26.563456009999999</v>
      </c>
      <c r="AP16" s="218">
        <v>18.943425359999999</v>
      </c>
      <c r="AQ16" s="218">
        <v>34.891640070000001</v>
      </c>
      <c r="AR16" s="218">
        <v>3.9757084399999996</v>
      </c>
      <c r="AS16" s="218">
        <v>4.6357778000000005</v>
      </c>
      <c r="AT16" s="218">
        <v>10.148973140000001</v>
      </c>
      <c r="AU16" s="218">
        <v>33.013985223728696</v>
      </c>
      <c r="AV16" s="218">
        <v>12.703963529999999</v>
      </c>
      <c r="AW16" s="218">
        <v>32.325324139999999</v>
      </c>
      <c r="AX16" s="218">
        <v>24.346683689999999</v>
      </c>
      <c r="AY16" s="218">
        <v>69.949399569999997</v>
      </c>
      <c r="AZ16" s="218">
        <v>17.490011359999997</v>
      </c>
      <c r="BA16" s="218">
        <v>92.311515060000005</v>
      </c>
    </row>
    <row r="17" spans="1:53" s="7" customFormat="1" ht="16.5" customHeight="1">
      <c r="A17" s="99" t="s">
        <v>1116</v>
      </c>
      <c r="B17" s="10" t="s">
        <v>366</v>
      </c>
      <c r="C17" s="10"/>
      <c r="D17" s="10"/>
      <c r="E17" s="142">
        <v>488.70889233999992</v>
      </c>
      <c r="F17" s="142">
        <v>585.08764711999993</v>
      </c>
      <c r="G17" s="142">
        <v>745.90311126000006</v>
      </c>
      <c r="H17" s="142">
        <v>875.41681155000003</v>
      </c>
      <c r="I17" s="142">
        <v>978.44831242000009</v>
      </c>
      <c r="J17" s="142">
        <v>975.48361438999996</v>
      </c>
      <c r="K17" s="142">
        <v>1028.1674726600002</v>
      </c>
      <c r="L17" s="142">
        <v>1048.3</v>
      </c>
      <c r="M17" s="142">
        <v>1075.4181552500002</v>
      </c>
      <c r="N17" s="142">
        <v>1117.7620125506</v>
      </c>
      <c r="O17" s="142">
        <v>1004.93452189</v>
      </c>
      <c r="P17" s="89"/>
      <c r="Q17" s="142">
        <v>163.64317914</v>
      </c>
      <c r="R17" s="142">
        <v>195.42591642000002</v>
      </c>
      <c r="S17" s="142">
        <v>189.66452988999998</v>
      </c>
      <c r="T17" s="142">
        <v>226.17723358000001</v>
      </c>
      <c r="U17" s="142">
        <v>212.90173729999998</v>
      </c>
      <c r="V17" s="142">
        <v>205.99108763000001</v>
      </c>
      <c r="W17" s="142">
        <v>230.35475396999999</v>
      </c>
      <c r="X17" s="142">
        <v>226.78213016999999</v>
      </c>
      <c r="Y17" s="142">
        <v>232.11025449000002</v>
      </c>
      <c r="Z17" s="142">
        <v>249.33027997000002</v>
      </c>
      <c r="AA17" s="142">
        <v>270.22564778999998</v>
      </c>
      <c r="AB17" s="142">
        <v>238.85603446000002</v>
      </c>
      <c r="AC17" s="142">
        <v>233.19184680000006</v>
      </c>
      <c r="AD17" s="142">
        <v>239.26222283000004</v>
      </c>
      <c r="AE17" s="142">
        <v>264.17351029999998</v>
      </c>
      <c r="AF17" s="142">
        <v>249.63628782000001</v>
      </c>
      <c r="AG17" s="142">
        <v>233.77495421</v>
      </c>
      <c r="AH17" s="142">
        <v>239.45064166999998</v>
      </c>
      <c r="AI17" s="142">
        <v>305.30558895999997</v>
      </c>
      <c r="AJ17" s="142">
        <v>250.15631486999999</v>
      </c>
      <c r="AK17" s="142">
        <v>241.74115725999997</v>
      </c>
      <c r="AL17" s="142">
        <v>243.80645742000002</v>
      </c>
      <c r="AM17" s="142">
        <v>312.59719246999998</v>
      </c>
      <c r="AN17" s="142">
        <v>257.27543538999998</v>
      </c>
      <c r="AO17" s="142">
        <v>239.20709945999999</v>
      </c>
      <c r="AP17" s="142">
        <v>242.61991311999998</v>
      </c>
      <c r="AQ17" s="142">
        <v>336.31570727999997</v>
      </c>
      <c r="AR17" s="142">
        <v>280.07486895</v>
      </c>
      <c r="AS17" s="142">
        <v>242.25050903000002</v>
      </c>
      <c r="AT17" s="142">
        <v>245.02657655000002</v>
      </c>
      <c r="AU17" s="142">
        <v>350.41005802059999</v>
      </c>
      <c r="AV17" s="142">
        <v>222.86455486</v>
      </c>
      <c r="AW17" s="142">
        <v>228.90932204999999</v>
      </c>
      <c r="AX17" s="142">
        <v>240.27211423</v>
      </c>
      <c r="AY17" s="142">
        <v>312.88853074999997</v>
      </c>
      <c r="AZ17" s="142">
        <v>256.20393143000001</v>
      </c>
      <c r="BA17" s="142">
        <v>236.23138752</v>
      </c>
    </row>
    <row r="18" spans="1:53" s="7" customFormat="1" ht="16.5" customHeight="1">
      <c r="A18" s="97"/>
      <c r="B18" s="10"/>
      <c r="C18" s="14" t="s">
        <v>367</v>
      </c>
      <c r="D18" s="10"/>
      <c r="E18" s="137">
        <v>435.15235818999992</v>
      </c>
      <c r="F18" s="137">
        <v>514.25134950999995</v>
      </c>
      <c r="G18" s="137">
        <v>656.59405637999998</v>
      </c>
      <c r="H18" s="137">
        <v>749.80082863999996</v>
      </c>
      <c r="I18" s="137">
        <v>825.6863707</v>
      </c>
      <c r="J18" s="137">
        <v>804.84129272999996</v>
      </c>
      <c r="K18" s="137">
        <v>827.09753169999999</v>
      </c>
      <c r="L18" s="137">
        <v>829.94</v>
      </c>
      <c r="M18" s="137">
        <v>863.54115945000001</v>
      </c>
      <c r="N18" s="137">
        <v>948.50225841060001</v>
      </c>
      <c r="O18" s="137">
        <v>853.4647609299999</v>
      </c>
      <c r="P18" s="88"/>
      <c r="Q18" s="137">
        <v>144.91530981</v>
      </c>
      <c r="R18" s="137">
        <v>169.93771985999999</v>
      </c>
      <c r="S18" s="137">
        <v>164.44697984999999</v>
      </c>
      <c r="T18" s="137">
        <v>179.48283393000003</v>
      </c>
      <c r="U18" s="137">
        <v>189.15038759999999</v>
      </c>
      <c r="V18" s="137">
        <v>179.33832047999999</v>
      </c>
      <c r="W18" s="137">
        <v>201.82928662999998</v>
      </c>
      <c r="X18" s="137">
        <v>202.81778131999999</v>
      </c>
      <c r="Y18" s="137">
        <v>202.82865927999998</v>
      </c>
      <c r="Z18" s="137">
        <v>205.22878646999999</v>
      </c>
      <c r="AA18" s="137">
        <v>214.81114363</v>
      </c>
      <c r="AB18" s="137">
        <v>201.24427533000002</v>
      </c>
      <c r="AC18" s="137">
        <v>193.72921029999998</v>
      </c>
      <c r="AD18" s="137">
        <v>195.96019362999999</v>
      </c>
      <c r="AE18" s="137">
        <v>213.90761347</v>
      </c>
      <c r="AF18" s="137">
        <v>212.84880729</v>
      </c>
      <c r="AG18" s="137">
        <v>195.26992948999998</v>
      </c>
      <c r="AH18" s="137">
        <v>200.26018499999998</v>
      </c>
      <c r="AI18" s="137">
        <v>218.71860992000001</v>
      </c>
      <c r="AJ18" s="137">
        <v>208.82474934999999</v>
      </c>
      <c r="AK18" s="137">
        <v>193.32388225000003</v>
      </c>
      <c r="AL18" s="137">
        <v>197.51945495000001</v>
      </c>
      <c r="AM18" s="137">
        <v>230.27592439</v>
      </c>
      <c r="AN18" s="137">
        <v>213.52330868000001</v>
      </c>
      <c r="AO18" s="137">
        <v>196.94487685999999</v>
      </c>
      <c r="AP18" s="137">
        <v>195.37342963999998</v>
      </c>
      <c r="AQ18" s="137">
        <v>257.69954426999999</v>
      </c>
      <c r="AR18" s="137">
        <v>228.90498733000001</v>
      </c>
      <c r="AS18" s="137">
        <v>203.10683400999997</v>
      </c>
      <c r="AT18" s="137">
        <v>206.97190036000001</v>
      </c>
      <c r="AU18" s="137">
        <v>309.51853671060002</v>
      </c>
      <c r="AV18" s="137">
        <v>192.43598365999998</v>
      </c>
      <c r="AW18" s="137">
        <v>193.89903981999998</v>
      </c>
      <c r="AX18" s="137">
        <v>199.29965411000001</v>
      </c>
      <c r="AY18" s="137">
        <v>267.83008333999999</v>
      </c>
      <c r="AZ18" s="137">
        <v>225.34849374000001</v>
      </c>
      <c r="BA18" s="137">
        <v>207.18575926999998</v>
      </c>
    </row>
    <row r="19" spans="1:53" s="7" customFormat="1" ht="16.5" customHeight="1">
      <c r="A19" s="97"/>
      <c r="B19" s="10"/>
      <c r="C19" s="14" t="s">
        <v>368</v>
      </c>
      <c r="D19" s="10"/>
      <c r="E19" s="137">
        <v>214.18240158</v>
      </c>
      <c r="F19" s="137">
        <v>250.80370658000001</v>
      </c>
      <c r="G19" s="137">
        <v>350.98502738000002</v>
      </c>
      <c r="H19" s="137">
        <v>393.79416564000007</v>
      </c>
      <c r="I19" s="137">
        <v>430.64953402999998</v>
      </c>
      <c r="J19" s="137">
        <v>408.32959506999998</v>
      </c>
      <c r="K19" s="137">
        <v>438.60774796999999</v>
      </c>
      <c r="L19" s="137">
        <v>468.53</v>
      </c>
      <c r="M19" s="137">
        <v>484.69080081999994</v>
      </c>
      <c r="N19" s="137">
        <v>596.46541227059993</v>
      </c>
      <c r="O19" s="137">
        <v>511.91575333999992</v>
      </c>
      <c r="P19" s="88"/>
      <c r="Q19" s="137">
        <v>73.784866370000003</v>
      </c>
      <c r="R19" s="137">
        <v>86.370796740000003</v>
      </c>
      <c r="S19" s="137">
        <v>89.012268440000014</v>
      </c>
      <c r="T19" s="137">
        <v>94.619988939999999</v>
      </c>
      <c r="U19" s="137">
        <v>105.49033867999998</v>
      </c>
      <c r="V19" s="137">
        <v>90.509262990000011</v>
      </c>
      <c r="W19" s="137">
        <v>103.17457503</v>
      </c>
      <c r="X19" s="137">
        <v>111.64066454</v>
      </c>
      <c r="Y19" s="137">
        <v>104.47078174000001</v>
      </c>
      <c r="Z19" s="137">
        <v>103.85738583</v>
      </c>
      <c r="AA19" s="137">
        <v>110.68070191999999</v>
      </c>
      <c r="AB19" s="137">
        <v>109.94997443</v>
      </c>
      <c r="AC19" s="137">
        <v>98.358617069999966</v>
      </c>
      <c r="AD19" s="137">
        <v>99.037022899999997</v>
      </c>
      <c r="AE19" s="137">
        <v>100.98398066999999</v>
      </c>
      <c r="AF19" s="137">
        <v>121.65424611</v>
      </c>
      <c r="AG19" s="137">
        <v>103.37604451999999</v>
      </c>
      <c r="AH19" s="137">
        <v>104.47311158000001</v>
      </c>
      <c r="AI19" s="137">
        <v>109.10434576</v>
      </c>
      <c r="AJ19" s="137">
        <v>126.37033519999999</v>
      </c>
      <c r="AK19" s="137">
        <v>107.27467107000001</v>
      </c>
      <c r="AL19" s="137">
        <v>102.59580246</v>
      </c>
      <c r="AM19" s="137">
        <v>132.28527806999998</v>
      </c>
      <c r="AN19" s="137">
        <v>130.02519509999999</v>
      </c>
      <c r="AO19" s="137">
        <v>103.87852811</v>
      </c>
      <c r="AP19" s="137">
        <v>104.29537943000001</v>
      </c>
      <c r="AQ19" s="137">
        <v>146.49169818000001</v>
      </c>
      <c r="AR19" s="137">
        <v>149.75066526999998</v>
      </c>
      <c r="AS19" s="137">
        <v>121.37744483</v>
      </c>
      <c r="AT19" s="137">
        <v>121.33922616</v>
      </c>
      <c r="AU19" s="137">
        <v>203.99807601060002</v>
      </c>
      <c r="AV19" s="137">
        <v>116.60283303</v>
      </c>
      <c r="AW19" s="137">
        <v>116.72144695999999</v>
      </c>
      <c r="AX19" s="137">
        <v>116.87786842999999</v>
      </c>
      <c r="AY19" s="137">
        <v>161.71360491999999</v>
      </c>
      <c r="AZ19" s="137">
        <v>148.05268863999999</v>
      </c>
      <c r="BA19" s="137">
        <v>125.65288298</v>
      </c>
    </row>
    <row r="20" spans="1:53" s="7" customFormat="1" ht="16.5" customHeight="1">
      <c r="A20" s="97"/>
      <c r="B20" s="72"/>
      <c r="C20" s="31" t="s">
        <v>369</v>
      </c>
      <c r="D20" s="10"/>
      <c r="E20" s="198">
        <v>220.96995661</v>
      </c>
      <c r="F20" s="198">
        <v>263.44764292999997</v>
      </c>
      <c r="G20" s="198">
        <v>305.60902900000002</v>
      </c>
      <c r="H20" s="198">
        <v>356.00666299999995</v>
      </c>
      <c r="I20" s="198">
        <v>395.03683667000001</v>
      </c>
      <c r="J20" s="198">
        <v>396.51169766000004</v>
      </c>
      <c r="K20" s="198">
        <v>388.48978373000006</v>
      </c>
      <c r="L20" s="198">
        <v>361.42</v>
      </c>
      <c r="M20" s="198">
        <v>378.85035862999996</v>
      </c>
      <c r="N20" s="198">
        <v>352.03684613999997</v>
      </c>
      <c r="O20" s="198">
        <v>341.54900759000003</v>
      </c>
      <c r="P20" s="88"/>
      <c r="Q20" s="198">
        <v>71.130443439999993</v>
      </c>
      <c r="R20" s="198">
        <v>83.566923119999998</v>
      </c>
      <c r="S20" s="198">
        <v>75.434711410000006</v>
      </c>
      <c r="T20" s="198">
        <v>84.862844989999999</v>
      </c>
      <c r="U20" s="198">
        <v>83.660048919999994</v>
      </c>
      <c r="V20" s="198">
        <v>88.829057489999997</v>
      </c>
      <c r="W20" s="198">
        <v>98.654711600000013</v>
      </c>
      <c r="X20" s="198">
        <v>91.177116779999992</v>
      </c>
      <c r="Y20" s="198">
        <v>98.357877540000004</v>
      </c>
      <c r="Z20" s="198">
        <v>101.37140064</v>
      </c>
      <c r="AA20" s="198">
        <v>104.13044171</v>
      </c>
      <c r="AB20" s="198">
        <v>91.294300899999996</v>
      </c>
      <c r="AC20" s="198">
        <v>95.370593230000026</v>
      </c>
      <c r="AD20" s="198">
        <v>96.923170729999995</v>
      </c>
      <c r="AE20" s="198">
        <v>112.92363280000001</v>
      </c>
      <c r="AF20" s="198">
        <v>91.194561179999994</v>
      </c>
      <c r="AG20" s="198">
        <v>91.893884970000002</v>
      </c>
      <c r="AH20" s="198">
        <v>95.787073419999999</v>
      </c>
      <c r="AI20" s="198">
        <v>109.61426415999999</v>
      </c>
      <c r="AJ20" s="198">
        <v>82.454414150000005</v>
      </c>
      <c r="AK20" s="198">
        <v>86.04921118</v>
      </c>
      <c r="AL20" s="198">
        <v>94.923652490000009</v>
      </c>
      <c r="AM20" s="198">
        <v>97.990646319999996</v>
      </c>
      <c r="AN20" s="198">
        <v>83.498113580000009</v>
      </c>
      <c r="AO20" s="198">
        <v>93.066348750000003</v>
      </c>
      <c r="AP20" s="198">
        <v>91.078050210000001</v>
      </c>
      <c r="AQ20" s="198">
        <v>111.20784609</v>
      </c>
      <c r="AR20" s="198">
        <v>79.154322059999998</v>
      </c>
      <c r="AS20" s="198">
        <v>81.729389179999998</v>
      </c>
      <c r="AT20" s="198">
        <v>85.632674199999997</v>
      </c>
      <c r="AU20" s="198">
        <v>105.5204607</v>
      </c>
      <c r="AV20" s="198">
        <v>75.833150630000006</v>
      </c>
      <c r="AW20" s="198">
        <v>77.177592860000004</v>
      </c>
      <c r="AX20" s="198">
        <v>82.421785679999999</v>
      </c>
      <c r="AY20" s="198">
        <v>106.11647842000001</v>
      </c>
      <c r="AZ20" s="198">
        <v>77.295805099999995</v>
      </c>
      <c r="BA20" s="198">
        <v>81.532876290000004</v>
      </c>
    </row>
    <row r="21" spans="1:53" s="7" customFormat="1" ht="16.5" customHeight="1">
      <c r="A21" s="97"/>
      <c r="B21" s="10"/>
      <c r="C21" s="14" t="s">
        <v>370</v>
      </c>
      <c r="D21" s="10"/>
      <c r="E21" s="137">
        <v>0</v>
      </c>
      <c r="F21" s="137">
        <v>0</v>
      </c>
      <c r="G21" s="137">
        <v>0</v>
      </c>
      <c r="H21" s="137">
        <v>25.051511329999997</v>
      </c>
      <c r="I21" s="137">
        <v>10.766420200000001</v>
      </c>
      <c r="J21" s="137">
        <v>10.73850938</v>
      </c>
      <c r="K21" s="137">
        <v>32.56113105</v>
      </c>
      <c r="L21" s="137">
        <v>41.01</v>
      </c>
      <c r="M21" s="137">
        <v>27.786894700000001</v>
      </c>
      <c r="N21" s="137">
        <v>26.017930509999999</v>
      </c>
      <c r="O21" s="137">
        <v>30.200814810000001</v>
      </c>
      <c r="P21" s="88"/>
      <c r="Q21" s="137">
        <v>0</v>
      </c>
      <c r="R21" s="137">
        <v>0</v>
      </c>
      <c r="S21" s="137">
        <v>0</v>
      </c>
      <c r="T21" s="137">
        <v>25.051511329999997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10.766420200000001</v>
      </c>
      <c r="AB21" s="137">
        <v>0.56999999999999995</v>
      </c>
      <c r="AC21" s="137">
        <v>0</v>
      </c>
      <c r="AD21" s="137">
        <v>0</v>
      </c>
      <c r="AE21" s="137">
        <v>10.16850938</v>
      </c>
      <c r="AF21" s="137">
        <v>0</v>
      </c>
      <c r="AG21" s="137">
        <v>0</v>
      </c>
      <c r="AH21" s="137">
        <v>0</v>
      </c>
      <c r="AI21" s="137">
        <v>32.56113105</v>
      </c>
      <c r="AJ21" s="137">
        <v>0</v>
      </c>
      <c r="AK21" s="137">
        <v>7.2589050399999993</v>
      </c>
      <c r="AL21" s="137">
        <v>0</v>
      </c>
      <c r="AM21" s="137">
        <v>33.753362020000004</v>
      </c>
      <c r="AN21" s="137">
        <v>0</v>
      </c>
      <c r="AO21" s="137">
        <v>0.23586152999999999</v>
      </c>
      <c r="AP21" s="137">
        <v>0</v>
      </c>
      <c r="AQ21" s="137">
        <v>27.55103317</v>
      </c>
      <c r="AR21" s="137">
        <v>0.10679286999999998</v>
      </c>
      <c r="AS21" s="137">
        <v>0</v>
      </c>
      <c r="AT21" s="137">
        <v>12.85663197</v>
      </c>
      <c r="AU21" s="137">
        <v>13.054505670000001</v>
      </c>
      <c r="AV21" s="137">
        <v>1.3458540000000001E-2</v>
      </c>
      <c r="AW21" s="137">
        <v>5</v>
      </c>
      <c r="AX21" s="137">
        <v>10</v>
      </c>
      <c r="AY21" s="137">
        <v>15.18735627</v>
      </c>
      <c r="AZ21" s="137">
        <v>0</v>
      </c>
      <c r="BA21" s="137">
        <v>0</v>
      </c>
    </row>
    <row r="22" spans="1:53" s="7" customFormat="1" ht="16.5" customHeight="1">
      <c r="A22" s="97"/>
      <c r="B22" s="10"/>
      <c r="C22" s="14" t="s">
        <v>371</v>
      </c>
      <c r="D22" s="10"/>
      <c r="E22" s="137">
        <v>15.09817381</v>
      </c>
      <c r="F22" s="137">
        <v>22.159061440000002</v>
      </c>
      <c r="G22" s="137">
        <v>30.238912580000001</v>
      </c>
      <c r="H22" s="137">
        <v>34.42295627</v>
      </c>
      <c r="I22" s="137">
        <v>39.571019700000001</v>
      </c>
      <c r="J22" s="137">
        <v>37.422611119999999</v>
      </c>
      <c r="K22" s="137">
        <v>53.513417939999997</v>
      </c>
      <c r="L22" s="137">
        <v>44.78</v>
      </c>
      <c r="M22" s="137">
        <v>42.662437980000007</v>
      </c>
      <c r="N22" s="137">
        <v>40.68196193</v>
      </c>
      <c r="O22" s="137">
        <v>41.998641259999999</v>
      </c>
      <c r="P22" s="88"/>
      <c r="Q22" s="137">
        <v>5.7309162300000001</v>
      </c>
      <c r="R22" s="137">
        <v>8.7016526199999991</v>
      </c>
      <c r="S22" s="137">
        <v>10.023318070000002</v>
      </c>
      <c r="T22" s="137">
        <v>6.2291571299999999</v>
      </c>
      <c r="U22" s="137">
        <v>6.6210868300000003</v>
      </c>
      <c r="V22" s="137">
        <v>9.3314950200000002</v>
      </c>
      <c r="W22" s="137">
        <v>12.24121729</v>
      </c>
      <c r="X22" s="137">
        <v>6.5264241100000007</v>
      </c>
      <c r="Y22" s="137">
        <v>8.9885415900000005</v>
      </c>
      <c r="Z22" s="137">
        <v>11.40916657</v>
      </c>
      <c r="AA22" s="137">
        <v>12.646887430000001</v>
      </c>
      <c r="AB22" s="137">
        <v>7.6705239600000006</v>
      </c>
      <c r="AC22" s="137">
        <v>8.0120297099999966</v>
      </c>
      <c r="AD22" s="137">
        <v>12.96450025</v>
      </c>
      <c r="AE22" s="137">
        <v>8.7755572000000015</v>
      </c>
      <c r="AF22" s="137">
        <v>9.1547101800000004</v>
      </c>
      <c r="AG22" s="137">
        <v>8.6255778200000002</v>
      </c>
      <c r="AH22" s="137">
        <v>8.77088468</v>
      </c>
      <c r="AI22" s="137">
        <v>26.96224526</v>
      </c>
      <c r="AJ22" s="137">
        <v>9.3022930300000013</v>
      </c>
      <c r="AK22" s="137">
        <v>9.4925539399999987</v>
      </c>
      <c r="AL22" s="137">
        <v>11.022945669999999</v>
      </c>
      <c r="AM22" s="137">
        <v>14.960866299999999</v>
      </c>
      <c r="AN22" s="137">
        <v>10.20492516</v>
      </c>
      <c r="AO22" s="137">
        <v>9.9691744399999997</v>
      </c>
      <c r="AP22" s="137">
        <v>9.5563582900000004</v>
      </c>
      <c r="AQ22" s="137">
        <v>12.93198009</v>
      </c>
      <c r="AR22" s="137">
        <v>10.528781570000001</v>
      </c>
      <c r="AS22" s="137">
        <v>12.09146252</v>
      </c>
      <c r="AT22" s="137">
        <v>6.9992344200000005</v>
      </c>
      <c r="AU22" s="137">
        <v>11.06248342</v>
      </c>
      <c r="AV22" s="137">
        <v>10.60085711</v>
      </c>
      <c r="AW22" s="137">
        <v>11.240156219999999</v>
      </c>
      <c r="AX22" s="137">
        <v>10.141109459999999</v>
      </c>
      <c r="AY22" s="137">
        <v>10.016518470000001</v>
      </c>
      <c r="AZ22" s="137">
        <v>11.9732368</v>
      </c>
      <c r="BA22" s="137">
        <v>10.643116789999999</v>
      </c>
    </row>
    <row r="23" spans="1:53" s="7" customFormat="1" ht="16.5" customHeight="1">
      <c r="A23" s="97"/>
      <c r="B23" s="10"/>
      <c r="C23" s="14" t="s">
        <v>372</v>
      </c>
      <c r="D23" s="10"/>
      <c r="E23" s="137">
        <v>27.37838472</v>
      </c>
      <c r="F23" s="137">
        <v>32.010533369999997</v>
      </c>
      <c r="G23" s="137">
        <v>36.219236760000001</v>
      </c>
      <c r="H23" s="137">
        <v>37.730655689999999</v>
      </c>
      <c r="I23" s="137">
        <v>68.03147795000001</v>
      </c>
      <c r="J23" s="137">
        <v>90.600744329999998</v>
      </c>
      <c r="K23" s="137">
        <v>89.462050290000008</v>
      </c>
      <c r="L23" s="137">
        <v>102.97</v>
      </c>
      <c r="M23" s="137">
        <v>107.11259812999998</v>
      </c>
      <c r="N23" s="137">
        <v>85.058058469999992</v>
      </c>
      <c r="O23" s="137">
        <v>69.965461259999984</v>
      </c>
      <c r="P23" s="88"/>
      <c r="Q23" s="137">
        <v>9.1698717600000013</v>
      </c>
      <c r="R23" s="137">
        <v>8.9409036299999975</v>
      </c>
      <c r="S23" s="137">
        <v>9.202567430000002</v>
      </c>
      <c r="T23" s="137">
        <v>9.44175042</v>
      </c>
      <c r="U23" s="137">
        <v>9.4898978500000002</v>
      </c>
      <c r="V23" s="137">
        <v>9.3434612799999996</v>
      </c>
      <c r="W23" s="137">
        <v>9.4635470699999988</v>
      </c>
      <c r="X23" s="137">
        <v>8.9105082299999996</v>
      </c>
      <c r="Y23" s="137">
        <v>13.39144757</v>
      </c>
      <c r="Z23" s="137">
        <v>22.427591349999997</v>
      </c>
      <c r="AA23" s="137">
        <v>23.301930800000001</v>
      </c>
      <c r="AB23" s="137">
        <v>22.916962850000001</v>
      </c>
      <c r="AC23" s="137">
        <v>22.390757139999995</v>
      </c>
      <c r="AD23" s="137">
        <v>22.26270603</v>
      </c>
      <c r="AE23" s="137">
        <v>23.030318310000002</v>
      </c>
      <c r="AF23" s="137">
        <v>22.925530280000004</v>
      </c>
      <c r="AG23" s="137">
        <v>22.293166770000003</v>
      </c>
      <c r="AH23" s="137">
        <v>22.295048649999998</v>
      </c>
      <c r="AI23" s="137">
        <v>21.948304589999999</v>
      </c>
      <c r="AJ23" s="137">
        <v>25.642539710000001</v>
      </c>
      <c r="AK23" s="137">
        <v>25.149381160000004</v>
      </c>
      <c r="AL23" s="137">
        <v>26.264452009999999</v>
      </c>
      <c r="AM23" s="137">
        <v>25.91186635</v>
      </c>
      <c r="AN23" s="137">
        <v>26.057167799999998</v>
      </c>
      <c r="AO23" s="137">
        <v>26.708126400000001</v>
      </c>
      <c r="AP23" s="137">
        <v>27.132026099999997</v>
      </c>
      <c r="AQ23" s="137">
        <v>27.215277830000002</v>
      </c>
      <c r="AR23" s="137">
        <v>28.097909919999996</v>
      </c>
      <c r="AS23" s="137">
        <v>25.123607819999997</v>
      </c>
      <c r="AT23" s="137">
        <v>16.153110889999997</v>
      </c>
      <c r="AU23" s="137">
        <v>15.683429840000001</v>
      </c>
      <c r="AV23" s="137">
        <v>16.879604749999999</v>
      </c>
      <c r="AW23" s="137">
        <v>17.499518200000001</v>
      </c>
      <c r="AX23" s="137">
        <v>17.984454119999999</v>
      </c>
      <c r="AY23" s="137">
        <v>17.60188419</v>
      </c>
      <c r="AZ23" s="137">
        <v>16.36723791</v>
      </c>
      <c r="BA23" s="137">
        <v>16.977896529999999</v>
      </c>
    </row>
    <row r="24" spans="1:53" s="7" customFormat="1" ht="16.5" customHeight="1">
      <c r="A24" s="97"/>
      <c r="B24" s="224"/>
      <c r="C24" s="216" t="s">
        <v>373</v>
      </c>
      <c r="D24" s="10"/>
      <c r="E24" s="218">
        <v>11.079975620000001</v>
      </c>
      <c r="F24" s="218">
        <v>16.666702799999999</v>
      </c>
      <c r="G24" s="218">
        <v>22.850905539999999</v>
      </c>
      <c r="H24" s="218">
        <v>28.41085962</v>
      </c>
      <c r="I24" s="218">
        <v>34.39302387</v>
      </c>
      <c r="J24" s="218">
        <v>31.88045683</v>
      </c>
      <c r="K24" s="218">
        <v>25.533341679999999</v>
      </c>
      <c r="L24" s="218">
        <v>29.6</v>
      </c>
      <c r="M24" s="218">
        <v>34.315064990000003</v>
      </c>
      <c r="N24" s="218">
        <v>17.501803229999997</v>
      </c>
      <c r="O24" s="218">
        <v>9.3048436300000006</v>
      </c>
      <c r="P24" s="88"/>
      <c r="Q24" s="218">
        <v>3.8270813400000003</v>
      </c>
      <c r="R24" s="218">
        <v>7.8456403100000003</v>
      </c>
      <c r="S24" s="218">
        <v>5.9916645399999986</v>
      </c>
      <c r="T24" s="218">
        <v>5.97198077</v>
      </c>
      <c r="U24" s="218">
        <v>7.6403650199999991</v>
      </c>
      <c r="V24" s="218">
        <v>7.97781085</v>
      </c>
      <c r="W24" s="218">
        <v>6.820702980000001</v>
      </c>
      <c r="X24" s="218">
        <v>8.5274165100000001</v>
      </c>
      <c r="Y24" s="218">
        <v>6.9016060500000007</v>
      </c>
      <c r="Z24" s="218">
        <v>10.26473558</v>
      </c>
      <c r="AA24" s="218">
        <v>8.6992657300000005</v>
      </c>
      <c r="AB24" s="218">
        <v>6.4542723200000003</v>
      </c>
      <c r="AC24" s="218">
        <v>9.0598496499999968</v>
      </c>
      <c r="AD24" s="218">
        <v>8.0748229200000008</v>
      </c>
      <c r="AE24" s="218">
        <v>8.2915119399999995</v>
      </c>
      <c r="AF24" s="218">
        <v>4.7072400699999992</v>
      </c>
      <c r="AG24" s="218">
        <v>7.5862801300000005</v>
      </c>
      <c r="AH24" s="218">
        <v>8.1245233400000014</v>
      </c>
      <c r="AI24" s="218">
        <v>5.1152981400000002</v>
      </c>
      <c r="AJ24" s="218">
        <v>6.38673278</v>
      </c>
      <c r="AK24" s="218">
        <v>6.5164348700000003</v>
      </c>
      <c r="AL24" s="218">
        <v>8.9996047900000011</v>
      </c>
      <c r="AM24" s="218">
        <v>7.6951734100000007</v>
      </c>
      <c r="AN24" s="218">
        <v>7.4900337500000003</v>
      </c>
      <c r="AO24" s="218">
        <v>5.3490602300000001</v>
      </c>
      <c r="AP24" s="218">
        <v>10.558099090000001</v>
      </c>
      <c r="AQ24" s="218">
        <v>10.91787192</v>
      </c>
      <c r="AR24" s="218">
        <v>12.43639726</v>
      </c>
      <c r="AS24" s="218">
        <v>1.9286046800000001</v>
      </c>
      <c r="AT24" s="218">
        <v>2.04569891</v>
      </c>
      <c r="AU24" s="218">
        <v>1.0911023799999999</v>
      </c>
      <c r="AV24" s="218">
        <v>2.9346508</v>
      </c>
      <c r="AW24" s="218">
        <v>1.27060781</v>
      </c>
      <c r="AX24" s="218">
        <v>2.8468965400000004</v>
      </c>
      <c r="AY24" s="218">
        <v>2.2526884799999998</v>
      </c>
      <c r="AZ24" s="218">
        <v>2.51496298</v>
      </c>
      <c r="BA24" s="218">
        <v>1.4246149299999999</v>
      </c>
    </row>
    <row r="25" spans="1:53" ht="16.5" customHeight="1">
      <c r="B25" s="224" t="s">
        <v>374</v>
      </c>
      <c r="C25" s="216"/>
      <c r="D25" s="14"/>
      <c r="E25" s="278">
        <v>138.54447919</v>
      </c>
      <c r="F25" s="278">
        <v>341.78329754999999</v>
      </c>
      <c r="G25" s="278">
        <v>597.47733655000002</v>
      </c>
      <c r="H25" s="278">
        <v>415.98855681999999</v>
      </c>
      <c r="I25" s="278">
        <v>484.59478681000002</v>
      </c>
      <c r="J25" s="278">
        <v>559.27427820000003</v>
      </c>
      <c r="K25" s="278">
        <v>684.33631037999987</v>
      </c>
      <c r="L25" s="278">
        <v>722.43</v>
      </c>
      <c r="M25" s="278">
        <v>649.97567657147988</v>
      </c>
      <c r="N25" s="278">
        <v>583.98667685000009</v>
      </c>
      <c r="O25" s="278">
        <v>784.85368159999996</v>
      </c>
      <c r="P25" s="89"/>
      <c r="Q25" s="278">
        <v>232.20064611000001</v>
      </c>
      <c r="R25" s="278">
        <v>116.39226333000001</v>
      </c>
      <c r="S25" s="278">
        <v>167.66445175999996</v>
      </c>
      <c r="T25" s="278">
        <v>86.692535620000001</v>
      </c>
      <c r="U25" s="278">
        <v>58.638548650000004</v>
      </c>
      <c r="V25" s="278">
        <v>88.810141760000008</v>
      </c>
      <c r="W25" s="278">
        <v>181.87192207999999</v>
      </c>
      <c r="X25" s="278">
        <v>65.172592839999993</v>
      </c>
      <c r="Y25" s="278">
        <v>80.619306469999998</v>
      </c>
      <c r="Z25" s="278">
        <v>139.75419682</v>
      </c>
      <c r="AA25" s="278">
        <v>199.04869067999999</v>
      </c>
      <c r="AB25" s="278">
        <v>133.71292881000002</v>
      </c>
      <c r="AC25" s="278">
        <v>88.57026093999994</v>
      </c>
      <c r="AD25" s="278">
        <v>99.688622129999999</v>
      </c>
      <c r="AE25" s="278">
        <v>237.30246632000001</v>
      </c>
      <c r="AF25" s="278">
        <v>123.12396887999999</v>
      </c>
      <c r="AG25" s="278">
        <v>145.58821831</v>
      </c>
      <c r="AH25" s="278">
        <v>186.73290530999998</v>
      </c>
      <c r="AI25" s="278">
        <v>228.89121788</v>
      </c>
      <c r="AJ25" s="278">
        <v>155.74479038999999</v>
      </c>
      <c r="AK25" s="278">
        <v>175.5403762</v>
      </c>
      <c r="AL25" s="278">
        <v>207.93282407999999</v>
      </c>
      <c r="AM25" s="278">
        <v>183.21434453000001</v>
      </c>
      <c r="AN25" s="278">
        <v>125.29960721750918</v>
      </c>
      <c r="AO25" s="278">
        <v>124.03092746249079</v>
      </c>
      <c r="AP25" s="278">
        <v>169.94849496679089</v>
      </c>
      <c r="AQ25" s="278">
        <v>231.16994667468904</v>
      </c>
      <c r="AR25" s="278">
        <v>47.041817150000007</v>
      </c>
      <c r="AS25" s="278">
        <v>57.899939759999995</v>
      </c>
      <c r="AT25" s="278">
        <v>205.62002108000001</v>
      </c>
      <c r="AU25" s="278">
        <v>273.42489886000004</v>
      </c>
      <c r="AV25" s="278">
        <v>95.563393290000008</v>
      </c>
      <c r="AW25" s="278">
        <v>77.502111680000013</v>
      </c>
      <c r="AX25" s="278">
        <v>222.2246074</v>
      </c>
      <c r="AY25" s="278">
        <v>389.56356922999998</v>
      </c>
      <c r="AZ25" s="278">
        <v>183.79111958000001</v>
      </c>
      <c r="BA25" s="278">
        <v>237.15978591999999</v>
      </c>
    </row>
    <row r="26" spans="1:53" s="7" customFormat="1" ht="16.5" customHeight="1">
      <c r="A26" s="97"/>
      <c r="B26" s="224" t="s">
        <v>375</v>
      </c>
      <c r="C26" s="224"/>
      <c r="D26" s="10"/>
      <c r="E26" s="278">
        <v>113.47876717000013</v>
      </c>
      <c r="F26" s="278">
        <v>277.19139309000019</v>
      </c>
      <c r="G26" s="278">
        <v>401.20485761999998</v>
      </c>
      <c r="H26" s="278">
        <v>811.15968635000002</v>
      </c>
      <c r="I26" s="278">
        <v>908.13313462999997</v>
      </c>
      <c r="J26" s="278">
        <v>929.90052978999995</v>
      </c>
      <c r="K26" s="278">
        <v>985.14142268000001</v>
      </c>
      <c r="L26" s="278">
        <v>1106.78</v>
      </c>
      <c r="M26" s="278">
        <v>1337.7641527385194</v>
      </c>
      <c r="N26" s="278">
        <v>2170.3366373156714</v>
      </c>
      <c r="O26" s="278">
        <v>2384.0230933100001</v>
      </c>
      <c r="P26" s="89"/>
      <c r="Q26" s="278">
        <v>18.877752380000018</v>
      </c>
      <c r="R26" s="278">
        <v>149.09238736</v>
      </c>
      <c r="S26" s="278">
        <v>119.34728639000005</v>
      </c>
      <c r="T26" s="278">
        <v>190.53182832999991</v>
      </c>
      <c r="U26" s="278">
        <v>245.13021165999996</v>
      </c>
      <c r="V26" s="278">
        <v>243.95071429000015</v>
      </c>
      <c r="W26" s="278">
        <v>131.54693207000003</v>
      </c>
      <c r="X26" s="278">
        <v>256.81116221999997</v>
      </c>
      <c r="Y26" s="278">
        <v>265.93001672999998</v>
      </c>
      <c r="Z26" s="278">
        <v>195.15577582999998</v>
      </c>
      <c r="AA26" s="278">
        <v>190.23617985000001</v>
      </c>
      <c r="AB26" s="278">
        <v>234.43777247999998</v>
      </c>
      <c r="AC26" s="278">
        <v>264.03940162999999</v>
      </c>
      <c r="AD26" s="278">
        <v>289.62432078999996</v>
      </c>
      <c r="AE26" s="278">
        <v>141.79903489</v>
      </c>
      <c r="AF26" s="278">
        <v>261.86101746999998</v>
      </c>
      <c r="AG26" s="278">
        <v>322.99920292000002</v>
      </c>
      <c r="AH26" s="278">
        <v>239.38632294999999</v>
      </c>
      <c r="AI26" s="278">
        <v>160.89487934000002</v>
      </c>
      <c r="AJ26" s="278">
        <v>266.92358135000001</v>
      </c>
      <c r="AK26" s="278">
        <v>330.15887063700012</v>
      </c>
      <c r="AL26" s="278">
        <v>290.78617201299988</v>
      </c>
      <c r="AM26" s="278">
        <v>218.90659315000002</v>
      </c>
      <c r="AN26" s="278">
        <v>327.58767666249082</v>
      </c>
      <c r="AO26" s="278">
        <v>378.80667460750919</v>
      </c>
      <c r="AP26" s="278">
        <v>404.3118886432091</v>
      </c>
      <c r="AQ26" s="278">
        <v>227.05791282531095</v>
      </c>
      <c r="AR26" s="278">
        <v>594.57952367999997</v>
      </c>
      <c r="AS26" s="278">
        <v>732.92541569000014</v>
      </c>
      <c r="AT26" s="278">
        <v>471.34494985000003</v>
      </c>
      <c r="AU26" s="278">
        <v>371.48674809567137</v>
      </c>
      <c r="AV26" s="278">
        <v>791.02931126999999</v>
      </c>
      <c r="AW26" s="278">
        <v>653.87032267999996</v>
      </c>
      <c r="AX26" s="278">
        <v>619.03554235000001</v>
      </c>
      <c r="AY26" s="278">
        <v>320.08791700999996</v>
      </c>
      <c r="AZ26" s="278">
        <v>650.18069421999996</v>
      </c>
      <c r="BA26" s="278">
        <v>686.49486544000001</v>
      </c>
    </row>
    <row r="27" spans="1:53" ht="16.5" customHeight="1">
      <c r="B27" s="216" t="s">
        <v>376</v>
      </c>
      <c r="C27" s="216"/>
      <c r="D27" s="14"/>
      <c r="E27" s="218">
        <v>28.260972270000003</v>
      </c>
      <c r="F27" s="218">
        <v>65.994485659999995</v>
      </c>
      <c r="G27" s="218">
        <v>95.990194549999998</v>
      </c>
      <c r="H27" s="218">
        <v>199.40706383</v>
      </c>
      <c r="I27" s="218">
        <v>207.51615458000001</v>
      </c>
      <c r="J27" s="218">
        <v>214.69709216999996</v>
      </c>
      <c r="K27" s="218">
        <v>233.46145539</v>
      </c>
      <c r="L27" s="218">
        <v>288.07</v>
      </c>
      <c r="M27" s="218">
        <v>306.25026994122209</v>
      </c>
      <c r="N27" s="218">
        <v>465.08315081000001</v>
      </c>
      <c r="O27" s="218">
        <v>599.29877705166666</v>
      </c>
      <c r="P27" s="88"/>
      <c r="Q27" s="218">
        <v>5.6790685099999996</v>
      </c>
      <c r="R27" s="218">
        <v>35.678804839999998</v>
      </c>
      <c r="S27" s="218">
        <v>28.291214279999998</v>
      </c>
      <c r="T27" s="218">
        <v>44.682255470000001</v>
      </c>
      <c r="U27" s="218">
        <v>59.701976450000004</v>
      </c>
      <c r="V27" s="218">
        <v>64.431299129999999</v>
      </c>
      <c r="W27" s="218">
        <v>30.591532779999998</v>
      </c>
      <c r="X27" s="218">
        <v>61.528264630000002</v>
      </c>
      <c r="Y27" s="218">
        <v>58.924284879999995</v>
      </c>
      <c r="Z27" s="218">
        <v>45.410274540000003</v>
      </c>
      <c r="AA27" s="218">
        <v>41.653330530000005</v>
      </c>
      <c r="AB27" s="218">
        <v>49.250891609999996</v>
      </c>
      <c r="AC27" s="218">
        <v>63.18145384999994</v>
      </c>
      <c r="AD27" s="218">
        <v>71.690605100000013</v>
      </c>
      <c r="AE27" s="218">
        <v>30.574141609999998</v>
      </c>
      <c r="AF27" s="218">
        <v>60.378561640000001</v>
      </c>
      <c r="AG27" s="218">
        <v>71.816221790000014</v>
      </c>
      <c r="AH27" s="218">
        <v>60.397071099999991</v>
      </c>
      <c r="AI27" s="218">
        <v>40.869600859999998</v>
      </c>
      <c r="AJ27" s="218">
        <v>71.935037969999996</v>
      </c>
      <c r="AK27" s="218">
        <v>81.794443729999998</v>
      </c>
      <c r="AL27" s="218">
        <v>74.93438587</v>
      </c>
      <c r="AM27" s="218">
        <v>59.402613139999993</v>
      </c>
      <c r="AN27" s="218">
        <v>69.981317579999995</v>
      </c>
      <c r="AO27" s="218">
        <v>88.135191329999998</v>
      </c>
      <c r="AP27" s="218">
        <v>97.723744000000011</v>
      </c>
      <c r="AQ27" s="218">
        <v>50.410017031222075</v>
      </c>
      <c r="AR27" s="218">
        <v>142.92220392999999</v>
      </c>
      <c r="AS27" s="218">
        <v>114.75427878000001</v>
      </c>
      <c r="AT27" s="218">
        <v>118.80431391</v>
      </c>
      <c r="AU27" s="218">
        <v>88.60235419</v>
      </c>
      <c r="AV27" s="218">
        <v>201.88546730000002</v>
      </c>
      <c r="AW27" s="218">
        <v>159.288851115</v>
      </c>
      <c r="AX27" s="218">
        <v>158.45225332999999</v>
      </c>
      <c r="AY27" s="218">
        <v>79.67220530666664</v>
      </c>
      <c r="AZ27" s="218">
        <v>160.33131908000001</v>
      </c>
      <c r="BA27" s="218">
        <v>158.40233711999997</v>
      </c>
    </row>
    <row r="28" spans="1:53" s="7" customFormat="1" ht="16.5" customHeight="1" thickBot="1">
      <c r="A28" s="97"/>
      <c r="B28" s="38" t="s">
        <v>988</v>
      </c>
      <c r="C28" s="38"/>
      <c r="D28" s="38"/>
      <c r="E28" s="279">
        <v>85.217794900000115</v>
      </c>
      <c r="F28" s="279">
        <v>211.19690743000021</v>
      </c>
      <c r="G28" s="279">
        <v>305.21466306999997</v>
      </c>
      <c r="H28" s="279">
        <v>611.75262251999993</v>
      </c>
      <c r="I28" s="279">
        <v>700.61698004999994</v>
      </c>
      <c r="J28" s="279">
        <v>715.20343761999993</v>
      </c>
      <c r="K28" s="279">
        <v>751.67996729000004</v>
      </c>
      <c r="L28" s="279">
        <v>818.71</v>
      </c>
      <c r="M28" s="279">
        <v>1031.5138827897888</v>
      </c>
      <c r="N28" s="279">
        <v>1705.25348650567</v>
      </c>
      <c r="O28" s="279">
        <v>1784.7243162583331</v>
      </c>
      <c r="P28" s="90"/>
      <c r="Q28" s="279">
        <v>13.19868387000002</v>
      </c>
      <c r="R28" s="279">
        <v>113.41358252000002</v>
      </c>
      <c r="S28" s="279">
        <v>91.056072110000045</v>
      </c>
      <c r="T28" s="279">
        <v>145.84957285999991</v>
      </c>
      <c r="U28" s="279">
        <v>185.42823520999994</v>
      </c>
      <c r="V28" s="279">
        <v>179.51941516000014</v>
      </c>
      <c r="W28" s="279">
        <v>100.95539929000002</v>
      </c>
      <c r="X28" s="279">
        <v>195.28289759</v>
      </c>
      <c r="Y28" s="279">
        <v>207.00573185000002</v>
      </c>
      <c r="Z28" s="279">
        <v>149.74550128999999</v>
      </c>
      <c r="AA28" s="279">
        <v>148.58284931999998</v>
      </c>
      <c r="AB28" s="279">
        <v>185.18688086999998</v>
      </c>
      <c r="AC28" s="279">
        <v>200.85794777999993</v>
      </c>
      <c r="AD28" s="279">
        <v>217.93371569000001</v>
      </c>
      <c r="AE28" s="279">
        <v>111.22489328</v>
      </c>
      <c r="AF28" s="279">
        <v>201.48245582999999</v>
      </c>
      <c r="AG28" s="279">
        <v>251.18298112999997</v>
      </c>
      <c r="AH28" s="279">
        <v>178.98925184999999</v>
      </c>
      <c r="AI28" s="279">
        <v>120.02527848</v>
      </c>
      <c r="AJ28" s="279">
        <v>194.98854338000001</v>
      </c>
      <c r="AK28" s="279">
        <v>248.36442690700014</v>
      </c>
      <c r="AL28" s="279">
        <v>215.85178614299988</v>
      </c>
      <c r="AM28" s="279">
        <v>159.50398001000002</v>
      </c>
      <c r="AN28" s="279">
        <v>257.60635908249083</v>
      </c>
      <c r="AO28" s="279">
        <v>290.67148327000001</v>
      </c>
      <c r="AP28" s="279">
        <v>306.58814464320909</v>
      </c>
      <c r="AQ28" s="279">
        <v>176.64789579408887</v>
      </c>
      <c r="AR28" s="279">
        <v>451.65731975</v>
      </c>
      <c r="AS28" s="279">
        <v>618.17113691000009</v>
      </c>
      <c r="AT28" s="279">
        <v>352.54063594000002</v>
      </c>
      <c r="AU28" s="279">
        <v>282.88439390567015</v>
      </c>
      <c r="AV28" s="279">
        <v>589.14384397000003</v>
      </c>
      <c r="AW28" s="279">
        <v>494.58147156499996</v>
      </c>
      <c r="AX28" s="279">
        <v>460.58328902</v>
      </c>
      <c r="AY28" s="279">
        <v>240.41571170333336</v>
      </c>
      <c r="AZ28" s="279">
        <v>489.84937513999995</v>
      </c>
      <c r="BA28" s="279">
        <v>528.09252831999993</v>
      </c>
    </row>
    <row r="29" spans="1:53" s="6" customFormat="1" ht="16.5" customHeight="1">
      <c r="A29" s="97"/>
      <c r="B29" s="14"/>
      <c r="C29" s="14"/>
      <c r="D29" s="14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4"/>
      <c r="Q29" s="138"/>
      <c r="R29" s="138"/>
      <c r="S29" s="138"/>
      <c r="T29" s="138"/>
      <c r="U29" s="138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1:53" ht="16.5" customHeight="1">
      <c r="C30" s="57"/>
      <c r="G30" s="319"/>
      <c r="H30" s="319"/>
      <c r="I30" s="319"/>
      <c r="J30" s="319"/>
      <c r="K30" s="319"/>
      <c r="L30" s="319"/>
      <c r="M30" s="319"/>
      <c r="N30" s="319"/>
      <c r="O30" s="319"/>
    </row>
    <row r="31" spans="1:53" ht="16.5" customHeight="1"/>
    <row r="32" spans="1:5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</sheetData>
  <mergeCells count="1">
    <mergeCell ref="B4:C4"/>
  </mergeCells>
  <phoneticPr fontId="53" type="noConversion"/>
  <hyperlinks>
    <hyperlink ref="A5" location="JBB_일반사항!A1" display="전북은행"/>
    <hyperlink ref="A6" location="KJB_일반사항!A1" display="광주은행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7" location="JBWC_일반사항!A1" display="우리캐피탈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5" width="10" style="5" hidden="1" customWidth="1"/>
    <col min="6" max="12" width="9.77734375" style="5" hidden="1" customWidth="1"/>
    <col min="13" max="15" width="9.77734375" style="5" customWidth="1"/>
    <col min="16" max="16" width="2.77734375" style="5" customWidth="1"/>
    <col min="17" max="29" width="9.77734375" style="5" hidden="1" customWidth="1"/>
    <col min="30" max="47" width="9.88671875" style="5" hidden="1" customWidth="1"/>
    <col min="48" max="53" width="9.88671875" style="5" customWidth="1"/>
    <col min="54" max="63" width="9.77734375" style="1" customWidth="1"/>
    <col min="64" max="16384" width="8.88671875" style="1"/>
  </cols>
  <sheetData>
    <row r="1" spans="1:53" s="3" customFormat="1" ht="26.25" customHeight="1">
      <c r="A1" s="17"/>
      <c r="B1" s="19" t="s">
        <v>1042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664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969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49" t="s">
        <v>377</v>
      </c>
      <c r="C4" s="49"/>
      <c r="D4" s="10"/>
      <c r="E4" s="196">
        <v>23860.37463197</v>
      </c>
      <c r="F4" s="196">
        <v>37388.937892540001</v>
      </c>
      <c r="G4" s="196">
        <v>47410.206381579999</v>
      </c>
      <c r="H4" s="196">
        <v>58446.840420059998</v>
      </c>
      <c r="I4" s="196">
        <v>68329.509571050003</v>
      </c>
      <c r="J4" s="196">
        <v>60672.261281960004</v>
      </c>
      <c r="K4" s="196">
        <v>54658.697675440002</v>
      </c>
      <c r="L4" s="196">
        <v>58442.274212109995</v>
      </c>
      <c r="M4" s="196">
        <v>68015.186160374244</v>
      </c>
      <c r="N4" s="196">
        <v>73829.562390749998</v>
      </c>
      <c r="O4" s="196">
        <v>79370.987936639998</v>
      </c>
      <c r="P4" s="142"/>
      <c r="Q4" s="196">
        <v>46059.528536619997</v>
      </c>
      <c r="R4" s="196">
        <v>47700.720658450009</v>
      </c>
      <c r="S4" s="196">
        <v>47410.206381579999</v>
      </c>
      <c r="T4" s="196">
        <v>49706.028549709998</v>
      </c>
      <c r="U4" s="196">
        <v>53430.373620660001</v>
      </c>
      <c r="V4" s="196">
        <v>56277.46922395</v>
      </c>
      <c r="W4" s="196">
        <v>58446.840420059998</v>
      </c>
      <c r="X4" s="196">
        <v>60706.990778360007</v>
      </c>
      <c r="Y4" s="196">
        <v>64281.732100649999</v>
      </c>
      <c r="Z4" s="196">
        <v>68624.586122819994</v>
      </c>
      <c r="AA4" s="196">
        <v>68329.509571050003</v>
      </c>
      <c r="AB4" s="196">
        <v>66715.161939819998</v>
      </c>
      <c r="AC4" s="196">
        <v>64329.146034000005</v>
      </c>
      <c r="AD4" s="196">
        <v>61751.873077959994</v>
      </c>
      <c r="AE4" s="196">
        <v>60672.261281960004</v>
      </c>
      <c r="AF4" s="196">
        <v>59257.309763639998</v>
      </c>
      <c r="AG4" s="196">
        <v>57874.272415159998</v>
      </c>
      <c r="AH4" s="196">
        <v>55602.04407838</v>
      </c>
      <c r="AI4" s="196">
        <v>54658.697675440002</v>
      </c>
      <c r="AJ4" s="196">
        <v>57909.263764810006</v>
      </c>
      <c r="AK4" s="196">
        <v>59572.292701697006</v>
      </c>
      <c r="AL4" s="196">
        <v>58028.034823869995</v>
      </c>
      <c r="AM4" s="196">
        <v>58442.274212109995</v>
      </c>
      <c r="AN4" s="196">
        <v>60654.548158248224</v>
      </c>
      <c r="AO4" s="196">
        <v>66196.317036015724</v>
      </c>
      <c r="AP4" s="196">
        <v>64909.563703668937</v>
      </c>
      <c r="AQ4" s="196">
        <v>68015.186160374244</v>
      </c>
      <c r="AR4" s="196">
        <v>70960.445194710002</v>
      </c>
      <c r="AS4" s="196">
        <v>70610.900925139998</v>
      </c>
      <c r="AT4" s="196">
        <v>73386.885971940006</v>
      </c>
      <c r="AU4" s="196">
        <v>73829.562390749998</v>
      </c>
      <c r="AV4" s="196">
        <v>80140.060130270009</v>
      </c>
      <c r="AW4" s="196">
        <v>81025.30667428</v>
      </c>
      <c r="AX4" s="196">
        <v>81582.309246599994</v>
      </c>
      <c r="AY4" s="196">
        <v>79370.987936639998</v>
      </c>
      <c r="AZ4" s="196">
        <v>79804.400801740005</v>
      </c>
      <c r="BA4" s="196">
        <v>81470.550702270004</v>
      </c>
    </row>
    <row r="5" spans="1:53" s="8" customFormat="1" ht="16.5" customHeight="1">
      <c r="A5" s="101" t="s">
        <v>35</v>
      </c>
      <c r="B5" s="50" t="s">
        <v>953</v>
      </c>
      <c r="C5" s="50"/>
      <c r="D5" s="10"/>
      <c r="E5" s="197">
        <v>23581.363720829999</v>
      </c>
      <c r="F5" s="197">
        <v>36965.415898320003</v>
      </c>
      <c r="G5" s="197">
        <v>46953.697129679989</v>
      </c>
      <c r="H5" s="197">
        <v>57846.747441999993</v>
      </c>
      <c r="I5" s="197">
        <v>67680.60511389999</v>
      </c>
      <c r="J5" s="197">
        <v>60057.06329613</v>
      </c>
      <c r="K5" s="197">
        <v>54138.335794860002</v>
      </c>
      <c r="L5" s="197">
        <v>58001.29</v>
      </c>
      <c r="M5" s="197">
        <v>67598.991242114251</v>
      </c>
      <c r="N5" s="197">
        <v>73417.833758220004</v>
      </c>
      <c r="O5" s="197">
        <v>78915.430251409998</v>
      </c>
      <c r="P5" s="142"/>
      <c r="Q5" s="197">
        <v>45635.226930099998</v>
      </c>
      <c r="R5" s="197">
        <v>47280.380837680001</v>
      </c>
      <c r="S5" s="197">
        <v>46953.697129679989</v>
      </c>
      <c r="T5" s="197">
        <v>49236.611762629997</v>
      </c>
      <c r="U5" s="197">
        <v>52904.088335250002</v>
      </c>
      <c r="V5" s="197">
        <v>55726.328279790003</v>
      </c>
      <c r="W5" s="197">
        <v>57846.747441999993</v>
      </c>
      <c r="X5" s="197">
        <v>60105.250938640005</v>
      </c>
      <c r="Y5" s="197">
        <v>63607.831733799998</v>
      </c>
      <c r="Z5" s="197">
        <v>67965.818691449997</v>
      </c>
      <c r="AA5" s="197">
        <v>67680.60511389999</v>
      </c>
      <c r="AB5" s="197">
        <v>66078.576615380007</v>
      </c>
      <c r="AC5" s="197">
        <v>63697.860662719999</v>
      </c>
      <c r="AD5" s="197">
        <v>61134.273652780001</v>
      </c>
      <c r="AE5" s="197">
        <v>60057.06329613</v>
      </c>
      <c r="AF5" s="197">
        <v>58657.191085530001</v>
      </c>
      <c r="AG5" s="197">
        <v>57318.256367709997</v>
      </c>
      <c r="AH5" s="197">
        <v>55061.442961630004</v>
      </c>
      <c r="AI5" s="197">
        <v>54138.335794860002</v>
      </c>
      <c r="AJ5" s="197">
        <v>57414.980552789995</v>
      </c>
      <c r="AK5" s="197">
        <v>59084.725105127</v>
      </c>
      <c r="AL5" s="197">
        <v>57567.298956749997</v>
      </c>
      <c r="AM5" s="197">
        <v>58001.29</v>
      </c>
      <c r="AN5" s="197">
        <v>60217.80633745822</v>
      </c>
      <c r="AO5" s="197">
        <v>65756.424173005726</v>
      </c>
      <c r="AP5" s="197">
        <v>64484.564365628939</v>
      </c>
      <c r="AQ5" s="197">
        <v>67598.991242114251</v>
      </c>
      <c r="AR5" s="197">
        <v>70541.781520949997</v>
      </c>
      <c r="AS5" s="197">
        <v>70229.490624850005</v>
      </c>
      <c r="AT5" s="197">
        <v>73012.893357459994</v>
      </c>
      <c r="AU5" s="197">
        <v>73417.833758220004</v>
      </c>
      <c r="AV5" s="197">
        <v>79729.766243489998</v>
      </c>
      <c r="AW5" s="197">
        <v>80602.607184869994</v>
      </c>
      <c r="AX5" s="197">
        <v>81151.446894359993</v>
      </c>
      <c r="AY5" s="197">
        <v>78915.430251409998</v>
      </c>
      <c r="AZ5" s="197">
        <v>79341.6920255</v>
      </c>
      <c r="BA5" s="197">
        <v>79860.498610060007</v>
      </c>
    </row>
    <row r="6" spans="1:53" s="12" customFormat="1" ht="16.5" customHeight="1">
      <c r="A6" s="101" t="s">
        <v>471</v>
      </c>
      <c r="B6" s="14"/>
      <c r="C6" s="14" t="s">
        <v>946</v>
      </c>
      <c r="D6" s="14"/>
      <c r="E6" s="137">
        <v>738.53637327000001</v>
      </c>
      <c r="F6" s="137">
        <v>1160.4313795600001</v>
      </c>
      <c r="G6" s="137">
        <v>985.20012721000012</v>
      </c>
      <c r="H6" s="137">
        <v>584.14767223000001</v>
      </c>
      <c r="I6" s="137">
        <v>3355.6335092200002</v>
      </c>
      <c r="J6" s="137">
        <v>1013.27842089</v>
      </c>
      <c r="K6" s="137">
        <v>428.81997731000001</v>
      </c>
      <c r="L6" s="137">
        <v>141.99</v>
      </c>
      <c r="M6" s="137">
        <v>1600.9723147900002</v>
      </c>
      <c r="N6" s="137">
        <v>1488.91839162</v>
      </c>
      <c r="O6" s="137">
        <v>972.81486364</v>
      </c>
      <c r="P6" s="146"/>
      <c r="Q6" s="137">
        <v>2769.4355973699999</v>
      </c>
      <c r="R6" s="137">
        <v>1085.8659701399999</v>
      </c>
      <c r="S6" s="137">
        <v>985.20012721000012</v>
      </c>
      <c r="T6" s="137">
        <v>1085.70351841</v>
      </c>
      <c r="U6" s="137">
        <v>1277.67882061</v>
      </c>
      <c r="V6" s="137">
        <v>627.32132459000002</v>
      </c>
      <c r="W6" s="137">
        <v>584.14767223000001</v>
      </c>
      <c r="X6" s="137">
        <v>549.28113347999999</v>
      </c>
      <c r="Y6" s="137">
        <v>808.08951595999997</v>
      </c>
      <c r="Z6" s="137">
        <v>3754.3128174399999</v>
      </c>
      <c r="AA6" s="137">
        <v>3355.6335092200002</v>
      </c>
      <c r="AB6" s="137">
        <v>2236.7920522599998</v>
      </c>
      <c r="AC6" s="137">
        <v>1277.48623127</v>
      </c>
      <c r="AD6" s="137">
        <v>2096.84705721</v>
      </c>
      <c r="AE6" s="137">
        <v>1013.27842089</v>
      </c>
      <c r="AF6" s="137">
        <v>687.82681876000004</v>
      </c>
      <c r="AG6" s="137">
        <v>715.64614799000003</v>
      </c>
      <c r="AH6" s="137">
        <v>214.06019684999998</v>
      </c>
      <c r="AI6" s="137">
        <v>428.81997731000001</v>
      </c>
      <c r="AJ6" s="137">
        <v>316.91641367</v>
      </c>
      <c r="AK6" s="137">
        <v>708.69077298999991</v>
      </c>
      <c r="AL6" s="137">
        <v>1306.9344254800001</v>
      </c>
      <c r="AM6" s="137">
        <v>141.99</v>
      </c>
      <c r="AN6" s="137">
        <v>181.46041919999999</v>
      </c>
      <c r="AO6" s="137">
        <v>4149.5577203900002</v>
      </c>
      <c r="AP6" s="137">
        <v>1762.1246138600002</v>
      </c>
      <c r="AQ6" s="137">
        <v>1600.9723147900002</v>
      </c>
      <c r="AR6" s="137">
        <v>1884.81286434</v>
      </c>
      <c r="AS6" s="137">
        <v>2160.4730129599998</v>
      </c>
      <c r="AT6" s="137">
        <v>1405.2815506700001</v>
      </c>
      <c r="AU6" s="137">
        <v>1488.91839162</v>
      </c>
      <c r="AV6" s="137">
        <v>1072.98321431</v>
      </c>
      <c r="AW6" s="137">
        <v>361.23377672000004</v>
      </c>
      <c r="AX6" s="137">
        <v>1267.4017971200001</v>
      </c>
      <c r="AY6" s="137">
        <v>972.81486364</v>
      </c>
      <c r="AZ6" s="137">
        <v>2357.5382690799997</v>
      </c>
      <c r="BA6" s="137">
        <v>1079.91211398</v>
      </c>
    </row>
    <row r="7" spans="1:53" s="12" customFormat="1" ht="16.5" customHeight="1">
      <c r="A7" s="309" t="s">
        <v>230</v>
      </c>
      <c r="B7" s="14"/>
      <c r="C7" s="14" t="s">
        <v>947</v>
      </c>
      <c r="D7" s="14"/>
      <c r="E7" s="137">
        <v>0</v>
      </c>
      <c r="F7" s="137">
        <v>0</v>
      </c>
      <c r="G7" s="137">
        <v>0</v>
      </c>
      <c r="H7" s="137">
        <v>0</v>
      </c>
      <c r="I7" s="137">
        <v>4.0970000000000002E-5</v>
      </c>
      <c r="J7" s="137">
        <v>1.1131299999999999E-3</v>
      </c>
      <c r="K7" s="137">
        <v>3.194905E-2</v>
      </c>
      <c r="L7" s="137">
        <v>0.22</v>
      </c>
      <c r="M7" s="137">
        <v>0.25152479</v>
      </c>
      <c r="N7" s="137">
        <v>2.8010570000000002E-2</v>
      </c>
      <c r="O7" s="137">
        <v>4.5027600000000001E-2</v>
      </c>
      <c r="P7" s="146"/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1.344031</v>
      </c>
      <c r="Z7" s="137">
        <v>1.8343109999999999E-2</v>
      </c>
      <c r="AA7" s="137">
        <v>4.0970000000000002E-5</v>
      </c>
      <c r="AB7" s="137">
        <v>54.428434809999999</v>
      </c>
      <c r="AC7" s="137">
        <v>1.0256600000000001E-3</v>
      </c>
      <c r="AD7" s="137">
        <v>8.3179E-4</v>
      </c>
      <c r="AE7" s="137">
        <v>1.1131299999999999E-3</v>
      </c>
      <c r="AF7" s="137">
        <v>1.17775E-3</v>
      </c>
      <c r="AG7" s="137">
        <v>4.1597000000000004E-4</v>
      </c>
      <c r="AH7" s="137">
        <v>8.6996000000000003E-4</v>
      </c>
      <c r="AI7" s="137">
        <v>3.194905E-2</v>
      </c>
      <c r="AJ7" s="137">
        <v>1.06E-6</v>
      </c>
      <c r="AK7" s="137">
        <v>7.6309399999999999E-2</v>
      </c>
      <c r="AL7" s="137">
        <v>0.18868256</v>
      </c>
      <c r="AM7" s="137">
        <v>0.22</v>
      </c>
      <c r="AN7" s="137">
        <v>0.13256472</v>
      </c>
      <c r="AO7" s="137">
        <v>0.12086722</v>
      </c>
      <c r="AP7" s="137">
        <v>7.4158420000000003E-2</v>
      </c>
      <c r="AQ7" s="137">
        <v>0.25152479</v>
      </c>
      <c r="AR7" s="137">
        <v>7.5752920000000001E-2</v>
      </c>
      <c r="AS7" s="137">
        <v>9.4866770000000003E-2</v>
      </c>
      <c r="AT7" s="137">
        <v>9.107809E-2</v>
      </c>
      <c r="AU7" s="137">
        <v>2.8010570000000002E-2</v>
      </c>
      <c r="AV7" s="137">
        <v>6.4743200000000004E-3</v>
      </c>
      <c r="AW7" s="137">
        <v>2.841395E-2</v>
      </c>
      <c r="AX7" s="137">
        <v>3.1923550000000002E-2</v>
      </c>
      <c r="AY7" s="137">
        <v>4.5027600000000001E-2</v>
      </c>
      <c r="AZ7" s="137">
        <v>5.0253409999999998E-2</v>
      </c>
      <c r="BA7" s="137">
        <v>1.3586050000000001E-2</v>
      </c>
    </row>
    <row r="8" spans="1:53" s="12" customFormat="1" ht="16.5" customHeight="1">
      <c r="A8" s="100" t="s">
        <v>472</v>
      </c>
      <c r="B8" s="14"/>
      <c r="C8" s="14" t="s">
        <v>948</v>
      </c>
      <c r="D8" s="14"/>
      <c r="E8" s="137">
        <v>21317.967192989996</v>
      </c>
      <c r="F8" s="137">
        <v>32346.937726229997</v>
      </c>
      <c r="G8" s="137">
        <v>40884.687182490001</v>
      </c>
      <c r="H8" s="137">
        <v>49730.279667180002</v>
      </c>
      <c r="I8" s="137">
        <v>53944.258093370001</v>
      </c>
      <c r="J8" s="137">
        <v>47165.308169420001</v>
      </c>
      <c r="K8" s="137">
        <v>39877.044244719997</v>
      </c>
      <c r="L8" s="137">
        <v>41325.050000000003</v>
      </c>
      <c r="M8" s="137">
        <v>48032.011755790001</v>
      </c>
      <c r="N8" s="137">
        <v>54836.089964269995</v>
      </c>
      <c r="O8" s="137">
        <v>62225.458556669997</v>
      </c>
      <c r="P8" s="146"/>
      <c r="Q8" s="137">
        <v>38972.446652490005</v>
      </c>
      <c r="R8" s="137">
        <v>41379.128309149994</v>
      </c>
      <c r="S8" s="137">
        <v>40884.687182490001</v>
      </c>
      <c r="T8" s="137">
        <v>42505.56959798</v>
      </c>
      <c r="U8" s="137">
        <v>45576.689176020001</v>
      </c>
      <c r="V8" s="137">
        <v>48369.844346880003</v>
      </c>
      <c r="W8" s="137">
        <v>49730.279667180002</v>
      </c>
      <c r="X8" s="137">
        <v>51267.567739639999</v>
      </c>
      <c r="Y8" s="137">
        <v>53622.958625600004</v>
      </c>
      <c r="Z8" s="137">
        <v>54450.162670040001</v>
      </c>
      <c r="AA8" s="137">
        <v>53944.258093370001</v>
      </c>
      <c r="AB8" s="137">
        <v>53064.449058389997</v>
      </c>
      <c r="AC8" s="137">
        <v>51234.738163069997</v>
      </c>
      <c r="AD8" s="137">
        <v>47644.25792561</v>
      </c>
      <c r="AE8" s="137">
        <v>47165.308169420001</v>
      </c>
      <c r="AF8" s="137">
        <v>45863.299858999999</v>
      </c>
      <c r="AG8" s="137">
        <v>43832.949293419995</v>
      </c>
      <c r="AH8" s="137">
        <v>41546.91265495</v>
      </c>
      <c r="AI8" s="137">
        <v>39877.044244719997</v>
      </c>
      <c r="AJ8" s="137">
        <v>42224.96962132</v>
      </c>
      <c r="AK8" s="137">
        <v>42721.997441450003</v>
      </c>
      <c r="AL8" s="137">
        <v>40065.240885380001</v>
      </c>
      <c r="AM8" s="137">
        <v>41325.050000000003</v>
      </c>
      <c r="AN8" s="137">
        <v>42842.334259110001</v>
      </c>
      <c r="AO8" s="137">
        <v>44078.863016390002</v>
      </c>
      <c r="AP8" s="137">
        <v>44852.247721830005</v>
      </c>
      <c r="AQ8" s="137">
        <v>48032.011755790001</v>
      </c>
      <c r="AR8" s="137">
        <v>50736.180935850003</v>
      </c>
      <c r="AS8" s="137">
        <v>50144.962117089999</v>
      </c>
      <c r="AT8" s="137">
        <v>53778.48676906</v>
      </c>
      <c r="AU8" s="137">
        <v>54836.089964269995</v>
      </c>
      <c r="AV8" s="137">
        <v>62010.03066343</v>
      </c>
      <c r="AW8" s="137">
        <v>63601.951767170001</v>
      </c>
      <c r="AX8" s="137">
        <v>63433.059723669998</v>
      </c>
      <c r="AY8" s="137">
        <v>62225.458556669997</v>
      </c>
      <c r="AZ8" s="137">
        <v>61438.209611569997</v>
      </c>
      <c r="BA8" s="137">
        <v>63350.742364010002</v>
      </c>
    </row>
    <row r="9" spans="1:53" s="12" customFormat="1" ht="16.5" customHeight="1">
      <c r="A9" s="100" t="s">
        <v>473</v>
      </c>
      <c r="B9" s="14"/>
      <c r="C9" s="14" t="s">
        <v>949</v>
      </c>
      <c r="D9" s="14"/>
      <c r="E9" s="137">
        <v>51.156181349999997</v>
      </c>
      <c r="F9" s="137">
        <v>120.14732195000001</v>
      </c>
      <c r="G9" s="137">
        <v>288.50942756000001</v>
      </c>
      <c r="H9" s="137">
        <v>378.69985813</v>
      </c>
      <c r="I9" s="137">
        <v>685.08915642000011</v>
      </c>
      <c r="J9" s="137">
        <v>692.10147142000005</v>
      </c>
      <c r="K9" s="137">
        <v>808.93379520999997</v>
      </c>
      <c r="L9" s="137">
        <v>842.08</v>
      </c>
      <c r="M9" s="137">
        <v>1048.2864051399999</v>
      </c>
      <c r="N9" s="137">
        <v>2014.46840802</v>
      </c>
      <c r="O9" s="137">
        <v>3115.34844157</v>
      </c>
      <c r="P9" s="146"/>
      <c r="Q9" s="137">
        <v>173.97936844</v>
      </c>
      <c r="R9" s="137">
        <v>302.37704643000001</v>
      </c>
      <c r="S9" s="137">
        <v>288.50942756000001</v>
      </c>
      <c r="T9" s="137">
        <v>281.98538787000001</v>
      </c>
      <c r="U9" s="137">
        <v>277.93047102000003</v>
      </c>
      <c r="V9" s="137">
        <v>380.77430131</v>
      </c>
      <c r="W9" s="137">
        <v>378.69985813</v>
      </c>
      <c r="X9" s="137">
        <v>454.35788410000004</v>
      </c>
      <c r="Y9" s="137">
        <v>502.21199000000001</v>
      </c>
      <c r="Z9" s="137">
        <v>754.19752869000001</v>
      </c>
      <c r="AA9" s="137">
        <v>685.08915642000011</v>
      </c>
      <c r="AB9" s="137">
        <v>585.60011906</v>
      </c>
      <c r="AC9" s="137">
        <v>592.94490181000003</v>
      </c>
      <c r="AD9" s="137">
        <v>614.97606828999994</v>
      </c>
      <c r="AE9" s="137">
        <v>692.10147142000005</v>
      </c>
      <c r="AF9" s="137">
        <v>812.16963220000002</v>
      </c>
      <c r="AG9" s="137">
        <v>815.85089183999992</v>
      </c>
      <c r="AH9" s="137">
        <v>818.53715139000008</v>
      </c>
      <c r="AI9" s="137">
        <v>808.93379520999997</v>
      </c>
      <c r="AJ9" s="137">
        <v>847.42335089000005</v>
      </c>
      <c r="AK9" s="137">
        <v>858.93130243999997</v>
      </c>
      <c r="AL9" s="137">
        <v>821.38429803999998</v>
      </c>
      <c r="AM9" s="137">
        <v>842.08</v>
      </c>
      <c r="AN9" s="137">
        <v>1031.7072648599999</v>
      </c>
      <c r="AO9" s="137">
        <v>1105.7788357500001</v>
      </c>
      <c r="AP9" s="137">
        <v>1007.96263685</v>
      </c>
      <c r="AQ9" s="137">
        <v>1048.2864051399999</v>
      </c>
      <c r="AR9" s="137">
        <v>1025.3610578300002</v>
      </c>
      <c r="AS9" s="137">
        <v>1121.6811945899999</v>
      </c>
      <c r="AT9" s="137">
        <v>1646.2009670699999</v>
      </c>
      <c r="AU9" s="137">
        <v>2014.46840802</v>
      </c>
      <c r="AV9" s="137">
        <v>2261.9752939</v>
      </c>
      <c r="AW9" s="137">
        <v>2797.2933052199996</v>
      </c>
      <c r="AX9" s="137">
        <v>3044.4460500799996</v>
      </c>
      <c r="AY9" s="137">
        <v>3115.34844157</v>
      </c>
      <c r="AZ9" s="137">
        <v>3813.8733950300002</v>
      </c>
      <c r="BA9" s="137">
        <v>4398.4397888700005</v>
      </c>
    </row>
    <row r="10" spans="1:53" s="6" customFormat="1" ht="16.5" customHeight="1">
      <c r="A10" s="308" t="s">
        <v>520</v>
      </c>
      <c r="B10" s="14"/>
      <c r="C10" s="14" t="s">
        <v>950</v>
      </c>
      <c r="D10" s="14"/>
      <c r="E10" s="137">
        <v>25.442002850000005</v>
      </c>
      <c r="F10" s="137">
        <v>35.018508410000003</v>
      </c>
      <c r="G10" s="137">
        <v>81.368594189999996</v>
      </c>
      <c r="H10" s="137">
        <v>54.575632200000001</v>
      </c>
      <c r="I10" s="137">
        <v>257.79813999000004</v>
      </c>
      <c r="J10" s="137">
        <v>26.742556399999998</v>
      </c>
      <c r="K10" s="137">
        <v>246.46116708000002</v>
      </c>
      <c r="L10" s="137">
        <v>246.44</v>
      </c>
      <c r="M10" s="137">
        <v>184.00581462</v>
      </c>
      <c r="N10" s="137">
        <v>365.72657175000001</v>
      </c>
      <c r="O10" s="137">
        <v>426.65059329000002</v>
      </c>
      <c r="P10" s="146"/>
      <c r="Q10" s="137">
        <v>32.974034539999998</v>
      </c>
      <c r="R10" s="137">
        <v>91.970321839999997</v>
      </c>
      <c r="S10" s="137">
        <v>81.368594189999996</v>
      </c>
      <c r="T10" s="137">
        <v>81.695670489999998</v>
      </c>
      <c r="U10" s="137">
        <v>84.728426909999996</v>
      </c>
      <c r="V10" s="137">
        <v>85.459348109999993</v>
      </c>
      <c r="W10" s="137">
        <v>54.575632200000001</v>
      </c>
      <c r="X10" s="137">
        <v>53.291961199999996</v>
      </c>
      <c r="Y10" s="137">
        <v>68.985445999999996</v>
      </c>
      <c r="Z10" s="137">
        <v>260.40509269</v>
      </c>
      <c r="AA10" s="137">
        <v>257.79813999000004</v>
      </c>
      <c r="AB10" s="137">
        <v>256.27490139000003</v>
      </c>
      <c r="AC10" s="137">
        <v>210.07485889</v>
      </c>
      <c r="AD10" s="137">
        <v>23.470666500000004</v>
      </c>
      <c r="AE10" s="137">
        <v>26.742556399999998</v>
      </c>
      <c r="AF10" s="137">
        <v>232.08835998999999</v>
      </c>
      <c r="AG10" s="137">
        <v>247.41517799000002</v>
      </c>
      <c r="AH10" s="137">
        <v>256.05739269999998</v>
      </c>
      <c r="AI10" s="137">
        <v>246.46116708000002</v>
      </c>
      <c r="AJ10" s="137">
        <v>253.09273887000001</v>
      </c>
      <c r="AK10" s="137">
        <v>249.86381954000001</v>
      </c>
      <c r="AL10" s="137">
        <v>242.80693909000001</v>
      </c>
      <c r="AM10" s="137">
        <v>246.44</v>
      </c>
      <c r="AN10" s="137">
        <v>243.82370248999999</v>
      </c>
      <c r="AO10" s="137">
        <v>204.42405073</v>
      </c>
      <c r="AP10" s="137">
        <v>205.63322284000003</v>
      </c>
      <c r="AQ10" s="137">
        <v>184.00581462</v>
      </c>
      <c r="AR10" s="137">
        <v>180.08829461000002</v>
      </c>
      <c r="AS10" s="137">
        <v>194.28589908999999</v>
      </c>
      <c r="AT10" s="137">
        <v>196.34681275</v>
      </c>
      <c r="AU10" s="137">
        <v>365.72657175000001</v>
      </c>
      <c r="AV10" s="137">
        <v>373.12727545000001</v>
      </c>
      <c r="AW10" s="137">
        <v>439.36062118000001</v>
      </c>
      <c r="AX10" s="137">
        <v>408.63347712000001</v>
      </c>
      <c r="AY10" s="137">
        <v>426.65059329000002</v>
      </c>
      <c r="AZ10" s="137">
        <v>474.5955075</v>
      </c>
      <c r="BA10" s="137">
        <v>557.41284078000001</v>
      </c>
    </row>
    <row r="11" spans="1:53" s="6" customFormat="1" ht="16.5" customHeight="1">
      <c r="A11" s="100" t="s">
        <v>475</v>
      </c>
      <c r="B11" s="14"/>
      <c r="C11" s="14" t="s">
        <v>951</v>
      </c>
      <c r="D11" s="14"/>
      <c r="E11" s="137">
        <v>2233.0400373400003</v>
      </c>
      <c r="F11" s="137">
        <v>4307.5975219800039</v>
      </c>
      <c r="G11" s="137">
        <v>5705.7890553499929</v>
      </c>
      <c r="H11" s="137">
        <v>8129.6926705300002</v>
      </c>
      <c r="I11" s="137">
        <v>10879.95235664</v>
      </c>
      <c r="J11" s="137">
        <v>12399.107015470001</v>
      </c>
      <c r="K11" s="137">
        <v>14474.019378319999</v>
      </c>
      <c r="L11" s="137">
        <v>16965.54</v>
      </c>
      <c r="M11" s="137">
        <v>18202.196395990002</v>
      </c>
      <c r="N11" s="137">
        <v>16668.78381768</v>
      </c>
      <c r="O11" s="137">
        <v>14219.37728137</v>
      </c>
      <c r="P11" s="146"/>
      <c r="Q11" s="137">
        <v>4946.8779212299924</v>
      </c>
      <c r="R11" s="137">
        <v>5263.6922323300041</v>
      </c>
      <c r="S11" s="137">
        <v>5705.7890553499929</v>
      </c>
      <c r="T11" s="137">
        <v>6247.0346388599955</v>
      </c>
      <c r="U11" s="137">
        <v>6712.9497211600037</v>
      </c>
      <c r="V11" s="137">
        <v>7377.5847181100053</v>
      </c>
      <c r="W11" s="137">
        <v>8129.6926705300002</v>
      </c>
      <c r="X11" s="137">
        <v>8827.9103749900005</v>
      </c>
      <c r="Y11" s="137">
        <v>9704.3252159500007</v>
      </c>
      <c r="Z11" s="137">
        <v>10050.952485309999</v>
      </c>
      <c r="AA11" s="137">
        <v>10879.95235664</v>
      </c>
      <c r="AB11" s="137">
        <v>11268.83674513</v>
      </c>
      <c r="AC11" s="137">
        <v>11756.927237309999</v>
      </c>
      <c r="AD11" s="137">
        <v>11976.4029414</v>
      </c>
      <c r="AE11" s="137">
        <v>12399.107015470001</v>
      </c>
      <c r="AF11" s="137">
        <v>12671.62693554</v>
      </c>
      <c r="AG11" s="137">
        <v>13334.076361650001</v>
      </c>
      <c r="AH11" s="137">
        <v>13944.19768487</v>
      </c>
      <c r="AI11" s="137">
        <v>14474.019378319999</v>
      </c>
      <c r="AJ11" s="137">
        <v>15445.490114029999</v>
      </c>
      <c r="AK11" s="137">
        <v>16148.488218997001</v>
      </c>
      <c r="AL11" s="137">
        <v>16647.454693299998</v>
      </c>
      <c r="AM11" s="137">
        <v>16965.54</v>
      </c>
      <c r="AN11" s="137">
        <v>17355.487954659999</v>
      </c>
      <c r="AO11" s="137">
        <v>17621.591020330001</v>
      </c>
      <c r="AP11" s="137">
        <v>18026.678927009998</v>
      </c>
      <c r="AQ11" s="137">
        <v>18202.196395990002</v>
      </c>
      <c r="AR11" s="137">
        <v>18157.891403969999</v>
      </c>
      <c r="AS11" s="137">
        <v>18042.068700989999</v>
      </c>
      <c r="AT11" s="137">
        <v>17569.019268700002</v>
      </c>
      <c r="AU11" s="137">
        <v>16668.78381768</v>
      </c>
      <c r="AV11" s="137">
        <v>15914.024620620001</v>
      </c>
      <c r="AW11" s="137">
        <v>15359.801133409999</v>
      </c>
      <c r="AX11" s="137">
        <v>14809.247896730001</v>
      </c>
      <c r="AY11" s="137">
        <v>14219.37728137</v>
      </c>
      <c r="AZ11" s="137">
        <v>13319.760368669999</v>
      </c>
      <c r="BA11" s="137">
        <v>12567.777081979999</v>
      </c>
    </row>
    <row r="12" spans="1:53" s="6" customFormat="1" ht="16.5" customHeight="1">
      <c r="A12" s="100" t="s">
        <v>476</v>
      </c>
      <c r="B12" s="14"/>
      <c r="C12" s="14" t="s">
        <v>952</v>
      </c>
      <c r="D12" s="14"/>
      <c r="E12" s="137">
        <v>-759.33606411999995</v>
      </c>
      <c r="F12" s="137">
        <v>-969.69805140000017</v>
      </c>
      <c r="G12" s="137">
        <v>-910.48866293000003</v>
      </c>
      <c r="H12" s="137">
        <v>-976.07242606999989</v>
      </c>
      <c r="I12" s="137">
        <v>-1184.32804272</v>
      </c>
      <c r="J12" s="137">
        <v>-1212.7328941999999</v>
      </c>
      <c r="K12" s="137">
        <v>-1548.36874238</v>
      </c>
      <c r="L12" s="137">
        <v>-1461.11</v>
      </c>
      <c r="M12" s="137">
        <v>-1506.9224793257533</v>
      </c>
      <c r="N12" s="137">
        <v>-1742.36618372</v>
      </c>
      <c r="O12" s="137">
        <v>-1740.3116446199999</v>
      </c>
      <c r="P12" s="146"/>
      <c r="Q12" s="137">
        <v>-1227.5126094300001</v>
      </c>
      <c r="R12" s="137">
        <v>-750.68272036999997</v>
      </c>
      <c r="S12" s="137">
        <v>-910.48866293000003</v>
      </c>
      <c r="T12" s="137">
        <v>-883.68138049000004</v>
      </c>
      <c r="U12" s="137">
        <v>-941.1598535600001</v>
      </c>
      <c r="V12" s="137">
        <v>-1029.1964111</v>
      </c>
      <c r="W12" s="137">
        <v>-976.07242606999989</v>
      </c>
      <c r="X12" s="137">
        <v>-993.86619357000006</v>
      </c>
      <c r="Y12" s="137">
        <v>-1031.0976447099999</v>
      </c>
      <c r="Z12" s="137">
        <v>-1043.8251531400001</v>
      </c>
      <c r="AA12" s="137">
        <v>-1184.32804272</v>
      </c>
      <c r="AB12" s="137">
        <v>-1131.5297942699999</v>
      </c>
      <c r="AC12" s="137">
        <v>-1164.2368964</v>
      </c>
      <c r="AD12" s="137">
        <v>-1198.2111715200001</v>
      </c>
      <c r="AE12" s="137">
        <v>-1212.7328941999999</v>
      </c>
      <c r="AF12" s="137">
        <v>-1417.0370582400001</v>
      </c>
      <c r="AG12" s="137">
        <v>-1447.1259215800001</v>
      </c>
      <c r="AH12" s="137">
        <v>-1550.43273731</v>
      </c>
      <c r="AI12" s="137">
        <v>-1548.36874238</v>
      </c>
      <c r="AJ12" s="137">
        <v>-1530.77380049</v>
      </c>
      <c r="AK12" s="137">
        <v>-1511.4642108500002</v>
      </c>
      <c r="AL12" s="137">
        <v>-1458.6881993699999</v>
      </c>
      <c r="AM12" s="137">
        <v>-1461.11</v>
      </c>
      <c r="AN12" s="137">
        <v>-1426.0705609617821</v>
      </c>
      <c r="AO12" s="137">
        <v>-1410.016256964273</v>
      </c>
      <c r="AP12" s="137">
        <v>-1398.3159395710638</v>
      </c>
      <c r="AQ12" s="137">
        <v>-1506.9224793257533</v>
      </c>
      <c r="AR12" s="137">
        <v>-1479.2050268800001</v>
      </c>
      <c r="AS12" s="137">
        <v>-1415.3809236400002</v>
      </c>
      <c r="AT12" s="137">
        <v>-1535.5021755800001</v>
      </c>
      <c r="AU12" s="137">
        <v>-1742.36618372</v>
      </c>
      <c r="AV12" s="137">
        <v>-1673.8134814099999</v>
      </c>
      <c r="AW12" s="137">
        <v>-1661.3578738200001</v>
      </c>
      <c r="AX12" s="137">
        <v>-1540.7579701300001</v>
      </c>
      <c r="AY12" s="137">
        <v>-1740.3116446199999</v>
      </c>
      <c r="AZ12" s="137">
        <v>-1713.88811521</v>
      </c>
      <c r="BA12" s="137">
        <v>-1661.24410096</v>
      </c>
    </row>
    <row r="13" spans="1:53" s="6" customFormat="1" ht="16.5" customHeight="1">
      <c r="A13" s="100" t="s">
        <v>477</v>
      </c>
      <c r="B13" s="29" t="s">
        <v>954</v>
      </c>
      <c r="C13" s="29"/>
      <c r="D13" s="10"/>
      <c r="E13" s="140">
        <v>279.01091113999996</v>
      </c>
      <c r="F13" s="140">
        <v>423.52199421999995</v>
      </c>
      <c r="G13" s="140">
        <v>456.50925189999992</v>
      </c>
      <c r="H13" s="140">
        <v>600.09297806000006</v>
      </c>
      <c r="I13" s="140">
        <v>648.90445714999998</v>
      </c>
      <c r="J13" s="140">
        <v>615.19798582999999</v>
      </c>
      <c r="K13" s="140">
        <v>520.36188058000005</v>
      </c>
      <c r="L13" s="140">
        <v>440.99</v>
      </c>
      <c r="M13" s="140">
        <v>416.19491825999995</v>
      </c>
      <c r="N13" s="140">
        <v>411.72863253000003</v>
      </c>
      <c r="O13" s="140">
        <v>455.55768523</v>
      </c>
      <c r="P13" s="147"/>
      <c r="Q13" s="140">
        <v>424.30160652000001</v>
      </c>
      <c r="R13" s="140">
        <v>420.33982076999996</v>
      </c>
      <c r="S13" s="140">
        <v>456.50925189999992</v>
      </c>
      <c r="T13" s="140">
        <v>469.41678707999995</v>
      </c>
      <c r="U13" s="140">
        <v>526.28528540999991</v>
      </c>
      <c r="V13" s="140">
        <v>551.14094416000012</v>
      </c>
      <c r="W13" s="140">
        <v>600.09297806000006</v>
      </c>
      <c r="X13" s="140">
        <v>601.73983971999996</v>
      </c>
      <c r="Y13" s="140">
        <v>673.90036684999995</v>
      </c>
      <c r="Z13" s="140">
        <v>658.76743136999994</v>
      </c>
      <c r="AA13" s="140">
        <v>648.90445714999998</v>
      </c>
      <c r="AB13" s="140">
        <v>636.58532444000002</v>
      </c>
      <c r="AC13" s="140">
        <v>631.28537128000005</v>
      </c>
      <c r="AD13" s="140">
        <v>617.59942518000003</v>
      </c>
      <c r="AE13" s="140">
        <v>615.19798582999999</v>
      </c>
      <c r="AF13" s="140">
        <v>600.11867811000002</v>
      </c>
      <c r="AG13" s="140">
        <v>556.01604744999997</v>
      </c>
      <c r="AH13" s="140">
        <v>540.60111674999996</v>
      </c>
      <c r="AI13" s="140">
        <v>520.36188058000005</v>
      </c>
      <c r="AJ13" s="140">
        <v>494.28321202000001</v>
      </c>
      <c r="AK13" s="140">
        <v>487.56759657000003</v>
      </c>
      <c r="AL13" s="140">
        <v>460.73586711999997</v>
      </c>
      <c r="AM13" s="140">
        <v>440.99</v>
      </c>
      <c r="AN13" s="140">
        <v>436.74182078999996</v>
      </c>
      <c r="AO13" s="140">
        <v>439.89286300999999</v>
      </c>
      <c r="AP13" s="140">
        <v>424.99933804</v>
      </c>
      <c r="AQ13" s="140">
        <v>416.19491825999995</v>
      </c>
      <c r="AR13" s="140">
        <v>418.66367375999999</v>
      </c>
      <c r="AS13" s="140">
        <v>381.41030029000001</v>
      </c>
      <c r="AT13" s="140">
        <v>373.99261447999999</v>
      </c>
      <c r="AU13" s="140">
        <v>411.72863253000003</v>
      </c>
      <c r="AV13" s="140">
        <v>410.29388678000004</v>
      </c>
      <c r="AW13" s="140">
        <v>422.69948941000001</v>
      </c>
      <c r="AX13" s="140">
        <v>430.86235223999995</v>
      </c>
      <c r="AY13" s="140">
        <v>455.55768523</v>
      </c>
      <c r="AZ13" s="140">
        <v>462.70877624000002</v>
      </c>
      <c r="BA13" s="140">
        <v>1610.05209221</v>
      </c>
    </row>
    <row r="14" spans="1:53" s="6" customFormat="1" ht="16.5" customHeight="1">
      <c r="A14" s="100" t="s">
        <v>478</v>
      </c>
      <c r="B14" s="14" t="s">
        <v>955</v>
      </c>
      <c r="C14" s="5"/>
      <c r="D14" s="14"/>
      <c r="E14" s="137">
        <v>201.81955601999999</v>
      </c>
      <c r="F14" s="137">
        <v>326.37670331999999</v>
      </c>
      <c r="G14" s="137">
        <v>319.20694997999999</v>
      </c>
      <c r="H14" s="137">
        <v>376.29813477000005</v>
      </c>
      <c r="I14" s="137">
        <v>348.18077281000001</v>
      </c>
      <c r="J14" s="137">
        <v>338.51535126000005</v>
      </c>
      <c r="K14" s="137">
        <v>297.87844681999997</v>
      </c>
      <c r="L14" s="137">
        <v>273.83999999999997</v>
      </c>
      <c r="M14" s="137">
        <v>280.65606573000002</v>
      </c>
      <c r="N14" s="137">
        <v>277.46231802</v>
      </c>
      <c r="O14" s="137">
        <v>317.84175727999997</v>
      </c>
      <c r="P14" s="137"/>
      <c r="Q14" s="137">
        <v>319.8218119</v>
      </c>
      <c r="R14" s="137">
        <v>317.92447594999999</v>
      </c>
      <c r="S14" s="137">
        <v>319.20694997999999</v>
      </c>
      <c r="T14" s="137">
        <v>315.45921623999999</v>
      </c>
      <c r="U14" s="137">
        <v>355.79480928999999</v>
      </c>
      <c r="V14" s="137">
        <v>367.39004974000005</v>
      </c>
      <c r="W14" s="137">
        <v>376.29813477000005</v>
      </c>
      <c r="X14" s="137">
        <v>374.21428725999999</v>
      </c>
      <c r="Y14" s="137">
        <v>395.54416638000004</v>
      </c>
      <c r="Z14" s="137">
        <v>353.44825209000004</v>
      </c>
      <c r="AA14" s="137">
        <v>348.18077281000001</v>
      </c>
      <c r="AB14" s="137">
        <v>343.84300102000003</v>
      </c>
      <c r="AC14" s="137">
        <v>342.52186088000002</v>
      </c>
      <c r="AD14" s="137">
        <v>338.03192888999996</v>
      </c>
      <c r="AE14" s="137">
        <v>338.51535126000005</v>
      </c>
      <c r="AF14" s="137">
        <v>336.46246539999999</v>
      </c>
      <c r="AG14" s="137">
        <v>302.50827305000001</v>
      </c>
      <c r="AH14" s="137">
        <v>303.14689185999998</v>
      </c>
      <c r="AI14" s="137">
        <v>297.87844681999997</v>
      </c>
      <c r="AJ14" s="137">
        <v>286.51389052999997</v>
      </c>
      <c r="AK14" s="137">
        <v>292.61149032000003</v>
      </c>
      <c r="AL14" s="137">
        <v>279.30873245999999</v>
      </c>
      <c r="AM14" s="137">
        <v>273.83999999999997</v>
      </c>
      <c r="AN14" s="137">
        <v>270.21706668999997</v>
      </c>
      <c r="AO14" s="137">
        <v>282.77930413999997</v>
      </c>
      <c r="AP14" s="137">
        <v>280.19940945999997</v>
      </c>
      <c r="AQ14" s="137">
        <v>280.65606573000002</v>
      </c>
      <c r="AR14" s="137">
        <v>284.72882557000003</v>
      </c>
      <c r="AS14" s="137">
        <v>253.28674254000001</v>
      </c>
      <c r="AT14" s="137">
        <v>250.69417541999999</v>
      </c>
      <c r="AU14" s="137">
        <v>277.46231802</v>
      </c>
      <c r="AV14" s="137">
        <v>280.20432856000002</v>
      </c>
      <c r="AW14" s="137">
        <v>295.41742943000003</v>
      </c>
      <c r="AX14" s="137">
        <v>300.37244248999997</v>
      </c>
      <c r="AY14" s="137">
        <v>317.84175727999997</v>
      </c>
      <c r="AZ14" s="137">
        <v>317.188332</v>
      </c>
      <c r="BA14" s="137">
        <v>1466.9567279600001</v>
      </c>
    </row>
    <row r="15" spans="1:53" s="6" customFormat="1" ht="16.5" customHeight="1" thickBot="1">
      <c r="A15" s="99" t="s">
        <v>462</v>
      </c>
      <c r="B15" s="130" t="s">
        <v>956</v>
      </c>
      <c r="C15" s="227"/>
      <c r="D15" s="236"/>
      <c r="E15" s="304">
        <v>77.191355119999997</v>
      </c>
      <c r="F15" s="304">
        <v>97.145290900000006</v>
      </c>
      <c r="G15" s="304">
        <v>137.30230191999999</v>
      </c>
      <c r="H15" s="304">
        <v>223.79484328999999</v>
      </c>
      <c r="I15" s="304">
        <v>300.72368433999998</v>
      </c>
      <c r="J15" s="304">
        <v>276.68263457</v>
      </c>
      <c r="K15" s="304">
        <v>222.48343376</v>
      </c>
      <c r="L15" s="304">
        <v>167.14</v>
      </c>
      <c r="M15" s="304">
        <v>135.53885253000001</v>
      </c>
      <c r="N15" s="304">
        <v>134.26631451</v>
      </c>
      <c r="O15" s="304">
        <v>137.71592795000001</v>
      </c>
      <c r="P15" s="305"/>
      <c r="Q15" s="304">
        <v>104.47979462000001</v>
      </c>
      <c r="R15" s="304">
        <v>102.41534482000002</v>
      </c>
      <c r="S15" s="304">
        <v>137.30230191999999</v>
      </c>
      <c r="T15" s="304">
        <v>153.95757083999999</v>
      </c>
      <c r="U15" s="304">
        <v>170.49047611999998</v>
      </c>
      <c r="V15" s="304">
        <v>183.75089442000001</v>
      </c>
      <c r="W15" s="304">
        <v>223.79484328999999</v>
      </c>
      <c r="X15" s="304">
        <v>227.52555246</v>
      </c>
      <c r="Y15" s="304">
        <v>278.35620046999998</v>
      </c>
      <c r="Z15" s="304">
        <v>305.31917928000001</v>
      </c>
      <c r="AA15" s="304">
        <v>300.72368433999998</v>
      </c>
      <c r="AB15" s="304">
        <v>292.74232341999999</v>
      </c>
      <c r="AC15" s="304">
        <v>288.76351040000003</v>
      </c>
      <c r="AD15" s="304">
        <v>279.56749629000001</v>
      </c>
      <c r="AE15" s="304">
        <v>276.68263457</v>
      </c>
      <c r="AF15" s="304">
        <v>263.65621270999998</v>
      </c>
      <c r="AG15" s="304">
        <v>253.50777440000002</v>
      </c>
      <c r="AH15" s="304">
        <v>237.45422489000001</v>
      </c>
      <c r="AI15" s="304">
        <v>222.48343376</v>
      </c>
      <c r="AJ15" s="304">
        <v>207.76932149000001</v>
      </c>
      <c r="AK15" s="304">
        <v>194.95610625</v>
      </c>
      <c r="AL15" s="304">
        <v>181.42713466000001</v>
      </c>
      <c r="AM15" s="304">
        <v>167.14</v>
      </c>
      <c r="AN15" s="304">
        <v>166.5247541</v>
      </c>
      <c r="AO15" s="304">
        <v>157.11355886999999</v>
      </c>
      <c r="AP15" s="304">
        <v>144.79992858</v>
      </c>
      <c r="AQ15" s="304">
        <v>135.53885253000001</v>
      </c>
      <c r="AR15" s="304">
        <v>133.93484819</v>
      </c>
      <c r="AS15" s="304">
        <v>128.12355775</v>
      </c>
      <c r="AT15" s="304">
        <v>123.29843906000001</v>
      </c>
      <c r="AU15" s="304">
        <v>134.26631451</v>
      </c>
      <c r="AV15" s="304">
        <v>130.08955821999999</v>
      </c>
      <c r="AW15" s="304">
        <v>127.28205998</v>
      </c>
      <c r="AX15" s="304">
        <v>130.48990975000001</v>
      </c>
      <c r="AY15" s="304">
        <v>137.71592795000001</v>
      </c>
      <c r="AZ15" s="304">
        <v>145.52044423999999</v>
      </c>
      <c r="BA15" s="304">
        <v>143.09536424999999</v>
      </c>
    </row>
    <row r="16" spans="1:53" s="6" customFormat="1" ht="16.5" customHeight="1">
      <c r="A16" s="101" t="s">
        <v>1077</v>
      </c>
      <c r="B16" s="14"/>
      <c r="C16" s="14"/>
      <c r="D16" s="15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33"/>
      <c r="R16" s="133"/>
      <c r="S16" s="133"/>
      <c r="T16" s="133"/>
      <c r="U16" s="133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</row>
    <row r="17" spans="1:53" s="6" customFormat="1" ht="16.5" customHeight="1">
      <c r="A17" s="99" t="s">
        <v>1116</v>
      </c>
      <c r="B17" s="1"/>
      <c r="C17" s="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s="6" customFormat="1" ht="16.5" customHeight="1">
      <c r="A18" s="97"/>
      <c r="B18" s="1"/>
      <c r="C18" s="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s="6" customFormat="1" ht="16.5" customHeight="1">
      <c r="A19" s="97"/>
      <c r="B19" s="1"/>
      <c r="C19" s="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s="6" customFormat="1" ht="16.5" customHeight="1">
      <c r="A20" s="97"/>
      <c r="B20" s="1"/>
      <c r="C20" s="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s="6" customFormat="1" ht="16.5" customHeight="1">
      <c r="A21" s="97"/>
      <c r="B21" s="1"/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s="6" customFormat="1" ht="16.5" customHeight="1">
      <c r="A22" s="97"/>
      <c r="B22" s="1"/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6.5" customHeight="1"/>
    <row r="24" spans="1:53" ht="16.5" customHeight="1"/>
    <row r="25" spans="1:53" s="5" customFormat="1" ht="16.5" customHeight="1">
      <c r="A25" s="97"/>
      <c r="B25" s="1"/>
      <c r="C25" s="1"/>
    </row>
    <row r="26" spans="1:53" ht="16.5" customHeight="1"/>
    <row r="27" spans="1:53" ht="16.5" customHeight="1"/>
    <row r="28" spans="1:53" ht="16.5" customHeight="1"/>
    <row r="29" spans="1:53" ht="16.5" customHeight="1"/>
    <row r="30" spans="1:53" ht="16.5" customHeight="1"/>
    <row r="31" spans="1:53" ht="16.5" customHeight="1"/>
    <row r="32" spans="1:5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8" location="JBWC_일반사항!A1" display="일반사항"/>
    <hyperlink ref="A9" location="JBWC_손익실적!A1" display="손익실적"/>
    <hyperlink ref="A10" location="'JBWC_자산(말잔)'!A1" display="자산"/>
    <hyperlink ref="A2" location="목차!A1" display="Contents"/>
    <hyperlink ref="A7" location="JBWC_일반사항!A1" display="우리캐피탈"/>
    <hyperlink ref="A14" location="'JBWC_연체율 및 대손비용률'!A1" display="연체율 및 대손비용률"/>
    <hyperlink ref="A13" location="JBWC_여신건전성!A1" display="여신건전성"/>
    <hyperlink ref="A12" location="JBWC_재무비율!A1" display="재무비율"/>
    <hyperlink ref="A11" location="'JBWC_부채자본(말잔)'!A1" display="부채자본"/>
    <hyperlink ref="A15" location="JBAM_일반사항!A1" display="JB자산운용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5" width="10" style="5" hidden="1" customWidth="1"/>
    <col min="6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3" width="9.77734375" style="1" customWidth="1"/>
    <col min="64" max="16384" width="8.88671875" style="1"/>
  </cols>
  <sheetData>
    <row r="1" spans="1:53" s="3" customFormat="1" ht="26.25" customHeight="1">
      <c r="A1" s="17"/>
      <c r="B1" s="19" t="s">
        <v>1041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664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969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53" t="s">
        <v>379</v>
      </c>
      <c r="C4" s="53"/>
      <c r="D4" s="10"/>
      <c r="E4" s="144">
        <v>23860.37463197</v>
      </c>
      <c r="F4" s="144">
        <v>37388.937892540001</v>
      </c>
      <c r="G4" s="144">
        <v>47410.206381579999</v>
      </c>
      <c r="H4" s="144">
        <v>58446.840420059998</v>
      </c>
      <c r="I4" s="144">
        <v>68329.509571050003</v>
      </c>
      <c r="J4" s="144">
        <v>60672.261281960004</v>
      </c>
      <c r="K4" s="144">
        <v>54658.697675440002</v>
      </c>
      <c r="L4" s="144">
        <v>58442.274212109995</v>
      </c>
      <c r="M4" s="144">
        <v>68015.186160374244</v>
      </c>
      <c r="N4" s="144">
        <v>73829.562390749998</v>
      </c>
      <c r="O4" s="144">
        <v>79370.987936639998</v>
      </c>
      <c r="P4" s="142"/>
      <c r="Q4" s="144">
        <v>46059.528536619997</v>
      </c>
      <c r="R4" s="144">
        <v>47700.720658450009</v>
      </c>
      <c r="S4" s="144">
        <v>47410.206381579999</v>
      </c>
      <c r="T4" s="144">
        <v>49706.028549709998</v>
      </c>
      <c r="U4" s="144">
        <v>53430.373620660001</v>
      </c>
      <c r="V4" s="144">
        <v>56277.46922395</v>
      </c>
      <c r="W4" s="144">
        <v>58446.840420059998</v>
      </c>
      <c r="X4" s="144">
        <v>60706.990778360007</v>
      </c>
      <c r="Y4" s="144">
        <v>64281.732100649999</v>
      </c>
      <c r="Z4" s="144">
        <v>68624.586122819994</v>
      </c>
      <c r="AA4" s="144">
        <v>68329.509571050003</v>
      </c>
      <c r="AB4" s="144">
        <v>66715.161939819998</v>
      </c>
      <c r="AC4" s="144">
        <v>64329.146034000005</v>
      </c>
      <c r="AD4" s="144">
        <v>61751.873077959994</v>
      </c>
      <c r="AE4" s="144">
        <v>60672.261281960004</v>
      </c>
      <c r="AF4" s="144">
        <v>59257.309763639998</v>
      </c>
      <c r="AG4" s="144">
        <v>57874.272415159998</v>
      </c>
      <c r="AH4" s="144">
        <v>55602.04407838</v>
      </c>
      <c r="AI4" s="144">
        <v>54658.697675440002</v>
      </c>
      <c r="AJ4" s="144">
        <v>57909.263764810006</v>
      </c>
      <c r="AK4" s="144">
        <v>59572.292701697006</v>
      </c>
      <c r="AL4" s="144">
        <v>58028.034823869995</v>
      </c>
      <c r="AM4" s="144">
        <v>58442.274212109995</v>
      </c>
      <c r="AN4" s="144">
        <v>60654.548158248224</v>
      </c>
      <c r="AO4" s="144">
        <v>66196.317036015724</v>
      </c>
      <c r="AP4" s="144">
        <v>64909.563703668937</v>
      </c>
      <c r="AQ4" s="144">
        <v>68015.186160374244</v>
      </c>
      <c r="AR4" s="144">
        <v>70960.445194710002</v>
      </c>
      <c r="AS4" s="144">
        <v>70610.900925139998</v>
      </c>
      <c r="AT4" s="144">
        <v>73386.885971940006</v>
      </c>
      <c r="AU4" s="144">
        <v>73829.562390749998</v>
      </c>
      <c r="AV4" s="144">
        <v>80140.060130270009</v>
      </c>
      <c r="AW4" s="144">
        <v>81025.306674280015</v>
      </c>
      <c r="AX4" s="144">
        <v>81582.309246599994</v>
      </c>
      <c r="AY4" s="144">
        <v>79370.987936639998</v>
      </c>
      <c r="AZ4" s="144">
        <v>79804.400801740005</v>
      </c>
      <c r="BA4" s="144">
        <v>81470.550702270004</v>
      </c>
    </row>
    <row r="5" spans="1:53" s="8" customFormat="1" ht="16.5" customHeight="1">
      <c r="A5" s="101" t="s">
        <v>35</v>
      </c>
      <c r="B5" s="30" t="s">
        <v>381</v>
      </c>
      <c r="C5" s="30"/>
      <c r="D5" s="10"/>
      <c r="E5" s="143">
        <v>21171.651337179999</v>
      </c>
      <c r="F5" s="143">
        <v>33362.201469539999</v>
      </c>
      <c r="G5" s="143">
        <v>40173.751033739994</v>
      </c>
      <c r="H5" s="143">
        <v>49146.905143520002</v>
      </c>
      <c r="I5" s="143">
        <v>57285.395434899998</v>
      </c>
      <c r="J5" s="143">
        <v>49437.609503889995</v>
      </c>
      <c r="K5" s="143">
        <v>43424.853703089997</v>
      </c>
      <c r="L5" s="143">
        <v>46738.397179859996</v>
      </c>
      <c r="M5" s="143">
        <v>55046.952580150006</v>
      </c>
      <c r="N5" s="143">
        <v>59686.19129422</v>
      </c>
      <c r="O5" s="143">
        <v>64829.719672569998</v>
      </c>
      <c r="P5" s="142"/>
      <c r="Q5" s="143">
        <v>41786.05150989</v>
      </c>
      <c r="R5" s="143">
        <v>40454.995712440003</v>
      </c>
      <c r="S5" s="143">
        <v>40173.751033739994</v>
      </c>
      <c r="T5" s="143">
        <v>42303.468901979999</v>
      </c>
      <c r="U5" s="143">
        <v>45574.560948810002</v>
      </c>
      <c r="V5" s="143">
        <v>47296.467381880007</v>
      </c>
      <c r="W5" s="143">
        <v>49146.905143520002</v>
      </c>
      <c r="X5" s="143">
        <v>51402.997441419997</v>
      </c>
      <c r="Y5" s="143">
        <v>54417.791702789997</v>
      </c>
      <c r="Z5" s="143">
        <v>57852.080486799998</v>
      </c>
      <c r="AA5" s="143">
        <v>57285.395434899998</v>
      </c>
      <c r="AB5" s="143">
        <v>56049.435939870003</v>
      </c>
      <c r="AC5" s="143">
        <v>53361.611225220004</v>
      </c>
      <c r="AD5" s="143">
        <v>50728.770017839997</v>
      </c>
      <c r="AE5" s="143">
        <v>49437.609503889995</v>
      </c>
      <c r="AF5" s="143">
        <v>48507.110100849997</v>
      </c>
      <c r="AG5" s="143">
        <v>46906.998042949999</v>
      </c>
      <c r="AH5" s="143">
        <v>44447.126657950001</v>
      </c>
      <c r="AI5" s="143">
        <v>43424.853703089997</v>
      </c>
      <c r="AJ5" s="143">
        <v>46481.201310739998</v>
      </c>
      <c r="AK5" s="143">
        <v>48085.319739619998</v>
      </c>
      <c r="AL5" s="143">
        <v>46324.955075990001</v>
      </c>
      <c r="AM5" s="143">
        <v>46738.397179859996</v>
      </c>
      <c r="AN5" s="143">
        <v>48655.860891299999</v>
      </c>
      <c r="AO5" s="143">
        <v>53098.266276189999</v>
      </c>
      <c r="AP5" s="143">
        <v>51384.364310969999</v>
      </c>
      <c r="AQ5" s="143">
        <v>55046.952580150006</v>
      </c>
      <c r="AR5" s="143">
        <v>57525.419342699999</v>
      </c>
      <c r="AS5" s="143">
        <v>56849.275291630001</v>
      </c>
      <c r="AT5" s="143">
        <v>59400.063576600005</v>
      </c>
      <c r="AU5" s="143">
        <v>59686.19129422</v>
      </c>
      <c r="AV5" s="143">
        <v>65374.86120454</v>
      </c>
      <c r="AW5" s="143">
        <v>66718.440959690008</v>
      </c>
      <c r="AX5" s="143">
        <v>66976.022179890002</v>
      </c>
      <c r="AY5" s="143">
        <v>64829.719672569998</v>
      </c>
      <c r="AZ5" s="143">
        <v>64849.159035459998</v>
      </c>
      <c r="BA5" s="143">
        <v>66478.515316069999</v>
      </c>
    </row>
    <row r="6" spans="1:53" ht="16.5" customHeight="1">
      <c r="A6" s="101" t="s">
        <v>471</v>
      </c>
      <c r="B6" s="10"/>
      <c r="C6" s="14" t="s">
        <v>123</v>
      </c>
      <c r="D6" s="14"/>
      <c r="E6" s="137">
        <v>8201.07</v>
      </c>
      <c r="F6" s="137">
        <v>11056</v>
      </c>
      <c r="G6" s="137">
        <v>4891.9997999999996</v>
      </c>
      <c r="H6" s="137">
        <v>6238.1665000000003</v>
      </c>
      <c r="I6" s="137">
        <v>4772.8333000000002</v>
      </c>
      <c r="J6" s="137">
        <v>5203.4783938500004</v>
      </c>
      <c r="K6" s="137">
        <v>4722.5437767700005</v>
      </c>
      <c r="L6" s="137">
        <v>1295.26858214</v>
      </c>
      <c r="M6" s="137">
        <v>1677.6587917900001</v>
      </c>
      <c r="N6" s="137">
        <v>4638.0278901199999</v>
      </c>
      <c r="O6" s="137">
        <v>7472.5450819600001</v>
      </c>
      <c r="P6" s="137"/>
      <c r="Q6" s="137">
        <v>9542.1666000000005</v>
      </c>
      <c r="R6" s="137">
        <v>7026.3331999999991</v>
      </c>
      <c r="S6" s="137">
        <v>4891.9997999999996</v>
      </c>
      <c r="T6" s="137">
        <v>4194.6664000000001</v>
      </c>
      <c r="U6" s="137">
        <v>3907.3330999999998</v>
      </c>
      <c r="V6" s="137">
        <v>5618.9997999999996</v>
      </c>
      <c r="W6" s="137">
        <v>6238.1665000000003</v>
      </c>
      <c r="X6" s="137">
        <v>7621.8331999999991</v>
      </c>
      <c r="Y6" s="137">
        <v>6170.4998999999998</v>
      </c>
      <c r="Z6" s="137">
        <v>5361.6666000000005</v>
      </c>
      <c r="AA6" s="137">
        <v>4772.8333000000002</v>
      </c>
      <c r="AB6" s="137">
        <v>5292.5</v>
      </c>
      <c r="AC6" s="137">
        <v>5176.8023445199997</v>
      </c>
      <c r="AD6" s="137">
        <v>5005.7267208399999</v>
      </c>
      <c r="AE6" s="137">
        <v>5203.4783938500004</v>
      </c>
      <c r="AF6" s="137">
        <v>5224.48590702</v>
      </c>
      <c r="AG6" s="137">
        <v>5515.4992856700001</v>
      </c>
      <c r="AH6" s="137">
        <v>4746.5185640999998</v>
      </c>
      <c r="AI6" s="137">
        <v>4722.5437767700005</v>
      </c>
      <c r="AJ6" s="137">
        <v>5741.0320308600003</v>
      </c>
      <c r="AK6" s="137">
        <v>4701.1222945099998</v>
      </c>
      <c r="AL6" s="137">
        <v>3682.3420821100003</v>
      </c>
      <c r="AM6" s="137">
        <v>1295.26858214</v>
      </c>
      <c r="AN6" s="137">
        <v>3213.2821951400001</v>
      </c>
      <c r="AO6" s="137">
        <v>3858.1437073299999</v>
      </c>
      <c r="AP6" s="137">
        <v>2984.8517327600002</v>
      </c>
      <c r="AQ6" s="137">
        <v>1677.6587917900001</v>
      </c>
      <c r="AR6" s="137">
        <v>1876.4064824899999</v>
      </c>
      <c r="AS6" s="137">
        <v>1466.2713637900001</v>
      </c>
      <c r="AT6" s="137">
        <v>3155.1535216399998</v>
      </c>
      <c r="AU6" s="137">
        <v>4638.0278901199999</v>
      </c>
      <c r="AV6" s="137">
        <v>7326.3111241900006</v>
      </c>
      <c r="AW6" s="137">
        <v>6767.5363811699999</v>
      </c>
      <c r="AX6" s="137">
        <v>8422.4975926099996</v>
      </c>
      <c r="AY6" s="137">
        <v>7472.5450819600001</v>
      </c>
      <c r="AZ6" s="137">
        <v>7789.4943470500002</v>
      </c>
      <c r="BA6" s="137">
        <v>7821.4869949000004</v>
      </c>
    </row>
    <row r="7" spans="1:53" ht="16.5" customHeight="1">
      <c r="A7" s="309" t="s">
        <v>230</v>
      </c>
      <c r="B7" s="14"/>
      <c r="C7" s="14" t="s">
        <v>383</v>
      </c>
      <c r="D7" s="14"/>
      <c r="E7" s="137">
        <v>12970.58133718</v>
      </c>
      <c r="F7" s="137">
        <v>22306.201469539999</v>
      </c>
      <c r="G7" s="137">
        <v>35281.751233739997</v>
      </c>
      <c r="H7" s="137">
        <v>42908.738643520002</v>
      </c>
      <c r="I7" s="137">
        <v>52512.562134899999</v>
      </c>
      <c r="J7" s="137">
        <v>44234.131110039998</v>
      </c>
      <c r="K7" s="137">
        <v>38702.309926319998</v>
      </c>
      <c r="L7" s="137">
        <v>45443.128597720002</v>
      </c>
      <c r="M7" s="137">
        <v>53369.293788360003</v>
      </c>
      <c r="N7" s="137">
        <v>55048.1634041</v>
      </c>
      <c r="O7" s="137">
        <v>57357.174590609997</v>
      </c>
      <c r="P7" s="146"/>
      <c r="Q7" s="137">
        <v>32243.884909889999</v>
      </c>
      <c r="R7" s="137">
        <v>33428.662512440002</v>
      </c>
      <c r="S7" s="137">
        <v>35281.751233739997</v>
      </c>
      <c r="T7" s="137">
        <v>38108.802501979997</v>
      </c>
      <c r="U7" s="137">
        <v>41667.227848809998</v>
      </c>
      <c r="V7" s="137">
        <v>41677.467581880002</v>
      </c>
      <c r="W7" s="137">
        <v>42908.738643520002</v>
      </c>
      <c r="X7" s="137">
        <v>43781.164241420003</v>
      </c>
      <c r="Y7" s="137">
        <v>48247.291802789994</v>
      </c>
      <c r="Z7" s="137">
        <v>52490.413886800001</v>
      </c>
      <c r="AA7" s="137">
        <v>52512.562134899999</v>
      </c>
      <c r="AB7" s="137">
        <v>50756.935939870003</v>
      </c>
      <c r="AC7" s="137">
        <v>48184.808880700002</v>
      </c>
      <c r="AD7" s="137">
        <v>45723.043296999997</v>
      </c>
      <c r="AE7" s="137">
        <v>44234.131110039998</v>
      </c>
      <c r="AF7" s="137">
        <v>43282.624193829994</v>
      </c>
      <c r="AG7" s="137">
        <v>41391.498757280002</v>
      </c>
      <c r="AH7" s="137">
        <v>39700.608093849994</v>
      </c>
      <c r="AI7" s="137">
        <v>38702.309926319998</v>
      </c>
      <c r="AJ7" s="137">
        <v>40740.16927988</v>
      </c>
      <c r="AK7" s="137">
        <v>43384.197445109996</v>
      </c>
      <c r="AL7" s="137">
        <v>42642.61299388</v>
      </c>
      <c r="AM7" s="137">
        <v>45443.128597720002</v>
      </c>
      <c r="AN7" s="137">
        <v>45442.578696160002</v>
      </c>
      <c r="AO7" s="137">
        <v>49240.122568859995</v>
      </c>
      <c r="AP7" s="137">
        <v>48399.51257821</v>
      </c>
      <c r="AQ7" s="137">
        <v>53369.293788360003</v>
      </c>
      <c r="AR7" s="137">
        <v>55649.012860210001</v>
      </c>
      <c r="AS7" s="137">
        <v>55383.003927840007</v>
      </c>
      <c r="AT7" s="137">
        <v>56244.910054959997</v>
      </c>
      <c r="AU7" s="137">
        <v>55048.1634041</v>
      </c>
      <c r="AV7" s="137">
        <v>58048.550080350004</v>
      </c>
      <c r="AW7" s="137">
        <v>59950.904578520007</v>
      </c>
      <c r="AX7" s="137">
        <v>58553.524587279993</v>
      </c>
      <c r="AY7" s="137">
        <v>57357.174590609997</v>
      </c>
      <c r="AZ7" s="137">
        <v>57059.664688410005</v>
      </c>
      <c r="BA7" s="137">
        <v>58657.028321169993</v>
      </c>
    </row>
    <row r="8" spans="1:53" ht="16.5" customHeight="1">
      <c r="A8" s="100" t="s">
        <v>472</v>
      </c>
      <c r="B8" s="14"/>
      <c r="C8" s="14" t="s">
        <v>125</v>
      </c>
      <c r="D8" s="14"/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46"/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</row>
    <row r="9" spans="1:53" s="7" customFormat="1" ht="16.5" customHeight="1">
      <c r="A9" s="100" t="s">
        <v>473</v>
      </c>
      <c r="B9" s="10"/>
      <c r="C9" s="14" t="s">
        <v>126</v>
      </c>
      <c r="D9" s="14"/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46"/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</row>
    <row r="10" spans="1:53" ht="16.5" customHeight="1">
      <c r="A10" s="100" t="s">
        <v>474</v>
      </c>
      <c r="B10" s="14"/>
      <c r="C10" s="14" t="s">
        <v>127</v>
      </c>
      <c r="D10" s="14"/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/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</row>
    <row r="11" spans="1:53" ht="16.5" customHeight="1">
      <c r="A11" s="308" t="s">
        <v>521</v>
      </c>
      <c r="B11" s="255" t="s">
        <v>384</v>
      </c>
      <c r="C11" s="255"/>
      <c r="D11" s="10"/>
      <c r="E11" s="306">
        <v>683.03097663000005</v>
      </c>
      <c r="F11" s="306">
        <v>1303.1431717299999</v>
      </c>
      <c r="G11" s="306">
        <v>1792.4163950899999</v>
      </c>
      <c r="H11" s="306">
        <v>2546.7414014400001</v>
      </c>
      <c r="I11" s="306">
        <v>3355.44281542</v>
      </c>
      <c r="J11" s="306">
        <v>3654.7826836200002</v>
      </c>
      <c r="K11" s="306">
        <v>3918.3040850000002</v>
      </c>
      <c r="L11" s="306">
        <v>4012.3984964299998</v>
      </c>
      <c r="M11" s="306">
        <v>4167.6872448012218</v>
      </c>
      <c r="N11" s="306">
        <v>3868.8601785343285</v>
      </c>
      <c r="O11" s="306">
        <v>3429.7680469466668</v>
      </c>
      <c r="P11" s="147"/>
      <c r="Q11" s="306">
        <v>1532.4905810299999</v>
      </c>
      <c r="R11" s="306">
        <v>1670.44252422</v>
      </c>
      <c r="S11" s="306">
        <v>1792.4163950899999</v>
      </c>
      <c r="T11" s="306">
        <v>1988.48731292</v>
      </c>
      <c r="U11" s="306">
        <v>2240.8976910299998</v>
      </c>
      <c r="V11" s="306">
        <v>2323.5972486999999</v>
      </c>
      <c r="W11" s="306">
        <v>2546.7414014400001</v>
      </c>
      <c r="X11" s="306">
        <v>2778.5074760499997</v>
      </c>
      <c r="Y11" s="306">
        <v>3118.3943302300004</v>
      </c>
      <c r="Z11" s="306">
        <v>3225.9669404299998</v>
      </c>
      <c r="AA11" s="306">
        <v>3355.44281542</v>
      </c>
      <c r="AB11" s="306">
        <v>3392.2472406699999</v>
      </c>
      <c r="AC11" s="306">
        <v>3499.8850260200002</v>
      </c>
      <c r="AD11" s="306">
        <v>3533.5403338699998</v>
      </c>
      <c r="AE11" s="306">
        <v>3654.7826836200002</v>
      </c>
      <c r="AF11" s="306">
        <v>3768.7783811700001</v>
      </c>
      <c r="AG11" s="306">
        <v>3750.4263163400001</v>
      </c>
      <c r="AH11" s="306">
        <v>3795.4958671900004</v>
      </c>
      <c r="AI11" s="306">
        <v>3918.3040850000002</v>
      </c>
      <c r="AJ11" s="306">
        <v>4101.40338118</v>
      </c>
      <c r="AK11" s="306">
        <v>3934.4070867899995</v>
      </c>
      <c r="AL11" s="306">
        <v>3956.8606879099998</v>
      </c>
      <c r="AM11" s="306">
        <v>4012.3984964299998</v>
      </c>
      <c r="AN11" s="306">
        <v>4102.5491903900001</v>
      </c>
      <c r="AO11" s="306">
        <v>3957.0531442200004</v>
      </c>
      <c r="AP11" s="306">
        <v>4087.8940221700004</v>
      </c>
      <c r="AQ11" s="306">
        <v>4167.6872448012218</v>
      </c>
      <c r="AR11" s="306">
        <v>4700.0376745399999</v>
      </c>
      <c r="AS11" s="306">
        <v>3930.6126254999999</v>
      </c>
      <c r="AT11" s="306">
        <v>3818.3971909799998</v>
      </c>
      <c r="AU11" s="306">
        <v>3868.8601785343285</v>
      </c>
      <c r="AV11" s="306">
        <v>4577.6010514999998</v>
      </c>
      <c r="AW11" s="306">
        <v>3591.6610257150001</v>
      </c>
      <c r="AX11" s="306">
        <v>3727.5171482000001</v>
      </c>
      <c r="AY11" s="306">
        <v>3429.7680469466668</v>
      </c>
      <c r="AZ11" s="306">
        <v>3620.4345571100002</v>
      </c>
      <c r="BA11" s="306">
        <v>3115.9852568599999</v>
      </c>
    </row>
    <row r="12" spans="1:53" ht="16.5" customHeight="1">
      <c r="A12" s="100" t="s">
        <v>476</v>
      </c>
      <c r="B12" s="10" t="s">
        <v>385</v>
      </c>
      <c r="C12" s="10"/>
      <c r="D12" s="10"/>
      <c r="E12" s="142">
        <v>2005.6923181600002</v>
      </c>
      <c r="F12" s="142">
        <v>2723.5932512700001</v>
      </c>
      <c r="G12" s="142">
        <v>5444.0389527500001</v>
      </c>
      <c r="H12" s="142">
        <v>6753.1938751000007</v>
      </c>
      <c r="I12" s="142">
        <v>7688.6713207299999</v>
      </c>
      <c r="J12" s="142">
        <v>7579.8690944500004</v>
      </c>
      <c r="K12" s="142">
        <v>7315.5398873499998</v>
      </c>
      <c r="L12" s="142">
        <v>7691.4785358199997</v>
      </c>
      <c r="M12" s="142">
        <v>8800.5463354230251</v>
      </c>
      <c r="N12" s="142">
        <v>10274.510917995671</v>
      </c>
      <c r="O12" s="142">
        <v>11111.500217123334</v>
      </c>
      <c r="P12" s="147"/>
      <c r="Q12" s="142">
        <v>2740.9864456999999</v>
      </c>
      <c r="R12" s="142">
        <v>5575.2824217899997</v>
      </c>
      <c r="S12" s="142">
        <v>5444.0389527500001</v>
      </c>
      <c r="T12" s="142">
        <v>5414.0723348099991</v>
      </c>
      <c r="U12" s="142">
        <v>5614.9149808199991</v>
      </c>
      <c r="V12" s="142">
        <v>6657.4045933699999</v>
      </c>
      <c r="W12" s="142">
        <v>6753.1938751000007</v>
      </c>
      <c r="X12" s="142">
        <v>6525.4858608899995</v>
      </c>
      <c r="Y12" s="142">
        <v>6745.5460676299999</v>
      </c>
      <c r="Z12" s="142">
        <v>7546.5386955900003</v>
      </c>
      <c r="AA12" s="142">
        <v>7688.6713207299999</v>
      </c>
      <c r="AB12" s="142">
        <v>7273.4787592799994</v>
      </c>
      <c r="AC12" s="142">
        <v>7467.6497827599997</v>
      </c>
      <c r="AD12" s="142">
        <v>7489.5627262500002</v>
      </c>
      <c r="AE12" s="142">
        <v>7579.8690944500004</v>
      </c>
      <c r="AF12" s="142">
        <v>6981.4212816199997</v>
      </c>
      <c r="AG12" s="142">
        <v>7216.8480558699994</v>
      </c>
      <c r="AH12" s="142">
        <v>7359.4215532400003</v>
      </c>
      <c r="AI12" s="142">
        <v>7315.5398873499998</v>
      </c>
      <c r="AJ12" s="142">
        <v>7326.6590728900001</v>
      </c>
      <c r="AK12" s="142">
        <v>7552.5658752870004</v>
      </c>
      <c r="AL12" s="142">
        <v>7746.2190599700007</v>
      </c>
      <c r="AM12" s="142">
        <v>7691.4785358199997</v>
      </c>
      <c r="AN12" s="142">
        <v>7896.138076558218</v>
      </c>
      <c r="AO12" s="142">
        <v>9140.9976156057273</v>
      </c>
      <c r="AP12" s="142">
        <v>9437.3053705289349</v>
      </c>
      <c r="AQ12" s="142">
        <v>8800.5463354230251</v>
      </c>
      <c r="AR12" s="142">
        <v>8734.9881774700007</v>
      </c>
      <c r="AS12" s="142">
        <v>9831.0130080099989</v>
      </c>
      <c r="AT12" s="142">
        <v>10168.425204359999</v>
      </c>
      <c r="AU12" s="142">
        <v>10274.510917995671</v>
      </c>
      <c r="AV12" s="142">
        <v>10187.597874229999</v>
      </c>
      <c r="AW12" s="142">
        <v>10715.204688874999</v>
      </c>
      <c r="AX12" s="142">
        <v>10878.769918510001</v>
      </c>
      <c r="AY12" s="142">
        <v>11111.500217123334</v>
      </c>
      <c r="AZ12" s="142">
        <v>11334.80720917</v>
      </c>
      <c r="BA12" s="142">
        <v>11876.050129339999</v>
      </c>
    </row>
    <row r="13" spans="1:53" ht="16.5" customHeight="1">
      <c r="A13" s="100" t="s">
        <v>477</v>
      </c>
      <c r="B13" s="14" t="s">
        <v>387</v>
      </c>
      <c r="C13" s="14"/>
      <c r="D13" s="14"/>
      <c r="E13" s="137">
        <v>1749.7</v>
      </c>
      <c r="F13" s="137">
        <v>2249.6999999999998</v>
      </c>
      <c r="G13" s="137">
        <v>2949.7</v>
      </c>
      <c r="H13" s="137">
        <v>2949.7</v>
      </c>
      <c r="I13" s="137">
        <v>3527.2</v>
      </c>
      <c r="J13" s="137">
        <v>4069.7</v>
      </c>
      <c r="K13" s="137">
        <v>4519.7</v>
      </c>
      <c r="L13" s="137">
        <v>4519.7</v>
      </c>
      <c r="M13" s="137">
        <v>5383.4070499999998</v>
      </c>
      <c r="N13" s="137">
        <v>5756.9874499999996</v>
      </c>
      <c r="O13" s="137">
        <v>5756.9874499999996</v>
      </c>
      <c r="P13" s="146"/>
      <c r="Q13" s="137">
        <v>2249.6999999999998</v>
      </c>
      <c r="R13" s="137">
        <v>2949.7</v>
      </c>
      <c r="S13" s="137">
        <v>2949.7</v>
      </c>
      <c r="T13" s="137">
        <v>2949.7</v>
      </c>
      <c r="U13" s="137">
        <v>2949.7</v>
      </c>
      <c r="V13" s="137">
        <v>2949.7</v>
      </c>
      <c r="W13" s="137">
        <v>2949.7</v>
      </c>
      <c r="X13" s="137">
        <v>2949.7</v>
      </c>
      <c r="Y13" s="137">
        <v>2949.7</v>
      </c>
      <c r="Z13" s="137">
        <v>3527.2</v>
      </c>
      <c r="AA13" s="137">
        <v>3527.2</v>
      </c>
      <c r="AB13" s="137">
        <v>3527.2</v>
      </c>
      <c r="AC13" s="137">
        <v>3527.2</v>
      </c>
      <c r="AD13" s="137">
        <v>4069.7</v>
      </c>
      <c r="AE13" s="137">
        <v>4069.7</v>
      </c>
      <c r="AF13" s="137">
        <v>4069.7</v>
      </c>
      <c r="AG13" s="137">
        <v>4069.7</v>
      </c>
      <c r="AH13" s="137">
        <v>4519.7</v>
      </c>
      <c r="AI13" s="137">
        <v>4519.7</v>
      </c>
      <c r="AJ13" s="137">
        <v>4519.7</v>
      </c>
      <c r="AK13" s="137">
        <v>4519.7</v>
      </c>
      <c r="AL13" s="137">
        <v>4519.7</v>
      </c>
      <c r="AM13" s="137">
        <v>4519.7</v>
      </c>
      <c r="AN13" s="137">
        <v>4519.7</v>
      </c>
      <c r="AO13" s="137">
        <v>5383.4070499999998</v>
      </c>
      <c r="AP13" s="137">
        <v>5383.4070499999998</v>
      </c>
      <c r="AQ13" s="137">
        <v>5383.4070499999998</v>
      </c>
      <c r="AR13" s="137">
        <v>5383.4070499999998</v>
      </c>
      <c r="AS13" s="137">
        <v>5756.9874499999996</v>
      </c>
      <c r="AT13" s="137">
        <v>5756.9874499999996</v>
      </c>
      <c r="AU13" s="137">
        <v>5756.9874499999996</v>
      </c>
      <c r="AV13" s="137">
        <v>5756.9874499999996</v>
      </c>
      <c r="AW13" s="137">
        <v>5756.9874499999996</v>
      </c>
      <c r="AX13" s="137">
        <v>5756.9874499999996</v>
      </c>
      <c r="AY13" s="137">
        <v>5756.9874499999996</v>
      </c>
      <c r="AZ13" s="137">
        <v>5756.9874499999996</v>
      </c>
      <c r="BA13" s="137">
        <v>5756.9874499999996</v>
      </c>
    </row>
    <row r="14" spans="1:53" s="5" customFormat="1" ht="16.5" customHeight="1">
      <c r="A14" s="100" t="s">
        <v>478</v>
      </c>
      <c r="B14" s="14" t="s">
        <v>582</v>
      </c>
      <c r="C14" s="14"/>
      <c r="D14" s="14"/>
      <c r="E14" s="137">
        <v>0</v>
      </c>
      <c r="F14" s="137">
        <v>0</v>
      </c>
      <c r="G14" s="137">
        <v>500</v>
      </c>
      <c r="H14" s="137">
        <v>500</v>
      </c>
      <c r="I14" s="137">
        <v>325</v>
      </c>
      <c r="J14" s="137">
        <v>150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46"/>
      <c r="Q14" s="137">
        <v>0</v>
      </c>
      <c r="R14" s="137">
        <v>500</v>
      </c>
      <c r="S14" s="137">
        <v>500</v>
      </c>
      <c r="T14" s="137">
        <v>500</v>
      </c>
      <c r="U14" s="137">
        <v>500</v>
      </c>
      <c r="V14" s="137">
        <v>500</v>
      </c>
      <c r="W14" s="137">
        <v>500</v>
      </c>
      <c r="X14" s="137">
        <v>500</v>
      </c>
      <c r="Y14" s="137">
        <v>500</v>
      </c>
      <c r="Z14" s="137">
        <v>325</v>
      </c>
      <c r="AA14" s="137">
        <v>325</v>
      </c>
      <c r="AB14" s="137">
        <v>325</v>
      </c>
      <c r="AC14" s="137">
        <v>325</v>
      </c>
      <c r="AD14" s="137">
        <v>150</v>
      </c>
      <c r="AE14" s="137">
        <v>150</v>
      </c>
      <c r="AF14" s="137">
        <v>150</v>
      </c>
      <c r="AG14" s="137">
        <v>150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</row>
    <row r="15" spans="1:53" ht="16.5" customHeight="1" thickBot="1">
      <c r="A15" s="99" t="s">
        <v>462</v>
      </c>
      <c r="B15" s="91"/>
      <c r="C15" s="91" t="s">
        <v>583</v>
      </c>
      <c r="D15" s="92"/>
      <c r="E15" s="289">
        <v>0</v>
      </c>
      <c r="F15" s="289">
        <v>0</v>
      </c>
      <c r="G15" s="289">
        <v>0</v>
      </c>
      <c r="H15" s="289">
        <v>992.99</v>
      </c>
      <c r="I15" s="289">
        <v>1649.6833999999999</v>
      </c>
      <c r="J15" s="289">
        <v>1649.6833999999999</v>
      </c>
      <c r="K15" s="289">
        <v>1649.6833999999999</v>
      </c>
      <c r="L15" s="289">
        <v>1649.6833999999999</v>
      </c>
      <c r="M15" s="289">
        <v>1648.8682000000001</v>
      </c>
      <c r="N15" s="289">
        <v>1648.5550000000001</v>
      </c>
      <c r="O15" s="289">
        <v>1648.5550000000001</v>
      </c>
      <c r="P15" s="307"/>
      <c r="Q15" s="289">
        <v>0</v>
      </c>
      <c r="R15" s="289">
        <v>0</v>
      </c>
      <c r="S15" s="289">
        <v>0</v>
      </c>
      <c r="T15" s="289">
        <v>0</v>
      </c>
      <c r="U15" s="289">
        <v>0</v>
      </c>
      <c r="V15" s="289">
        <v>992.99</v>
      </c>
      <c r="W15" s="289">
        <v>992.99</v>
      </c>
      <c r="X15" s="289">
        <v>992.99</v>
      </c>
      <c r="Y15" s="289">
        <v>992.99</v>
      </c>
      <c r="Z15" s="289">
        <v>1649.6833999999999</v>
      </c>
      <c r="AA15" s="289">
        <v>1649.6833999999999</v>
      </c>
      <c r="AB15" s="289">
        <v>1649.6833999999999</v>
      </c>
      <c r="AC15" s="289">
        <v>1649.6833999999999</v>
      </c>
      <c r="AD15" s="289">
        <v>1649.6833999999999</v>
      </c>
      <c r="AE15" s="289">
        <v>1649.6833999999999</v>
      </c>
      <c r="AF15" s="289">
        <v>1649.6833999999999</v>
      </c>
      <c r="AG15" s="289">
        <v>1649.6833999999999</v>
      </c>
      <c r="AH15" s="289">
        <v>1649.6833999999999</v>
      </c>
      <c r="AI15" s="289">
        <v>1649.6833999999999</v>
      </c>
      <c r="AJ15" s="289">
        <v>1649.6833999999999</v>
      </c>
      <c r="AK15" s="289">
        <v>1649.6833999999999</v>
      </c>
      <c r="AL15" s="289">
        <v>1649.6833999999999</v>
      </c>
      <c r="AM15" s="289">
        <v>1649.6833999999999</v>
      </c>
      <c r="AN15" s="289">
        <v>1649.6833999999999</v>
      </c>
      <c r="AO15" s="289">
        <v>1649.6833999999999</v>
      </c>
      <c r="AP15" s="289">
        <v>1648.8682000000001</v>
      </c>
      <c r="AQ15" s="289">
        <v>1648.8682000000001</v>
      </c>
      <c r="AR15" s="289">
        <v>1648.8682000000001</v>
      </c>
      <c r="AS15" s="289">
        <v>1648.8682000000001</v>
      </c>
      <c r="AT15" s="289">
        <v>1648.5550000000001</v>
      </c>
      <c r="AU15" s="289">
        <v>1648.5550000000001</v>
      </c>
      <c r="AV15" s="289">
        <v>1648.5550000000001</v>
      </c>
      <c r="AW15" s="289">
        <v>1648.5550000000001</v>
      </c>
      <c r="AX15" s="289">
        <v>1648.5550000000001</v>
      </c>
      <c r="AY15" s="289">
        <v>1648.5550000000001</v>
      </c>
      <c r="AZ15" s="289">
        <v>1648.5550000000001</v>
      </c>
      <c r="BA15" s="289">
        <v>1648.5550000000001</v>
      </c>
    </row>
    <row r="16" spans="1:53" ht="16.5" customHeight="1">
      <c r="A16" s="101" t="s">
        <v>1077</v>
      </c>
      <c r="B16" s="57"/>
    </row>
    <row r="17" spans="1:1" ht="16.5" customHeight="1">
      <c r="A17" s="99" t="s">
        <v>1116</v>
      </c>
    </row>
    <row r="18" spans="1:1" ht="16.5" customHeight="1"/>
    <row r="19" spans="1:1" ht="16.5" customHeight="1"/>
    <row r="20" spans="1:1" ht="16.5" customHeight="1"/>
    <row r="21" spans="1:1" ht="16.5" customHeight="1"/>
    <row r="22" spans="1:1" ht="16.5" customHeight="1"/>
    <row r="23" spans="1:1" ht="16.5" customHeight="1"/>
    <row r="24" spans="1:1" ht="16.5" customHeight="1"/>
    <row r="25" spans="1:1" ht="16.5" customHeight="1"/>
    <row r="26" spans="1:1" ht="16.5" customHeight="1"/>
    <row r="27" spans="1:1" ht="16.5" customHeight="1"/>
    <row r="28" spans="1:1" ht="16.5" customHeight="1"/>
    <row r="29" spans="1:1" ht="16.5" customHeight="1"/>
    <row r="30" spans="1:1" ht="16.5" customHeight="1"/>
    <row r="31" spans="1:1" ht="16.5" customHeight="1"/>
    <row r="32" spans="1: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7" location="JBWC_일반사항!A1" display="우리캐피탈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3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20" customWidth="1"/>
    <col min="3" max="3" width="21.77734375" style="20" customWidth="1"/>
    <col min="4" max="4" width="2.77734375" style="21" customWidth="1"/>
    <col min="5" max="12" width="9.77734375" style="21" hidden="1" customWidth="1"/>
    <col min="13" max="15" width="9.77734375" style="21" customWidth="1"/>
    <col min="16" max="16" width="2.77734375" style="20" customWidth="1"/>
    <col min="17" max="17" width="9.44140625" style="21" hidden="1" customWidth="1"/>
    <col min="18" max="21" width="9.77734375" style="21" hidden="1" customWidth="1"/>
    <col min="22" max="47" width="9.77734375" style="20" hidden="1" customWidth="1"/>
    <col min="48" max="62" width="9.77734375" style="20" customWidth="1"/>
    <col min="63" max="16384" width="8.88671875" style="20"/>
  </cols>
  <sheetData>
    <row r="1" spans="1:53" s="22" customFormat="1" ht="26.25" customHeight="1">
      <c r="A1" s="23"/>
      <c r="B1" s="33" t="s">
        <v>1040</v>
      </c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3"/>
      <c r="Q1" s="23"/>
      <c r="R1" s="23"/>
      <c r="S1" s="23"/>
      <c r="T1" s="23"/>
      <c r="U1" s="2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</row>
    <row r="2" spans="1:53" s="501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24" customFormat="1" ht="16.5" customHeight="1">
      <c r="A3" s="98"/>
      <c r="B3" s="201" t="s">
        <v>665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969</v>
      </c>
      <c r="AF3" s="28" t="s">
        <v>995</v>
      </c>
      <c r="AG3" s="28" t="s">
        <v>997</v>
      </c>
      <c r="AH3" s="28" t="s">
        <v>1007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26" customFormat="1" ht="16.5" customHeight="1">
      <c r="A4" s="99" t="s">
        <v>987</v>
      </c>
      <c r="B4" s="629" t="s">
        <v>388</v>
      </c>
      <c r="C4" s="25" t="s">
        <v>389</v>
      </c>
      <c r="D4" s="25"/>
      <c r="E4" s="175">
        <v>9.2244917182874087E-2</v>
      </c>
      <c r="F4" s="175">
        <v>9.5173723567077054E-2</v>
      </c>
      <c r="G4" s="175">
        <v>0.14027657467220317</v>
      </c>
      <c r="H4" s="175">
        <v>0.13330090285843416</v>
      </c>
      <c r="I4" s="175">
        <v>0.13141880447589538</v>
      </c>
      <c r="J4" s="175">
        <v>0.13771373640067414</v>
      </c>
      <c r="K4" s="175">
        <v>0.14777827090973</v>
      </c>
      <c r="L4" s="175">
        <v>0.14392783209601015</v>
      </c>
      <c r="M4" s="175">
        <v>0.14436846700344971</v>
      </c>
      <c r="N4" s="175">
        <v>0.15410647415510301</v>
      </c>
      <c r="O4" s="175">
        <v>0.15283644778477981</v>
      </c>
      <c r="P4" s="175"/>
      <c r="Q4" s="175">
        <v>8.5978767707549461E-2</v>
      </c>
      <c r="R4" s="175">
        <v>0.14263540915932896</v>
      </c>
      <c r="S4" s="175">
        <v>0.14027657467220317</v>
      </c>
      <c r="T4" s="175">
        <v>0.12998020807388047</v>
      </c>
      <c r="U4" s="175">
        <v>0.12508198400413736</v>
      </c>
      <c r="V4" s="175">
        <v>0.13615962018601138</v>
      </c>
      <c r="W4" s="175">
        <v>0.13330090285843416</v>
      </c>
      <c r="X4" s="175">
        <v>0.12143102840336834</v>
      </c>
      <c r="Y4" s="175">
        <v>0.11831113729033477</v>
      </c>
      <c r="Z4" s="175">
        <v>0.12849599036290923</v>
      </c>
      <c r="AA4" s="175">
        <v>0.13141880447589538</v>
      </c>
      <c r="AB4" s="175">
        <v>0.12325946939196097</v>
      </c>
      <c r="AC4" s="175">
        <v>0.12884204397059043</v>
      </c>
      <c r="AD4" s="175">
        <v>0.135833155180932</v>
      </c>
      <c r="AE4" s="175">
        <v>0.13771373640067414</v>
      </c>
      <c r="AF4" s="175">
        <v>0.1303504333315525</v>
      </c>
      <c r="AG4" s="175">
        <v>0.1377908222568178</v>
      </c>
      <c r="AH4" s="175">
        <v>0.1446638858378059</v>
      </c>
      <c r="AI4" s="175">
        <v>0.14777827090973</v>
      </c>
      <c r="AJ4" s="175">
        <v>0.1387001163267752</v>
      </c>
      <c r="AK4" s="175">
        <v>0.14023113832979631</v>
      </c>
      <c r="AL4" s="175">
        <v>0.14838758153939943</v>
      </c>
      <c r="AM4" s="175">
        <v>0.14392783209601015</v>
      </c>
      <c r="AN4" s="175">
        <v>0.1413232676850856</v>
      </c>
      <c r="AO4" s="175">
        <v>0.15647705494387837</v>
      </c>
      <c r="AP4" s="175">
        <v>0.15943023036136664</v>
      </c>
      <c r="AQ4" s="175">
        <v>0.14436846700344971</v>
      </c>
      <c r="AR4" s="175">
        <v>0.13689095451460176</v>
      </c>
      <c r="AS4" s="175">
        <v>0.15407976228832085</v>
      </c>
      <c r="AT4" s="175">
        <v>0.15207194431072651</v>
      </c>
      <c r="AU4" s="175">
        <v>0.15410647415510301</v>
      </c>
      <c r="AV4" s="175">
        <v>0.13923870365499405</v>
      </c>
      <c r="AW4" s="175">
        <v>0.14260630047675155</v>
      </c>
      <c r="AX4" s="175">
        <v>0.14494957710049103</v>
      </c>
      <c r="AY4" s="175">
        <v>0.15283644778477981</v>
      </c>
      <c r="AZ4" s="175">
        <v>0.15830186140460817</v>
      </c>
      <c r="BA4" s="175">
        <v>0.15994130850753616</v>
      </c>
    </row>
    <row r="5" spans="1:53" s="26" customFormat="1" ht="16.5" customHeight="1">
      <c r="A5" s="101" t="s">
        <v>35</v>
      </c>
      <c r="B5" s="625"/>
      <c r="C5" s="26" t="s">
        <v>390</v>
      </c>
      <c r="D5" s="27"/>
      <c r="E5" s="156">
        <v>2104.73</v>
      </c>
      <c r="F5" s="156">
        <v>3420.9800000000005</v>
      </c>
      <c r="G5" s="156">
        <v>6488.6300687799994</v>
      </c>
      <c r="H5" s="156">
        <v>7692.9477225699993</v>
      </c>
      <c r="I5" s="156">
        <v>8525.3903670899999</v>
      </c>
      <c r="J5" s="156">
        <v>8205.5594049499996</v>
      </c>
      <c r="K5" s="156">
        <v>8030.8848028500006</v>
      </c>
      <c r="L5" s="156">
        <v>8403.5422187900003</v>
      </c>
      <c r="M5" s="156">
        <v>9613.9687587587778</v>
      </c>
      <c r="N5" s="156">
        <v>11143.719451165673</v>
      </c>
      <c r="O5" s="156">
        <v>11976.780118303333</v>
      </c>
      <c r="P5" s="176"/>
      <c r="Q5" s="176">
        <v>3699.1746292199996</v>
      </c>
      <c r="R5" s="176">
        <v>6617.1301479299991</v>
      </c>
      <c r="S5" s="176">
        <v>6488.6300687799994</v>
      </c>
      <c r="T5" s="176">
        <v>6293.6483998325002</v>
      </c>
      <c r="U5" s="156">
        <v>6501.4592153399999</v>
      </c>
      <c r="V5" s="156">
        <v>7552.4425158100003</v>
      </c>
      <c r="W5" s="156">
        <v>7692.9477225699993</v>
      </c>
      <c r="X5" s="156">
        <v>7287.3606666100004</v>
      </c>
      <c r="Y5" s="156">
        <v>7486.85951019</v>
      </c>
      <c r="Z5" s="156">
        <v>8311.5558320300006</v>
      </c>
      <c r="AA5" s="156">
        <v>8525.3903670899999</v>
      </c>
      <c r="AB5" s="156">
        <v>7928.8994999999995</v>
      </c>
      <c r="AC5" s="156">
        <v>8109.8792000000003</v>
      </c>
      <c r="AD5" s="156">
        <v>8070.0651531599997</v>
      </c>
      <c r="AE5" s="156">
        <v>8205.5594049499996</v>
      </c>
      <c r="AF5" s="156">
        <v>7645.5912413500009</v>
      </c>
      <c r="AG5" s="156">
        <v>7890.8580697200005</v>
      </c>
      <c r="AH5" s="156">
        <v>8023.9139158799999</v>
      </c>
      <c r="AI5" s="156">
        <v>8030.8848028500006</v>
      </c>
      <c r="AJ5" s="156">
        <v>8011.3156733700007</v>
      </c>
      <c r="AK5" s="156">
        <v>8267.9876025670001</v>
      </c>
      <c r="AL5" s="156">
        <v>8425.0399209499992</v>
      </c>
      <c r="AM5" s="156">
        <v>8403.5422187900003</v>
      </c>
      <c r="AN5" s="156">
        <v>8546.062810899999</v>
      </c>
      <c r="AO5" s="156">
        <v>9814.5498624899992</v>
      </c>
      <c r="AP5" s="156">
        <v>10107.02511835</v>
      </c>
      <c r="AQ5" s="156">
        <v>9613.9687587587778</v>
      </c>
      <c r="AR5" s="156">
        <v>9478.61679602</v>
      </c>
      <c r="AS5" s="156">
        <v>10571.852272169999</v>
      </c>
      <c r="AT5" s="573">
        <v>10954.625045139999</v>
      </c>
      <c r="AU5" s="573">
        <v>11143.719451165673</v>
      </c>
      <c r="AV5" s="573">
        <v>11004.57708298</v>
      </c>
      <c r="AW5" s="573">
        <v>11498.575641325</v>
      </c>
      <c r="AX5" s="573">
        <v>11635.35328888</v>
      </c>
      <c r="AY5" s="573">
        <v>11976.780118303333</v>
      </c>
      <c r="AZ5" s="573">
        <v>12254.608995010001</v>
      </c>
      <c r="BA5" s="573">
        <v>12852.636960010001</v>
      </c>
    </row>
    <row r="6" spans="1:53" s="26" customFormat="1" ht="16.5" customHeight="1">
      <c r="A6" s="101" t="s">
        <v>471</v>
      </c>
      <c r="B6" s="625"/>
      <c r="C6" s="26" t="s">
        <v>391</v>
      </c>
      <c r="D6" s="27"/>
      <c r="E6" s="156">
        <v>22816.758519359999</v>
      </c>
      <c r="F6" s="156">
        <v>35944.585036529999</v>
      </c>
      <c r="G6" s="156">
        <v>46255.977407079998</v>
      </c>
      <c r="H6" s="156">
        <v>57711.144918050006</v>
      </c>
      <c r="I6" s="156">
        <v>64871.92149624</v>
      </c>
      <c r="J6" s="156">
        <v>59584.175256679999</v>
      </c>
      <c r="K6" s="156">
        <v>54344.151906850006</v>
      </c>
      <c r="L6" s="156">
        <v>58387.193751269995</v>
      </c>
      <c r="M6" s="156">
        <v>66593.273159360004</v>
      </c>
      <c r="N6" s="156">
        <v>72311.818904829997</v>
      </c>
      <c r="O6" s="156">
        <v>78363.376615300003</v>
      </c>
      <c r="P6" s="176"/>
      <c r="Q6" s="176">
        <v>43024.280620099998</v>
      </c>
      <c r="R6" s="176">
        <v>46391.917595569998</v>
      </c>
      <c r="S6" s="176">
        <v>46255.977407079998</v>
      </c>
      <c r="T6" s="176">
        <v>48420.051737839996</v>
      </c>
      <c r="U6" s="156">
        <v>51977.58307963</v>
      </c>
      <c r="V6" s="156">
        <v>55467.564506219998</v>
      </c>
      <c r="W6" s="156">
        <v>57711.144918050006</v>
      </c>
      <c r="X6" s="156">
        <v>60012.344146530006</v>
      </c>
      <c r="Y6" s="156">
        <v>63281.105073120001</v>
      </c>
      <c r="Z6" s="156">
        <v>64683.386684330006</v>
      </c>
      <c r="AA6" s="156">
        <v>64871.92149624</v>
      </c>
      <c r="AB6" s="156">
        <v>64326.8995</v>
      </c>
      <c r="AC6" s="156">
        <v>62944.353799999997</v>
      </c>
      <c r="AD6" s="156">
        <v>59411.600521320004</v>
      </c>
      <c r="AE6" s="156">
        <v>59584.175256679999</v>
      </c>
      <c r="AF6" s="156">
        <v>58654.12984016</v>
      </c>
      <c r="AG6" s="156">
        <v>57266.935057640003</v>
      </c>
      <c r="AH6" s="156">
        <v>55465.908919909998</v>
      </c>
      <c r="AI6" s="156">
        <v>54344.151906850006</v>
      </c>
      <c r="AJ6" s="156">
        <v>57759.978041369999</v>
      </c>
      <c r="AK6" s="156">
        <v>58959.712522066999</v>
      </c>
      <c r="AL6" s="156">
        <v>56777.257460139997</v>
      </c>
      <c r="AM6" s="156">
        <v>58387.193751269995</v>
      </c>
      <c r="AN6" s="156">
        <v>60471.732297779999</v>
      </c>
      <c r="AO6" s="156">
        <v>62721.974579659996</v>
      </c>
      <c r="AP6" s="156">
        <v>63394.659190049999</v>
      </c>
      <c r="AQ6" s="156">
        <v>66593.273159360004</v>
      </c>
      <c r="AR6" s="156">
        <v>69242.097329440003</v>
      </c>
      <c r="AS6" s="156">
        <v>68612.854246150004</v>
      </c>
      <c r="AT6" s="156">
        <v>72035.805781219999</v>
      </c>
      <c r="AU6" s="156">
        <v>72311.818904829997</v>
      </c>
      <c r="AV6" s="573">
        <v>79033.894988329994</v>
      </c>
      <c r="AW6" s="573">
        <v>80631.610264649993</v>
      </c>
      <c r="AX6" s="156">
        <v>80271.729808589997</v>
      </c>
      <c r="AY6" s="573">
        <v>78363.376615300003</v>
      </c>
      <c r="AZ6" s="156">
        <v>77412.917866379998</v>
      </c>
      <c r="BA6" s="573">
        <v>80358.458236599996</v>
      </c>
    </row>
    <row r="7" spans="1:53" s="26" customFormat="1" ht="16.5" customHeight="1">
      <c r="A7" s="309" t="s">
        <v>230</v>
      </c>
      <c r="B7" s="625"/>
      <c r="C7" s="35" t="s">
        <v>392</v>
      </c>
      <c r="D7" s="25"/>
      <c r="E7" s="177">
        <v>7.8254540345486012E-2</v>
      </c>
      <c r="F7" s="177">
        <v>6.7986942272118184E-2</v>
      </c>
      <c r="G7" s="177">
        <v>0.11183298926191118</v>
      </c>
      <c r="H7" s="177">
        <v>0.11323358533097394</v>
      </c>
      <c r="I7" s="177">
        <v>0.1111883246814864</v>
      </c>
      <c r="J7" s="177">
        <v>0.12637989411987835</v>
      </c>
      <c r="K7" s="177">
        <v>0.10518436890981986</v>
      </c>
      <c r="L7" s="177">
        <v>0.10574454395057858</v>
      </c>
      <c r="M7" s="177">
        <v>0.1051510749173977</v>
      </c>
      <c r="N7" s="177">
        <v>0.11700963246944801</v>
      </c>
      <c r="O7" s="177">
        <v>0.11930975506950131</v>
      </c>
      <c r="P7" s="175"/>
      <c r="Q7" s="177">
        <v>5.528761684897833E-2</v>
      </c>
      <c r="R7" s="177">
        <v>0.1133155435495221</v>
      </c>
      <c r="S7" s="177">
        <v>0.11183298926191118</v>
      </c>
      <c r="T7" s="177">
        <v>0.10605733923042629</v>
      </c>
      <c r="U7" s="177">
        <v>0.10220691970863649</v>
      </c>
      <c r="V7" s="177">
        <v>0.11541313404676525</v>
      </c>
      <c r="W7" s="177">
        <v>0.11323358533097394</v>
      </c>
      <c r="X7" s="177">
        <v>0.10510500451538135</v>
      </c>
      <c r="Y7" s="177">
        <v>0.10226708541042714</v>
      </c>
      <c r="Z7" s="177">
        <v>0.10752915151241473</v>
      </c>
      <c r="AA7" s="177">
        <v>0.1111883246814864</v>
      </c>
      <c r="AB7" s="177">
        <v>0.10770912547644099</v>
      </c>
      <c r="AC7" s="177">
        <v>0.11460128835793992</v>
      </c>
      <c r="AD7" s="177">
        <v>0.12280153897833278</v>
      </c>
      <c r="AE7" s="177">
        <v>0.12637989411987835</v>
      </c>
      <c r="AF7" s="177">
        <v>0.11902487581967874</v>
      </c>
      <c r="AG7" s="177">
        <v>0.12581171187434037</v>
      </c>
      <c r="AH7" s="177">
        <v>0.1041143689100732</v>
      </c>
      <c r="AI7" s="177">
        <v>0.10518436890981986</v>
      </c>
      <c r="AJ7" s="177">
        <v>9.9634811389075831E-2</v>
      </c>
      <c r="AK7" s="177">
        <v>0.10117430652434295</v>
      </c>
      <c r="AL7" s="177">
        <v>0.10679387279294962</v>
      </c>
      <c r="AM7" s="177">
        <v>0.10574454395057858</v>
      </c>
      <c r="AN7" s="177">
        <v>0.10444956902183132</v>
      </c>
      <c r="AO7" s="177">
        <v>0.11446420422825701</v>
      </c>
      <c r="AP7" s="177">
        <v>0.12027006441637139</v>
      </c>
      <c r="AQ7" s="177">
        <v>0.1051510749173977</v>
      </c>
      <c r="AR7" s="177">
        <v>9.9883972228513224E-2</v>
      </c>
      <c r="AS7" s="177">
        <v>0.11618682445049104</v>
      </c>
      <c r="AT7" s="177">
        <v>0.11732217975422826</v>
      </c>
      <c r="AU7" s="177">
        <v>0.11700963246944801</v>
      </c>
      <c r="AV7" s="177">
        <v>0.10654757564605628</v>
      </c>
      <c r="AW7" s="177">
        <v>0.11191618635978642</v>
      </c>
      <c r="AX7" s="177">
        <v>0.11315873510512317</v>
      </c>
      <c r="AY7" s="177">
        <v>0.11930975506950131</v>
      </c>
      <c r="AZ7" s="177">
        <v>0.12167118101130781</v>
      </c>
      <c r="BA7" s="177">
        <v>0.12585729595614378</v>
      </c>
    </row>
    <row r="8" spans="1:53" s="26" customFormat="1" ht="16.5" customHeight="1">
      <c r="A8" s="100" t="s">
        <v>472</v>
      </c>
      <c r="B8" s="625"/>
      <c r="C8" s="26" t="s">
        <v>393</v>
      </c>
      <c r="D8" s="27"/>
      <c r="E8" s="156">
        <v>1855.4229</v>
      </c>
      <c r="F8" s="156">
        <v>2528.5100000000002</v>
      </c>
      <c r="G8" s="156">
        <v>5284.1435165800003</v>
      </c>
      <c r="H8" s="156">
        <v>6600.9005757199993</v>
      </c>
      <c r="I8" s="156">
        <v>7586.0313265100003</v>
      </c>
      <c r="J8" s="156">
        <v>7592.9325992399999</v>
      </c>
      <c r="K8" s="156">
        <v>5758.3489365700007</v>
      </c>
      <c r="L8" s="156">
        <v>6185.1155196199998</v>
      </c>
      <c r="M8" s="156">
        <v>7140.4037867087782</v>
      </c>
      <c r="N8" s="156">
        <v>8632.4405252956713</v>
      </c>
      <c r="O8" s="156">
        <v>9462.497430903335</v>
      </c>
      <c r="P8" s="176"/>
      <c r="Q8" s="176">
        <v>2535.14085376</v>
      </c>
      <c r="R8" s="176">
        <v>5383.5013079600003</v>
      </c>
      <c r="S8" s="176">
        <v>5284.1435165800003</v>
      </c>
      <c r="T8" s="176">
        <v>5254.7967913499997</v>
      </c>
      <c r="U8" s="156">
        <v>5443.4266020699997</v>
      </c>
      <c r="V8" s="156">
        <v>6473.9907306300001</v>
      </c>
      <c r="W8" s="156">
        <v>6600.9005757199993</v>
      </c>
      <c r="X8" s="156">
        <v>6363.8872829700003</v>
      </c>
      <c r="Y8" s="156">
        <v>6554.3525870600006</v>
      </c>
      <c r="Z8" s="156">
        <v>7358.9749480500004</v>
      </c>
      <c r="AA8" s="156">
        <v>7586.0313265100003</v>
      </c>
      <c r="AB8" s="156">
        <v>7175.2518000000009</v>
      </c>
      <c r="AC8" s="156">
        <v>7359.8489</v>
      </c>
      <c r="AD8" s="156">
        <v>7490.4061305199994</v>
      </c>
      <c r="AE8" s="156">
        <v>7592.9325992399999</v>
      </c>
      <c r="AF8" s="156">
        <v>7005.5767019599998</v>
      </c>
      <c r="AG8" s="156">
        <v>7252.8632959900006</v>
      </c>
      <c r="AH8" s="156">
        <v>5785.6865697699996</v>
      </c>
      <c r="AI8" s="156">
        <v>5758.3489365700007</v>
      </c>
      <c r="AJ8" s="156">
        <v>5775.1637175799997</v>
      </c>
      <c r="AK8" s="156">
        <v>6033.4949225869996</v>
      </c>
      <c r="AL8" s="156">
        <v>6198.8307789999999</v>
      </c>
      <c r="AM8" s="156">
        <v>6185.1155196199998</v>
      </c>
      <c r="AN8" s="156">
        <v>6332.9960965300006</v>
      </c>
      <c r="AO8" s="156">
        <v>7574.4092816699995</v>
      </c>
      <c r="AP8" s="156">
        <v>7794.4496905599999</v>
      </c>
      <c r="AQ8" s="156">
        <v>7140.4037867087782</v>
      </c>
      <c r="AR8" s="156">
        <v>7077.3134479999999</v>
      </c>
      <c r="AS8" s="156">
        <v>8196.5082652000001</v>
      </c>
      <c r="AT8" s="156">
        <v>8612.7156417200003</v>
      </c>
      <c r="AU8" s="156">
        <v>8632.4405252956713</v>
      </c>
      <c r="AV8" s="573">
        <v>8531.4746564800007</v>
      </c>
      <c r="AW8" s="573">
        <v>9060.3319638049998</v>
      </c>
      <c r="AX8" s="156">
        <v>9223.1211702199998</v>
      </c>
      <c r="AY8" s="573">
        <v>9462.497430903335</v>
      </c>
      <c r="AZ8" s="156">
        <v>9704.5249455800003</v>
      </c>
      <c r="BA8" s="573">
        <v>10248.32638889</v>
      </c>
    </row>
    <row r="9" spans="1:53" s="26" customFormat="1" ht="16.5" customHeight="1">
      <c r="A9" s="100" t="s">
        <v>473</v>
      </c>
      <c r="B9" s="625"/>
      <c r="C9" s="208" t="s">
        <v>394</v>
      </c>
      <c r="D9" s="27"/>
      <c r="E9" s="159">
        <v>23710.09901545</v>
      </c>
      <c r="F9" s="159">
        <v>37191.112226810001</v>
      </c>
      <c r="G9" s="159">
        <v>47250.310945410005</v>
      </c>
      <c r="H9" s="159">
        <v>58294.547120679999</v>
      </c>
      <c r="I9" s="159">
        <v>68226.869576829995</v>
      </c>
      <c r="J9" s="159">
        <v>60080.225989409999</v>
      </c>
      <c r="K9" s="159">
        <v>54745.291493899997</v>
      </c>
      <c r="L9" s="159">
        <v>58491.107801369995</v>
      </c>
      <c r="M9" s="159">
        <v>67906.141637809997</v>
      </c>
      <c r="N9" s="159">
        <v>73775.4691055</v>
      </c>
      <c r="O9" s="159">
        <v>79310.341601079999</v>
      </c>
      <c r="P9" s="176"/>
      <c r="Q9" s="180">
        <v>45853.682944679997</v>
      </c>
      <c r="R9" s="180">
        <v>47508.93954462</v>
      </c>
      <c r="S9" s="180">
        <v>47250.310945410005</v>
      </c>
      <c r="T9" s="180">
        <v>49546.753006250001</v>
      </c>
      <c r="U9" s="159">
        <v>53258.885186910004</v>
      </c>
      <c r="V9" s="159">
        <v>56094.055361209997</v>
      </c>
      <c r="W9" s="159">
        <v>58294.547120679999</v>
      </c>
      <c r="X9" s="159">
        <v>60547.899810410003</v>
      </c>
      <c r="Y9" s="159">
        <v>64090.538620079999</v>
      </c>
      <c r="Z9" s="159">
        <v>68437.022375279994</v>
      </c>
      <c r="AA9" s="159">
        <v>68226.869576829995</v>
      </c>
      <c r="AB9" s="159">
        <v>66616.934900000007</v>
      </c>
      <c r="AC9" s="159">
        <v>64221.345199999996</v>
      </c>
      <c r="AD9" s="159">
        <v>60996.028167379998</v>
      </c>
      <c r="AE9" s="159">
        <v>60080.225989409999</v>
      </c>
      <c r="AF9" s="159">
        <v>58858.08872906</v>
      </c>
      <c r="AG9" s="159">
        <v>57648.554239800003</v>
      </c>
      <c r="AH9" s="159">
        <v>55570.490704960001</v>
      </c>
      <c r="AI9" s="159">
        <v>54745.291493899997</v>
      </c>
      <c r="AJ9" s="159">
        <v>57963.312591899994</v>
      </c>
      <c r="AK9" s="159">
        <v>59634.655574687</v>
      </c>
      <c r="AL9" s="159">
        <v>58044.816775380001</v>
      </c>
      <c r="AM9" s="159">
        <v>58491.107801369995</v>
      </c>
      <c r="AN9" s="159">
        <v>60632.094089409999</v>
      </c>
      <c r="AO9" s="159">
        <v>66172.733499859998</v>
      </c>
      <c r="AP9" s="159">
        <v>64807.894868799995</v>
      </c>
      <c r="AQ9" s="159">
        <v>67906.141637809997</v>
      </c>
      <c r="AR9" s="159">
        <v>70855.346359360003</v>
      </c>
      <c r="AS9" s="159">
        <v>70545.935857749995</v>
      </c>
      <c r="AT9" s="159">
        <v>73410.804843229998</v>
      </c>
      <c r="AU9" s="159">
        <v>73775.4691055</v>
      </c>
      <c r="AV9" s="609">
        <v>80071.973526839996</v>
      </c>
      <c r="AW9" s="609">
        <v>80956.403702659998</v>
      </c>
      <c r="AX9" s="159">
        <v>81506.046896439992</v>
      </c>
      <c r="AY9" s="609">
        <v>79310.341601079999</v>
      </c>
      <c r="AZ9" s="159">
        <v>79760.259289979993</v>
      </c>
      <c r="BA9" s="609">
        <v>81428.146942399995</v>
      </c>
    </row>
    <row r="10" spans="1:53" s="26" customFormat="1" ht="16.5" customHeight="1">
      <c r="A10" s="100" t="s">
        <v>474</v>
      </c>
      <c r="B10" s="625"/>
      <c r="C10" s="25" t="s">
        <v>1080</v>
      </c>
      <c r="D10" s="25"/>
      <c r="E10" s="256">
        <v>11.946919004903176</v>
      </c>
      <c r="F10" s="256">
        <v>17.446560369268223</v>
      </c>
      <c r="G10" s="256">
        <v>8.503642110807812</v>
      </c>
      <c r="H10" s="256">
        <v>8.7538244136458001</v>
      </c>
      <c r="I10" s="256">
        <v>9.054417174191391</v>
      </c>
      <c r="J10" s="256">
        <v>8.020957067282426</v>
      </c>
      <c r="K10" s="256">
        <v>7.3628201039730437</v>
      </c>
      <c r="L10" s="256">
        <v>7.4525081237890545</v>
      </c>
      <c r="M10" s="256">
        <v>7.1909198043298197</v>
      </c>
      <c r="N10" s="256">
        <v>7.1897011278063037</v>
      </c>
      <c r="O10" s="256">
        <v>7.2951346562666304</v>
      </c>
      <c r="P10" s="175"/>
      <c r="Q10" s="256">
        <v>16.41818064219758</v>
      </c>
      <c r="R10" s="256">
        <v>17.402756855394838</v>
      </c>
      <c r="S10" s="256">
        <v>8.503642110807812</v>
      </c>
      <c r="T10" s="256">
        <v>9.1303587246747213</v>
      </c>
      <c r="U10" s="256">
        <v>9.8687934208409622</v>
      </c>
      <c r="V10" s="256">
        <v>8.5167042621365638</v>
      </c>
      <c r="W10" s="256">
        <v>8.7538244136458001</v>
      </c>
      <c r="X10" s="256">
        <v>8.9897461128984713</v>
      </c>
      <c r="Y10" s="256">
        <v>9.8508729420314349</v>
      </c>
      <c r="Z10" s="256">
        <v>9.2707870939484422</v>
      </c>
      <c r="AA10" s="256">
        <v>9.054417174191391</v>
      </c>
      <c r="AB10" s="256">
        <v>8.6770729501655612</v>
      </c>
      <c r="AC10" s="256">
        <v>8.8443436989383528</v>
      </c>
      <c r="AD10" s="256">
        <v>8.1679840585236683</v>
      </c>
      <c r="AE10" s="256">
        <v>8.020957067282426</v>
      </c>
      <c r="AF10" s="256">
        <v>7.7516938231417054</v>
      </c>
      <c r="AG10" s="256">
        <v>8.228951975312933</v>
      </c>
      <c r="AH10" s="256">
        <v>7.6618693110738896</v>
      </c>
      <c r="AI10" s="256">
        <v>7.3628201039730437</v>
      </c>
      <c r="AJ10" s="256">
        <v>7.8243870913629543</v>
      </c>
      <c r="AK10" s="256">
        <v>8.0317688203287734</v>
      </c>
      <c r="AL10" s="256">
        <v>7.5547923448216618</v>
      </c>
      <c r="AM10" s="256">
        <v>7.4525081237890545</v>
      </c>
      <c r="AN10" s="256">
        <v>7.7388194274615465</v>
      </c>
      <c r="AO10" s="256">
        <v>7.3704432075146578</v>
      </c>
      <c r="AP10" s="256">
        <v>7.0259370872959046</v>
      </c>
      <c r="AQ10" s="256">
        <v>7.1909198043298197</v>
      </c>
      <c r="AR10" s="256">
        <v>8.0615717054266032</v>
      </c>
      <c r="AS10" s="256">
        <v>7.6480911994234315</v>
      </c>
      <c r="AT10" s="256">
        <v>7.4563735681120784</v>
      </c>
      <c r="AU10" s="256">
        <v>7.1897011278063037</v>
      </c>
      <c r="AV10" s="256">
        <v>7.7883482518622342</v>
      </c>
      <c r="AW10" s="256">
        <v>7.9524722849041964</v>
      </c>
      <c r="AX10" s="256">
        <v>7.6110661333827254</v>
      </c>
      <c r="AY10" s="256">
        <v>7.2951346562666304</v>
      </c>
      <c r="AZ10" s="256">
        <v>7.1784612471219749</v>
      </c>
      <c r="BA10" s="256">
        <v>7.1723397820431742</v>
      </c>
    </row>
    <row r="11" spans="1:53" s="26" customFormat="1" ht="16.5" customHeight="1">
      <c r="A11" s="100" t="s">
        <v>475</v>
      </c>
      <c r="B11" s="625"/>
      <c r="C11" s="26" t="s">
        <v>29</v>
      </c>
      <c r="D11" s="27"/>
      <c r="E11" s="156">
        <v>1997.1989951700002</v>
      </c>
      <c r="F11" s="156">
        <v>2143.05496907</v>
      </c>
      <c r="G11" s="156">
        <v>5575.2824217899997</v>
      </c>
      <c r="H11" s="156">
        <v>6657.4045933699999</v>
      </c>
      <c r="I11" s="156">
        <v>7546.5386955900003</v>
      </c>
      <c r="J11" s="156">
        <v>7490.4061305199994</v>
      </c>
      <c r="K11" s="156">
        <v>7435.3699697700004</v>
      </c>
      <c r="L11" s="156">
        <v>7848.5131220000003</v>
      </c>
      <c r="M11" s="156">
        <v>9443.3178905599998</v>
      </c>
      <c r="N11" s="156">
        <v>10261.270641720001</v>
      </c>
      <c r="O11" s="156">
        <v>10871.67617022</v>
      </c>
      <c r="P11" s="176"/>
      <c r="Q11" s="176">
        <v>2805.3978416</v>
      </c>
      <c r="R11" s="176">
        <v>2740.9864456999999</v>
      </c>
      <c r="S11" s="176">
        <v>5575.2824217899997</v>
      </c>
      <c r="T11" s="176">
        <v>5444.0389527500001</v>
      </c>
      <c r="U11" s="156">
        <v>5414.0723348099991</v>
      </c>
      <c r="V11" s="156">
        <v>6607.8928528900005</v>
      </c>
      <c r="W11" s="156">
        <v>6657.4045933699999</v>
      </c>
      <c r="X11" s="156">
        <v>6753.1938751000007</v>
      </c>
      <c r="Y11" s="156">
        <v>6525.4858608899995</v>
      </c>
      <c r="Z11" s="156">
        <v>7402.23946763</v>
      </c>
      <c r="AA11" s="156">
        <v>7546.5386955900003</v>
      </c>
      <c r="AB11" s="156">
        <v>7688.6713207299999</v>
      </c>
      <c r="AC11" s="156">
        <v>7273.4787592799994</v>
      </c>
      <c r="AD11" s="156">
        <v>7467.6967735200005</v>
      </c>
      <c r="AE11" s="156">
        <v>7490.4061305199994</v>
      </c>
      <c r="AF11" s="156">
        <v>7592.9325992399999</v>
      </c>
      <c r="AG11" s="156">
        <v>7005.5767019599998</v>
      </c>
      <c r="AH11" s="156">
        <v>7252.8632959900006</v>
      </c>
      <c r="AI11" s="156">
        <v>7435.3699697700004</v>
      </c>
      <c r="AJ11" s="156">
        <v>7408.0323372400007</v>
      </c>
      <c r="AK11" s="156">
        <v>7424.8471175799996</v>
      </c>
      <c r="AL11" s="156">
        <v>7683.1783225869995</v>
      </c>
      <c r="AM11" s="156">
        <v>7848.5131220000003</v>
      </c>
      <c r="AN11" s="156">
        <v>7834.7989196200006</v>
      </c>
      <c r="AO11" s="156">
        <v>8978.1213472199997</v>
      </c>
      <c r="AP11" s="156">
        <v>9224.0926816700012</v>
      </c>
      <c r="AQ11" s="156">
        <v>9443.3178905599998</v>
      </c>
      <c r="AR11" s="156">
        <v>8789.2719867100004</v>
      </c>
      <c r="AS11" s="156">
        <v>9223.99249934</v>
      </c>
      <c r="AT11" s="156">
        <v>9845.3764651999991</v>
      </c>
      <c r="AU11" s="156">
        <v>10261.270641720001</v>
      </c>
      <c r="AV11" s="573">
        <v>10280.995525295672</v>
      </c>
      <c r="AW11" s="573">
        <v>10180.029656480001</v>
      </c>
      <c r="AX11" s="156">
        <v>10708.886963805</v>
      </c>
      <c r="AY11" s="573">
        <v>10871.67617022</v>
      </c>
      <c r="AZ11" s="156">
        <v>11111.052430903334</v>
      </c>
      <c r="BA11" s="573">
        <v>11353.079945580001</v>
      </c>
    </row>
    <row r="12" spans="1:53" s="26" customFormat="1" ht="16.5" customHeight="1">
      <c r="A12" s="308" t="s">
        <v>522</v>
      </c>
      <c r="B12" s="631"/>
      <c r="C12" s="209" t="s">
        <v>395</v>
      </c>
      <c r="D12" s="27"/>
      <c r="E12" s="178">
        <v>23860.37463197</v>
      </c>
      <c r="F12" s="178">
        <v>37388.937892540001</v>
      </c>
      <c r="G12" s="178">
        <v>47410.206381579999</v>
      </c>
      <c r="H12" s="178">
        <v>58277.750860959997</v>
      </c>
      <c r="I12" s="178">
        <v>68329.509571050003</v>
      </c>
      <c r="J12" s="178">
        <v>60080.225989409999</v>
      </c>
      <c r="K12" s="178">
        <v>54745.291493899997</v>
      </c>
      <c r="L12" s="178">
        <v>58491.107801369995</v>
      </c>
      <c r="M12" s="178">
        <v>67906.141637809997</v>
      </c>
      <c r="N12" s="178">
        <v>73775.4691055</v>
      </c>
      <c r="O12" s="178">
        <v>79310.341601079999</v>
      </c>
      <c r="P12" s="176"/>
      <c r="Q12" s="179">
        <v>46059.528536619997</v>
      </c>
      <c r="R12" s="179">
        <v>47700.720658450009</v>
      </c>
      <c r="S12" s="179">
        <v>47410.206381579999</v>
      </c>
      <c r="T12" s="179">
        <v>49706.028549709998</v>
      </c>
      <c r="U12" s="178">
        <v>53430.361437729996</v>
      </c>
      <c r="V12" s="178">
        <v>56277.46922395</v>
      </c>
      <c r="W12" s="178">
        <v>58277.750860959997</v>
      </c>
      <c r="X12" s="178">
        <v>60709.498388329994</v>
      </c>
      <c r="Y12" s="178">
        <v>64281.732100649999</v>
      </c>
      <c r="Z12" s="178">
        <v>68624.586122819994</v>
      </c>
      <c r="AA12" s="178">
        <v>68329.509571050003</v>
      </c>
      <c r="AB12" s="178">
        <v>66715.161939819998</v>
      </c>
      <c r="AC12" s="178">
        <v>64329.146034000005</v>
      </c>
      <c r="AD12" s="178">
        <v>60996.028200000001</v>
      </c>
      <c r="AE12" s="178">
        <v>60080.225989409999</v>
      </c>
      <c r="AF12" s="178">
        <v>58858.08872906</v>
      </c>
      <c r="AG12" s="178">
        <v>57648.554239800003</v>
      </c>
      <c r="AH12" s="178">
        <v>55570.490704960001</v>
      </c>
      <c r="AI12" s="178">
        <v>54745.291493899997</v>
      </c>
      <c r="AJ12" s="178">
        <v>57963.312591899994</v>
      </c>
      <c r="AK12" s="178">
        <v>59634.655574687</v>
      </c>
      <c r="AL12" s="178">
        <v>58044.816775380001</v>
      </c>
      <c r="AM12" s="178">
        <v>58491.107801369995</v>
      </c>
      <c r="AN12" s="178">
        <v>60632.094089409999</v>
      </c>
      <c r="AO12" s="178">
        <v>66172.733499859998</v>
      </c>
      <c r="AP12" s="178">
        <v>64807.894868799995</v>
      </c>
      <c r="AQ12" s="178">
        <v>67906.141637809997</v>
      </c>
      <c r="AR12" s="178">
        <v>70855.346359360003</v>
      </c>
      <c r="AS12" s="178">
        <v>70545.935857749995</v>
      </c>
      <c r="AT12" s="178">
        <v>73410.804843229998</v>
      </c>
      <c r="AU12" s="178">
        <v>73775.4691055</v>
      </c>
      <c r="AV12" s="610">
        <v>80071.973526839996</v>
      </c>
      <c r="AW12" s="610">
        <v>80956.403702659998</v>
      </c>
      <c r="AX12" s="178">
        <v>81506.046896439992</v>
      </c>
      <c r="AY12" s="610">
        <v>79310.341601079999</v>
      </c>
      <c r="AZ12" s="178">
        <v>79760.259289979993</v>
      </c>
      <c r="BA12" s="610">
        <v>81428.146942399995</v>
      </c>
    </row>
    <row r="13" spans="1:53" s="26" customFormat="1" ht="16.5" customHeight="1">
      <c r="A13" s="100" t="s">
        <v>477</v>
      </c>
      <c r="B13" s="629" t="s">
        <v>26</v>
      </c>
      <c r="C13" s="60" t="s">
        <v>396</v>
      </c>
      <c r="D13" s="25"/>
      <c r="E13" s="155">
        <v>2.8796317013333395E-2</v>
      </c>
      <c r="F13" s="155">
        <v>2.3165763545412086E-2</v>
      </c>
      <c r="G13" s="175">
        <v>1.4301848522564881E-2</v>
      </c>
      <c r="H13" s="155">
        <v>1.1202831098191746E-2</v>
      </c>
      <c r="I13" s="155">
        <v>1.2243087523311619E-2</v>
      </c>
      <c r="J13" s="155">
        <v>1.0969588377967751E-2</v>
      </c>
      <c r="K13" s="155">
        <v>1.166847657643031E-2</v>
      </c>
      <c r="L13" s="155">
        <v>1.151506455161138E-2</v>
      </c>
      <c r="M13" s="155">
        <v>6.315758363820481E-3</v>
      </c>
      <c r="N13" s="155">
        <v>5.9098667533098292E-3</v>
      </c>
      <c r="O13" s="155">
        <v>5.8377355348094252E-3</v>
      </c>
      <c r="P13" s="175"/>
      <c r="Q13" s="155">
        <v>2.4253015075611582E-2</v>
      </c>
      <c r="R13" s="155">
        <v>1.1376111874753233E-2</v>
      </c>
      <c r="S13" s="155">
        <v>1.4301848522564881E-2</v>
      </c>
      <c r="T13" s="155">
        <v>1.2438892878226601E-2</v>
      </c>
      <c r="U13" s="155">
        <v>1.2798429051617788E-2</v>
      </c>
      <c r="V13" s="155">
        <v>1.3441353231001993E-2</v>
      </c>
      <c r="W13" s="155">
        <v>1.1202831098191746E-2</v>
      </c>
      <c r="X13" s="155">
        <v>1.1308807419942214E-2</v>
      </c>
      <c r="Y13" s="175">
        <v>1.1873934689334528E-2</v>
      </c>
      <c r="Z13" s="155">
        <v>1.1115044274745113E-2</v>
      </c>
      <c r="AA13" s="155">
        <v>1.2243087523311619E-2</v>
      </c>
      <c r="AB13" s="155">
        <v>1.0709253089778138E-2</v>
      </c>
      <c r="AC13" s="155">
        <v>1.1207561957154274E-2</v>
      </c>
      <c r="AD13" s="155">
        <v>1.217245005997792E-2</v>
      </c>
      <c r="AE13" s="155">
        <v>1.0969588377967751E-2</v>
      </c>
      <c r="AF13" s="155">
        <v>1.1015066268162092E-2</v>
      </c>
      <c r="AG13" s="155">
        <v>1.1572266753629084E-2</v>
      </c>
      <c r="AH13" s="155">
        <v>1.2558407803054115E-2</v>
      </c>
      <c r="AI13" s="155">
        <v>1.166847657643031E-2</v>
      </c>
      <c r="AJ13" s="155">
        <v>1.0564249450418511E-2</v>
      </c>
      <c r="AK13" s="155">
        <v>9.7608174547782773E-3</v>
      </c>
      <c r="AL13" s="155">
        <v>9.1692388246495359E-3</v>
      </c>
      <c r="AM13" s="155">
        <v>1.151506455161138E-2</v>
      </c>
      <c r="AN13" s="155">
        <v>1.2092969845249102E-2</v>
      </c>
      <c r="AO13" s="155">
        <v>7.4103986826278955E-3</v>
      </c>
      <c r="AP13" s="155">
        <v>7.1459471074428044E-3</v>
      </c>
      <c r="AQ13" s="155">
        <v>6.315758363820481E-3</v>
      </c>
      <c r="AR13" s="155">
        <v>6.3297003558602221E-3</v>
      </c>
      <c r="AS13" s="155">
        <v>6.1570852379608902E-3</v>
      </c>
      <c r="AT13" s="155">
        <v>5.7603325860140124E-3</v>
      </c>
      <c r="AU13" s="155">
        <v>5.9098667533098292E-3</v>
      </c>
      <c r="AV13" s="155">
        <v>5.4559475163212575E-3</v>
      </c>
      <c r="AW13" s="155">
        <v>5.8403175591630312E-3</v>
      </c>
      <c r="AX13" s="155">
        <v>5.6349869222682815E-3</v>
      </c>
      <c r="AY13" s="155">
        <v>5.8377355348094252E-3</v>
      </c>
      <c r="AZ13" s="155">
        <v>8.9037426068277487E-3</v>
      </c>
      <c r="BA13" s="155">
        <v>8.2796223788793363E-3</v>
      </c>
    </row>
    <row r="14" spans="1:53" s="26" customFormat="1" ht="16.5" customHeight="1">
      <c r="A14" s="100" t="s">
        <v>478</v>
      </c>
      <c r="B14" s="627"/>
      <c r="C14" s="26" t="s">
        <v>397</v>
      </c>
      <c r="D14" s="27"/>
      <c r="E14" s="176">
        <v>652.69970000000001</v>
      </c>
      <c r="F14" s="176">
        <v>823.39</v>
      </c>
      <c r="G14" s="176">
        <v>651.52499999999998</v>
      </c>
      <c r="H14" s="176">
        <v>634.62947505900001</v>
      </c>
      <c r="I14" s="176">
        <v>777.22059712350006</v>
      </c>
      <c r="J14" s="176">
        <v>637.18494176450008</v>
      </c>
      <c r="K14" s="176">
        <v>617.34285209450002</v>
      </c>
      <c r="L14" s="176">
        <v>654.77298897849994</v>
      </c>
      <c r="M14" s="176">
        <v>411.93205492549998</v>
      </c>
      <c r="N14" s="176">
        <v>414.90880620400009</v>
      </c>
      <c r="O14" s="176">
        <v>439.110355949</v>
      </c>
      <c r="P14" s="176"/>
      <c r="Q14" s="176">
        <v>1038.55</v>
      </c>
      <c r="R14" s="176">
        <v>518.33900000000006</v>
      </c>
      <c r="S14" s="176">
        <v>651.52499999999998</v>
      </c>
      <c r="T14" s="176">
        <v>592.75025533550001</v>
      </c>
      <c r="U14" s="156">
        <v>654.50508435999996</v>
      </c>
      <c r="V14" s="156">
        <v>733.32216108449995</v>
      </c>
      <c r="W14" s="156">
        <v>634.62947505900001</v>
      </c>
      <c r="X14" s="156">
        <v>664.60346430899995</v>
      </c>
      <c r="Y14" s="176">
        <v>734.08059494700001</v>
      </c>
      <c r="Z14" s="156">
        <v>702.16914120950014</v>
      </c>
      <c r="AA14" s="156">
        <v>777.22059712350006</v>
      </c>
      <c r="AB14" s="156">
        <v>675.47259999999994</v>
      </c>
      <c r="AC14" s="156">
        <v>687.54410000000007</v>
      </c>
      <c r="AD14" s="156">
        <v>707.04521645300008</v>
      </c>
      <c r="AE14" s="156">
        <v>637.18494176450008</v>
      </c>
      <c r="AF14" s="156">
        <v>629.87581984400003</v>
      </c>
      <c r="AG14" s="156">
        <v>645.84300000000007</v>
      </c>
      <c r="AH14" s="156">
        <v>678.57858229749991</v>
      </c>
      <c r="AI14" s="156">
        <v>617.34285209450002</v>
      </c>
      <c r="AJ14" s="156">
        <v>593.64878018000002</v>
      </c>
      <c r="AK14" s="156">
        <v>559.712403494</v>
      </c>
      <c r="AL14" s="156">
        <v>506.73729825750002</v>
      </c>
      <c r="AM14" s="156">
        <v>654.77298897849994</v>
      </c>
      <c r="AN14" s="156">
        <v>709.62203942600001</v>
      </c>
      <c r="AO14" s="156">
        <v>451.81719350749995</v>
      </c>
      <c r="AP14" s="156">
        <v>442.12243253350005</v>
      </c>
      <c r="AQ14" s="156">
        <v>411.93205492549998</v>
      </c>
      <c r="AR14" s="156">
        <v>429.33643540000003</v>
      </c>
      <c r="AS14" s="156">
        <v>413.12319398399995</v>
      </c>
      <c r="AT14" s="156">
        <v>402.52438494299997</v>
      </c>
      <c r="AU14" s="156">
        <v>414.90880620400009</v>
      </c>
      <c r="AV14" s="573">
        <v>418.04896639650002</v>
      </c>
      <c r="AW14" s="573">
        <v>453.68602839332181</v>
      </c>
      <c r="AX14" s="156">
        <v>433.62674094450006</v>
      </c>
      <c r="AY14" s="573">
        <v>439.110355949</v>
      </c>
      <c r="AZ14" s="156">
        <v>654.80954336800005</v>
      </c>
      <c r="BA14" s="573">
        <v>617.72521401349991</v>
      </c>
    </row>
    <row r="15" spans="1:53" s="26" customFormat="1" ht="16.5" customHeight="1">
      <c r="A15" s="99" t="s">
        <v>462</v>
      </c>
      <c r="B15" s="627"/>
      <c r="C15" s="26" t="s">
        <v>398</v>
      </c>
      <c r="D15" s="27"/>
      <c r="E15" s="176">
        <v>22666.082599999998</v>
      </c>
      <c r="F15" s="176">
        <v>35543.4</v>
      </c>
      <c r="G15" s="176">
        <v>45555.3</v>
      </c>
      <c r="H15" s="176">
        <v>56649.026437740002</v>
      </c>
      <c r="I15" s="176">
        <v>63482.401448459997</v>
      </c>
      <c r="J15" s="176">
        <v>58086.495118110004</v>
      </c>
      <c r="K15" s="176">
        <v>52906.893890629995</v>
      </c>
      <c r="L15" s="176">
        <v>56862.294261900002</v>
      </c>
      <c r="M15" s="176">
        <v>65222.896633479999</v>
      </c>
      <c r="N15" s="176">
        <v>70206.118601850001</v>
      </c>
      <c r="O15" s="176">
        <v>75219.29579212</v>
      </c>
      <c r="P15" s="176"/>
      <c r="Q15" s="176">
        <v>42821.48</v>
      </c>
      <c r="R15" s="176">
        <v>45563.81</v>
      </c>
      <c r="S15" s="176">
        <v>45555.3</v>
      </c>
      <c r="T15" s="176">
        <v>47652.975320100013</v>
      </c>
      <c r="U15" s="156">
        <v>51139.486082260002</v>
      </c>
      <c r="V15" s="156">
        <v>54557.167606690004</v>
      </c>
      <c r="W15" s="156">
        <v>56649.026437740002</v>
      </c>
      <c r="X15" s="156">
        <v>58768.660534180002</v>
      </c>
      <c r="Y15" s="176">
        <v>61822.8594104</v>
      </c>
      <c r="Z15" s="156">
        <v>63172.860481080003</v>
      </c>
      <c r="AA15" s="156">
        <v>63482.401448459997</v>
      </c>
      <c r="AB15" s="156">
        <v>63073.735800000002</v>
      </c>
      <c r="AC15" s="156">
        <v>61346.446500000005</v>
      </c>
      <c r="AD15" s="156">
        <v>58085.694578259994</v>
      </c>
      <c r="AE15" s="156">
        <v>58086.495118110004</v>
      </c>
      <c r="AF15" s="156">
        <v>57183.116697589998</v>
      </c>
      <c r="AG15" s="156">
        <v>55809.55</v>
      </c>
      <c r="AH15" s="156">
        <v>54033.806907630002</v>
      </c>
      <c r="AI15" s="156">
        <v>52906.893890629995</v>
      </c>
      <c r="AJ15" s="156">
        <v>56194.127464159996</v>
      </c>
      <c r="AK15" s="156">
        <v>57342.779545580001</v>
      </c>
      <c r="AL15" s="156">
        <v>55264.925251510002</v>
      </c>
      <c r="AM15" s="156">
        <v>56862.294261900002</v>
      </c>
      <c r="AN15" s="156">
        <v>58680.543200460001</v>
      </c>
      <c r="AO15" s="156">
        <v>60970.69980414</v>
      </c>
      <c r="AP15" s="156">
        <v>61870.375736900001</v>
      </c>
      <c r="AQ15" s="156">
        <v>65222.896633479999</v>
      </c>
      <c r="AR15" s="156">
        <v>67828.872025910008</v>
      </c>
      <c r="AS15" s="156">
        <v>67097.20233154</v>
      </c>
      <c r="AT15" s="156">
        <v>69878.670880969992</v>
      </c>
      <c r="AU15" s="156">
        <v>70206.118601850001</v>
      </c>
      <c r="AV15" s="573">
        <v>76622.615072069995</v>
      </c>
      <c r="AW15" s="573">
        <v>77681.739699500002</v>
      </c>
      <c r="AX15" s="156">
        <v>76952.572725749997</v>
      </c>
      <c r="AY15" s="573">
        <v>75219.29579212</v>
      </c>
      <c r="AZ15" s="156">
        <v>73543.179793389994</v>
      </c>
      <c r="BA15" s="573">
        <v>74607.897044829995</v>
      </c>
    </row>
    <row r="16" spans="1:53" s="26" customFormat="1" ht="16.5" customHeight="1">
      <c r="A16" s="101" t="s">
        <v>1077</v>
      </c>
      <c r="B16" s="627"/>
      <c r="C16" s="34" t="s">
        <v>399</v>
      </c>
      <c r="D16" s="25"/>
      <c r="E16" s="158">
        <v>4.7712638265952498E-2</v>
      </c>
      <c r="F16" s="158">
        <v>3.7527642262698557E-2</v>
      </c>
      <c r="G16" s="158">
        <v>2.5577704460293314E-2</v>
      </c>
      <c r="H16" s="158">
        <v>1.9642855046996512E-2</v>
      </c>
      <c r="I16" s="158">
        <v>2.2304370089710097E-2</v>
      </c>
      <c r="J16" s="158">
        <v>2.3363415552626249E-2</v>
      </c>
      <c r="K16" s="158">
        <v>2.4797475447190305E-2</v>
      </c>
      <c r="L16" s="158">
        <v>2.7265612148168628E-2</v>
      </c>
      <c r="M16" s="158">
        <v>1.5236747350927584E-2</v>
      </c>
      <c r="N16" s="158">
        <v>1.466318111784737E-2</v>
      </c>
      <c r="O16" s="158">
        <v>1.5192094944868039E-2</v>
      </c>
      <c r="P16" s="175"/>
      <c r="Q16" s="158">
        <v>3.387038467610181E-2</v>
      </c>
      <c r="R16" s="158">
        <v>2.12080596420712E-2</v>
      </c>
      <c r="S16" s="158">
        <v>2.5577704460293314E-2</v>
      </c>
      <c r="T16" s="158">
        <v>2.3441765866478861E-2</v>
      </c>
      <c r="U16" s="158">
        <v>2.350750377988298E-2</v>
      </c>
      <c r="V16" s="158">
        <v>2.3545146925708124E-2</v>
      </c>
      <c r="W16" s="158">
        <v>1.9642855046996512E-2</v>
      </c>
      <c r="X16" s="158">
        <v>1.9995267961000433E-2</v>
      </c>
      <c r="Y16" s="158">
        <v>2.0839955234798872E-2</v>
      </c>
      <c r="Z16" s="158">
        <v>2.1420904357422336E-2</v>
      </c>
      <c r="AA16" s="158">
        <v>2.2304370089710097E-2</v>
      </c>
      <c r="AB16" s="158">
        <v>2.1750704636719763E-2</v>
      </c>
      <c r="AC16" s="158">
        <v>2.299561393503045E-2</v>
      </c>
      <c r="AD16" s="158">
        <v>2.5277261640941108E-2</v>
      </c>
      <c r="AE16" s="158">
        <v>2.3363415552626249E-2</v>
      </c>
      <c r="AF16" s="158">
        <v>2.3204858375023198E-2</v>
      </c>
      <c r="AG16" s="158">
        <v>2.3603487216793541E-2</v>
      </c>
      <c r="AH16" s="158">
        <v>2.5478069750543567E-2</v>
      </c>
      <c r="AI16" s="158">
        <v>2.4797475447190305E-2</v>
      </c>
      <c r="AJ16" s="158">
        <v>2.2865154209387579E-2</v>
      </c>
      <c r="AK16" s="158">
        <v>2.1262401361113997E-2</v>
      </c>
      <c r="AL16" s="158">
        <v>2.0673487584763953E-2</v>
      </c>
      <c r="AM16" s="158">
        <v>2.7265612148168628E-2</v>
      </c>
      <c r="AN16" s="158">
        <v>2.790074167543094E-2</v>
      </c>
      <c r="AO16" s="158">
        <v>1.7296525711656543E-2</v>
      </c>
      <c r="AP16" s="158">
        <v>1.6833041044857607E-2</v>
      </c>
      <c r="AQ16" s="158">
        <v>1.5236747350927584E-2</v>
      </c>
      <c r="AR16" s="158">
        <v>1.4865724372429914E-2</v>
      </c>
      <c r="AS16" s="158">
        <v>1.4794096512924119E-2</v>
      </c>
      <c r="AT16" s="158">
        <v>1.401983748873503E-2</v>
      </c>
      <c r="AU16" s="158">
        <v>1.466318111784737E-2</v>
      </c>
      <c r="AV16" s="158">
        <v>1.5468425933716706E-2</v>
      </c>
      <c r="AW16" s="158">
        <v>1.5859409578567019E-2</v>
      </c>
      <c r="AX16" s="158">
        <v>1.4699125088400036E-2</v>
      </c>
      <c r="AY16" s="158">
        <v>1.5192094944868039E-2</v>
      </c>
      <c r="AZ16" s="158">
        <v>2.003025827124217E-2</v>
      </c>
      <c r="BA16" s="158">
        <v>1.6933097339962407E-2</v>
      </c>
    </row>
    <row r="17" spans="1:53" s="26" customFormat="1" ht="16.5" customHeight="1">
      <c r="A17" s="99" t="s">
        <v>1116</v>
      </c>
      <c r="B17" s="627"/>
      <c r="C17" s="26" t="s">
        <v>400</v>
      </c>
      <c r="D17" s="27"/>
      <c r="E17" s="156">
        <v>1081.4585999999999</v>
      </c>
      <c r="F17" s="156">
        <v>1333.86</v>
      </c>
      <c r="G17" s="156">
        <v>1165.2</v>
      </c>
      <c r="H17" s="156">
        <v>1112.74861487</v>
      </c>
      <c r="I17" s="156">
        <v>1415.9349760900002</v>
      </c>
      <c r="J17" s="156">
        <v>1357.0989234399999</v>
      </c>
      <c r="K17" s="156">
        <v>1311.9574022400002</v>
      </c>
      <c r="L17" s="156">
        <v>1550.3852612000001</v>
      </c>
      <c r="M17" s="156">
        <v>993.78479749999997</v>
      </c>
      <c r="N17" s="156">
        <v>1029.4450326399999</v>
      </c>
      <c r="O17" s="156">
        <v>1142.7386833600001</v>
      </c>
      <c r="P17" s="176"/>
      <c r="Q17" s="176">
        <v>1450.38</v>
      </c>
      <c r="R17" s="176">
        <v>966.32</v>
      </c>
      <c r="S17" s="176">
        <v>1165.2</v>
      </c>
      <c r="T17" s="176">
        <v>1117.07</v>
      </c>
      <c r="U17" s="156">
        <v>1202.1616623800001</v>
      </c>
      <c r="V17" s="156">
        <v>1284.55652715</v>
      </c>
      <c r="W17" s="156">
        <v>1112.74861487</v>
      </c>
      <c r="X17" s="156">
        <v>1175.09511509</v>
      </c>
      <c r="Y17" s="156">
        <v>1288.3856226</v>
      </c>
      <c r="Z17" s="156">
        <v>1353.21980235</v>
      </c>
      <c r="AA17" s="156">
        <v>1415.9349760900002</v>
      </c>
      <c r="AB17" s="156">
        <v>1371.8981975699999</v>
      </c>
      <c r="AC17" s="156">
        <v>1410.6992</v>
      </c>
      <c r="AD17" s="156">
        <v>1468.2473</v>
      </c>
      <c r="AE17" s="156">
        <v>1357.0989234399999</v>
      </c>
      <c r="AF17" s="156">
        <v>1326.9261244100001</v>
      </c>
      <c r="AG17" s="156">
        <v>1317.3</v>
      </c>
      <c r="AH17" s="156">
        <v>1376.67710128</v>
      </c>
      <c r="AI17" s="156">
        <v>1311.9574022400002</v>
      </c>
      <c r="AJ17" s="156">
        <v>1284.8873901300001</v>
      </c>
      <c r="AK17" s="156">
        <v>1219.24519386</v>
      </c>
      <c r="AL17" s="156">
        <v>1142.51874606</v>
      </c>
      <c r="AM17" s="156">
        <v>1550.3852612000001</v>
      </c>
      <c r="AN17" s="156">
        <v>1637.2306772100001</v>
      </c>
      <c r="AO17" s="156">
        <v>1054.5812768200001</v>
      </c>
      <c r="AP17" s="156">
        <v>1041.46657424</v>
      </c>
      <c r="AQ17" s="156">
        <v>993.78479749999997</v>
      </c>
      <c r="AR17" s="156">
        <v>1008.32531603</v>
      </c>
      <c r="AS17" s="156">
        <v>992.64248703999999</v>
      </c>
      <c r="AT17" s="156">
        <v>979.68760968000004</v>
      </c>
      <c r="AU17" s="156">
        <v>1029.4450326399999</v>
      </c>
      <c r="AV17" s="156">
        <v>1185.23124609</v>
      </c>
      <c r="AW17" s="156">
        <v>1231.9865266700001</v>
      </c>
      <c r="AX17" s="156">
        <v>1131.1354923700001</v>
      </c>
      <c r="AY17" s="156">
        <v>1142.7386833600001</v>
      </c>
      <c r="AZ17" s="156">
        <v>1473.0888853500001</v>
      </c>
      <c r="BA17" s="156">
        <v>1263.3427829899999</v>
      </c>
    </row>
    <row r="18" spans="1:53" s="26" customFormat="1" ht="16.5" customHeight="1">
      <c r="A18" s="97"/>
      <c r="B18" s="627"/>
      <c r="C18" s="208" t="s">
        <v>398</v>
      </c>
      <c r="D18" s="27"/>
      <c r="E18" s="159">
        <v>22666.082599999998</v>
      </c>
      <c r="F18" s="159">
        <v>35543.4</v>
      </c>
      <c r="G18" s="159">
        <v>45555.3</v>
      </c>
      <c r="H18" s="159">
        <v>56649.026437740002</v>
      </c>
      <c r="I18" s="159">
        <v>63482.401448459997</v>
      </c>
      <c r="J18" s="159">
        <v>58086.495118110004</v>
      </c>
      <c r="K18" s="159">
        <v>52906.893890629995</v>
      </c>
      <c r="L18" s="159">
        <v>56862.294261900002</v>
      </c>
      <c r="M18" s="159">
        <v>65222.896633479999</v>
      </c>
      <c r="N18" s="159">
        <v>70206.118601850001</v>
      </c>
      <c r="O18" s="159">
        <v>75219.29579212</v>
      </c>
      <c r="P18" s="176"/>
      <c r="Q18" s="180">
        <v>42821.48</v>
      </c>
      <c r="R18" s="180">
        <v>45563.81</v>
      </c>
      <c r="S18" s="180">
        <v>45555.3</v>
      </c>
      <c r="T18" s="180">
        <v>47652.98</v>
      </c>
      <c r="U18" s="159">
        <v>51139.486082260002</v>
      </c>
      <c r="V18" s="159">
        <v>54557.167606690004</v>
      </c>
      <c r="W18" s="159">
        <v>56649.026437740002</v>
      </c>
      <c r="X18" s="159">
        <v>58768.660534180002</v>
      </c>
      <c r="Y18" s="159">
        <v>61822.8594104</v>
      </c>
      <c r="Z18" s="159">
        <v>63172.860481080003</v>
      </c>
      <c r="AA18" s="159">
        <v>63482.401448459997</v>
      </c>
      <c r="AB18" s="159">
        <v>63073.735793089996</v>
      </c>
      <c r="AC18" s="159">
        <v>61346.446500000005</v>
      </c>
      <c r="AD18" s="159">
        <v>58085.694600000003</v>
      </c>
      <c r="AE18" s="159">
        <v>58086.495118110004</v>
      </c>
      <c r="AF18" s="159">
        <v>57183.116697589998</v>
      </c>
      <c r="AG18" s="159">
        <v>55809.55</v>
      </c>
      <c r="AH18" s="159">
        <v>54033.806907630002</v>
      </c>
      <c r="AI18" s="159">
        <v>52906.893890629995</v>
      </c>
      <c r="AJ18" s="159">
        <v>56194.127464159996</v>
      </c>
      <c r="AK18" s="159">
        <v>57342.779545580001</v>
      </c>
      <c r="AL18" s="159">
        <v>55264.925251510002</v>
      </c>
      <c r="AM18" s="159">
        <v>56862.294261900002</v>
      </c>
      <c r="AN18" s="159">
        <v>58680.543200460001</v>
      </c>
      <c r="AO18" s="159">
        <v>60970.69980414</v>
      </c>
      <c r="AP18" s="159">
        <v>61870.375736900001</v>
      </c>
      <c r="AQ18" s="159">
        <v>65222.896633479999</v>
      </c>
      <c r="AR18" s="159">
        <v>67828.872025910008</v>
      </c>
      <c r="AS18" s="159">
        <v>67097.20233154</v>
      </c>
      <c r="AT18" s="159">
        <v>69878.670880969992</v>
      </c>
      <c r="AU18" s="159">
        <v>70206.118601850001</v>
      </c>
      <c r="AV18" s="159">
        <v>76622.615072069995</v>
      </c>
      <c r="AW18" s="159">
        <v>77681.739699500002</v>
      </c>
      <c r="AX18" s="159">
        <v>76952.572725749997</v>
      </c>
      <c r="AY18" s="159">
        <v>75219.29579212</v>
      </c>
      <c r="AZ18" s="159">
        <v>73543.179793389994</v>
      </c>
      <c r="BA18" s="159">
        <v>74607.897044829995</v>
      </c>
    </row>
    <row r="19" spans="1:53" s="26" customFormat="1" ht="16.5" customHeight="1">
      <c r="A19" s="97"/>
      <c r="B19" s="627"/>
      <c r="C19" s="25" t="s">
        <v>141</v>
      </c>
      <c r="D19" s="25"/>
      <c r="E19" s="175">
        <v>2.6649930954156208E-2</v>
      </c>
      <c r="F19" s="175">
        <v>2.3568369936472031E-2</v>
      </c>
      <c r="G19" s="175">
        <v>2.5609533907141432E-2</v>
      </c>
      <c r="H19" s="175">
        <v>1.8651619881433441E-2</v>
      </c>
      <c r="I19" s="175">
        <v>1.9534036943400515E-2</v>
      </c>
      <c r="J19" s="175">
        <v>1.9661753612741657E-2</v>
      </c>
      <c r="K19" s="175">
        <v>2.2024151233651732E-2</v>
      </c>
      <c r="L19" s="175">
        <v>1.5501130428544688E-2</v>
      </c>
      <c r="M19" s="175">
        <v>1.0086002798782794E-2</v>
      </c>
      <c r="N19" s="175">
        <v>9.6816216716770469E-3</v>
      </c>
      <c r="O19" s="175">
        <v>1.0713764782073705E-2</v>
      </c>
      <c r="P19" s="175"/>
      <c r="Q19" s="175">
        <v>2.3148429246256784E-2</v>
      </c>
      <c r="R19" s="175">
        <v>2.3795639565699182E-2</v>
      </c>
      <c r="S19" s="175">
        <v>2.5609533907141432E-2</v>
      </c>
      <c r="T19" s="175">
        <v>2.3556763921165055E-2</v>
      </c>
      <c r="U19" s="175">
        <v>2.2705124516548259E-2</v>
      </c>
      <c r="V19" s="175">
        <v>2.2640258055635142E-2</v>
      </c>
      <c r="W19" s="175">
        <v>1.8651619881433441E-2</v>
      </c>
      <c r="X19" s="175">
        <v>1.9068702654678197E-2</v>
      </c>
      <c r="Y19" s="175">
        <v>1.8541257419535839E-2</v>
      </c>
      <c r="Z19" s="175">
        <v>1.8537109957854798E-2</v>
      </c>
      <c r="AA19" s="175">
        <v>1.9534036943400515E-2</v>
      </c>
      <c r="AB19" s="175">
        <v>1.8943972681429517E-2</v>
      </c>
      <c r="AC19" s="175">
        <v>1.9746852003889089E-2</v>
      </c>
      <c r="AD19" s="175">
        <v>2.1313523209551152E-2</v>
      </c>
      <c r="AE19" s="175">
        <v>1.9661753612741657E-2</v>
      </c>
      <c r="AF19" s="175">
        <v>1.9666178396278208E-2</v>
      </c>
      <c r="AG19" s="175">
        <v>2.0662516618929917E-2</v>
      </c>
      <c r="AH19" s="175">
        <v>2.3472616527985258E-2</v>
      </c>
      <c r="AI19" s="175">
        <v>2.2024151233651732E-2</v>
      </c>
      <c r="AJ19" s="175">
        <v>2.0748887821305528E-2</v>
      </c>
      <c r="AK19" s="175">
        <v>1.9347960728832825E-2</v>
      </c>
      <c r="AL19" s="175">
        <v>1.7345618405659711E-2</v>
      </c>
      <c r="AM19" s="175">
        <v>1.5501130428544688E-2</v>
      </c>
      <c r="AN19" s="175">
        <v>1.4295426417140324E-2</v>
      </c>
      <c r="AO19" s="175">
        <v>1.339950064021614E-2</v>
      </c>
      <c r="AP19" s="175">
        <v>1.1145241940380532E-2</v>
      </c>
      <c r="AQ19" s="175">
        <v>1.0086002798782794E-2</v>
      </c>
      <c r="AR19" s="175">
        <v>9.2056758501229512E-3</v>
      </c>
      <c r="AS19" s="175">
        <v>9.0446079341930039E-3</v>
      </c>
      <c r="AT19" s="175">
        <v>9.0619448858528431E-3</v>
      </c>
      <c r="AU19" s="175">
        <v>9.6816216716770469E-3</v>
      </c>
      <c r="AV19" s="175">
        <v>1.0802283523623927E-2</v>
      </c>
      <c r="AW19" s="175">
        <v>1.0985630047436912E-2</v>
      </c>
      <c r="AX19" s="175">
        <v>1.0089477639139609E-2</v>
      </c>
      <c r="AY19" s="175">
        <v>1.0713764782073705E-2</v>
      </c>
      <c r="AZ19" s="175">
        <v>1.4312235701897186E-2</v>
      </c>
      <c r="BA19" s="175">
        <v>1.5931021534271065E-2</v>
      </c>
    </row>
    <row r="20" spans="1:53" s="26" customFormat="1" ht="16.5" customHeight="1">
      <c r="A20" s="97"/>
      <c r="B20" s="627"/>
      <c r="C20" s="26" t="s">
        <v>401</v>
      </c>
      <c r="D20" s="27"/>
      <c r="E20" s="156">
        <v>604.04999999999995</v>
      </c>
      <c r="F20" s="156">
        <v>837.7</v>
      </c>
      <c r="G20" s="156">
        <v>1166.6500000000001</v>
      </c>
      <c r="H20" s="156">
        <v>1056.5961077700001</v>
      </c>
      <c r="I20" s="156">
        <v>1240.06757515</v>
      </c>
      <c r="J20" s="156">
        <v>1142.08235524</v>
      </c>
      <c r="K20" s="156">
        <v>1165.22943235</v>
      </c>
      <c r="L20" s="156">
        <v>881.4298398200001</v>
      </c>
      <c r="M20" s="156">
        <v>657.83831799000006</v>
      </c>
      <c r="N20" s="156">
        <v>679.70907934000002</v>
      </c>
      <c r="O20" s="156">
        <v>805.88184219000004</v>
      </c>
      <c r="P20" s="176"/>
      <c r="Q20" s="176">
        <v>991.25</v>
      </c>
      <c r="R20" s="176">
        <v>1084.22</v>
      </c>
      <c r="S20" s="176">
        <v>1166.6500000000001</v>
      </c>
      <c r="T20" s="176">
        <v>1122.55</v>
      </c>
      <c r="U20" s="156">
        <v>1161.12839921</v>
      </c>
      <c r="V20" s="156">
        <v>1235.1883534000001</v>
      </c>
      <c r="W20" s="156">
        <v>1056.5961077700001</v>
      </c>
      <c r="X20" s="156">
        <v>1120.64211314</v>
      </c>
      <c r="Y20" s="156">
        <v>1146.27355074</v>
      </c>
      <c r="Z20" s="156">
        <v>1171.04226109</v>
      </c>
      <c r="AA20" s="156">
        <v>1240.06757515</v>
      </c>
      <c r="AB20" s="156">
        <v>1194.8671277799999</v>
      </c>
      <c r="AC20" s="156">
        <v>1211.3992000000001</v>
      </c>
      <c r="AD20" s="156">
        <v>1238.0108</v>
      </c>
      <c r="AE20" s="156">
        <v>1142.08235524</v>
      </c>
      <c r="AF20" s="156">
        <v>1124.5733742300001</v>
      </c>
      <c r="AG20" s="156">
        <v>1153.1657543700001</v>
      </c>
      <c r="AH20" s="156">
        <v>1268.3148290899999</v>
      </c>
      <c r="AI20" s="156">
        <v>1165.22943235</v>
      </c>
      <c r="AJ20" s="156">
        <v>1165.9656469699999</v>
      </c>
      <c r="AK20" s="156">
        <v>1109.4658467300001</v>
      </c>
      <c r="AL20" s="156">
        <v>958.60430463</v>
      </c>
      <c r="AM20" s="156">
        <v>881.4298398200001</v>
      </c>
      <c r="AN20" s="156">
        <v>838.86338743999988</v>
      </c>
      <c r="AO20" s="156">
        <v>816.97693106000008</v>
      </c>
      <c r="AP20" s="156">
        <v>689.56030652999993</v>
      </c>
      <c r="AQ20" s="156">
        <v>657.83831799000006</v>
      </c>
      <c r="AR20" s="156">
        <v>624.41060915000003</v>
      </c>
      <c r="AS20" s="156">
        <v>606.86788856999999</v>
      </c>
      <c r="AT20" s="156">
        <v>633.23666421999997</v>
      </c>
      <c r="AU20" s="156">
        <v>679.70907934000002</v>
      </c>
      <c r="AV20" s="156">
        <v>827.69921233000002</v>
      </c>
      <c r="AW20" s="156">
        <v>853.38285378</v>
      </c>
      <c r="AX20" s="156">
        <v>776.41153371999997</v>
      </c>
      <c r="AY20" s="156">
        <v>805.88184219000004</v>
      </c>
      <c r="AZ20" s="156">
        <v>1052.56732347</v>
      </c>
      <c r="BA20" s="156">
        <v>1188.58017507</v>
      </c>
    </row>
    <row r="21" spans="1:53" s="26" customFormat="1" ht="16.5" customHeight="1">
      <c r="A21" s="97"/>
      <c r="B21" s="627"/>
      <c r="C21" s="26" t="s">
        <v>402</v>
      </c>
      <c r="D21" s="27"/>
      <c r="E21" s="156">
        <v>22666.1</v>
      </c>
      <c r="F21" s="156">
        <v>35543.4</v>
      </c>
      <c r="G21" s="156">
        <v>45555.3</v>
      </c>
      <c r="H21" s="156">
        <v>56649.026437740002</v>
      </c>
      <c r="I21" s="156">
        <v>63482.401448459997</v>
      </c>
      <c r="J21" s="156">
        <v>58086.495118110004</v>
      </c>
      <c r="K21" s="156">
        <v>52906.893890629995</v>
      </c>
      <c r="L21" s="156">
        <v>56862.294261900002</v>
      </c>
      <c r="M21" s="156">
        <v>65222.896633479999</v>
      </c>
      <c r="N21" s="156">
        <v>70206.118601850001</v>
      </c>
      <c r="O21" s="156">
        <v>75219.29579212</v>
      </c>
      <c r="P21" s="176"/>
      <c r="Q21" s="176">
        <v>42821.48</v>
      </c>
      <c r="R21" s="176">
        <v>45563.81</v>
      </c>
      <c r="S21" s="176">
        <v>45555.3</v>
      </c>
      <c r="T21" s="176">
        <v>47652.98</v>
      </c>
      <c r="U21" s="156">
        <v>51139.486082260002</v>
      </c>
      <c r="V21" s="156">
        <v>54557.167606690004</v>
      </c>
      <c r="W21" s="156">
        <v>56649.026437740002</v>
      </c>
      <c r="X21" s="156">
        <v>58768.660534180002</v>
      </c>
      <c r="Y21" s="156">
        <v>61822.8594104</v>
      </c>
      <c r="Z21" s="156">
        <v>63172.860481080003</v>
      </c>
      <c r="AA21" s="156">
        <v>63482.401448459997</v>
      </c>
      <c r="AB21" s="156">
        <v>63073.735793089996</v>
      </c>
      <c r="AC21" s="156">
        <v>61346.446500000005</v>
      </c>
      <c r="AD21" s="156">
        <v>58085.694600000003</v>
      </c>
      <c r="AE21" s="156">
        <v>58086.495118110004</v>
      </c>
      <c r="AF21" s="156">
        <v>57183.116697589998</v>
      </c>
      <c r="AG21" s="156">
        <v>55809.55</v>
      </c>
      <c r="AH21" s="156">
        <v>54033.806907630002</v>
      </c>
      <c r="AI21" s="156">
        <v>52906.893890629995</v>
      </c>
      <c r="AJ21" s="156">
        <v>56194.127464159996</v>
      </c>
      <c r="AK21" s="156">
        <v>57342.779545580001</v>
      </c>
      <c r="AL21" s="156">
        <v>55264.925251510002</v>
      </c>
      <c r="AM21" s="156">
        <v>56862.294261900002</v>
      </c>
      <c r="AN21" s="156">
        <v>58680.543200460001</v>
      </c>
      <c r="AO21" s="156">
        <v>60970.69980414</v>
      </c>
      <c r="AP21" s="156">
        <v>61870.375736900001</v>
      </c>
      <c r="AQ21" s="156">
        <v>65222.896633479999</v>
      </c>
      <c r="AR21" s="156">
        <v>67828.872025910008</v>
      </c>
      <c r="AS21" s="156">
        <v>67097.20233154</v>
      </c>
      <c r="AT21" s="156">
        <v>69878.670880969992</v>
      </c>
      <c r="AU21" s="156">
        <v>70206.118601850001</v>
      </c>
      <c r="AV21" s="156">
        <v>76622.615072069995</v>
      </c>
      <c r="AW21" s="156">
        <v>77681.739699500002</v>
      </c>
      <c r="AX21" s="156">
        <v>76952.599677520004</v>
      </c>
      <c r="AY21" s="156">
        <v>75219.29579212</v>
      </c>
      <c r="AZ21" s="156">
        <v>73543.179793389994</v>
      </c>
      <c r="BA21" s="156">
        <v>74607.907127179991</v>
      </c>
    </row>
    <row r="22" spans="1:53" s="26" customFormat="1" ht="16.5" customHeight="1">
      <c r="A22" s="97"/>
      <c r="B22" s="627"/>
      <c r="C22" s="35" t="s">
        <v>917</v>
      </c>
      <c r="D22" s="25"/>
      <c r="E22" s="177">
        <v>1.0074890449941911</v>
      </c>
      <c r="F22" s="378">
        <v>0.87529850638935136</v>
      </c>
      <c r="G22" s="378">
        <v>0.91861949551364575</v>
      </c>
      <c r="H22" s="378">
        <v>1.0140347158120924</v>
      </c>
      <c r="I22" s="378">
        <v>0.83642827016706256</v>
      </c>
      <c r="J22" s="378">
        <v>0.88017587518395135</v>
      </c>
      <c r="K22" s="378">
        <v>1.1274685457808846</v>
      </c>
      <c r="L22" s="378">
        <v>0.86182120455390199</v>
      </c>
      <c r="M22" s="378">
        <v>1.5262948269743482</v>
      </c>
      <c r="N22" s="378">
        <v>1.5739750005444253</v>
      </c>
      <c r="O22" s="378">
        <v>1.4629657982999531</v>
      </c>
      <c r="P22" s="378"/>
      <c r="Q22" s="378">
        <v>0.98826210506384515</v>
      </c>
      <c r="R22" s="378">
        <v>0.97531988764850153</v>
      </c>
      <c r="S22" s="378">
        <v>0.91861949551364575</v>
      </c>
      <c r="T22" s="378">
        <v>0.93365280909880333</v>
      </c>
      <c r="U22" s="378">
        <v>0.92552951836547503</v>
      </c>
      <c r="V22" s="378">
        <v>0.94399169750853729</v>
      </c>
      <c r="W22" s="378">
        <v>1.0140347158120924</v>
      </c>
      <c r="X22" s="378">
        <v>0.98019280030943079</v>
      </c>
      <c r="Y22" s="378">
        <v>0.94869975560064124</v>
      </c>
      <c r="Z22" s="378">
        <v>0.90996961361455941</v>
      </c>
      <c r="AA22" s="378">
        <v>0.83642827016706256</v>
      </c>
      <c r="AB22" s="378">
        <v>0.82479137028843907</v>
      </c>
      <c r="AC22" s="378">
        <v>0.82529067994258387</v>
      </c>
      <c r="AD22" s="378">
        <v>0.81552346502964335</v>
      </c>
      <c r="AE22" s="378">
        <v>0.88017587518395135</v>
      </c>
      <c r="AF22" s="378">
        <v>1.0548294189492646</v>
      </c>
      <c r="AG22" s="378">
        <v>1.0718301533591439</v>
      </c>
      <c r="AH22" s="378">
        <v>1.0822298698690824</v>
      </c>
      <c r="AI22" s="378">
        <v>1.1274685457808846</v>
      </c>
      <c r="AJ22" s="378">
        <v>1.1343680747637597</v>
      </c>
      <c r="AK22" s="378">
        <v>1.1625588137875065</v>
      </c>
      <c r="AL22" s="378">
        <v>1.2144619937440679</v>
      </c>
      <c r="AM22" s="378">
        <v>0.86182120455390199</v>
      </c>
      <c r="AN22" s="378">
        <v>0.8100379862964735</v>
      </c>
      <c r="AO22" s="378">
        <v>1.256865512307247</v>
      </c>
      <c r="AP22" s="378">
        <v>1.3397497204153765</v>
      </c>
      <c r="AQ22" s="378">
        <v>1.5262948269743482</v>
      </c>
      <c r="AR22" s="378">
        <v>1.4691805757418122</v>
      </c>
      <c r="AS22" s="378">
        <v>1.4505425963516896</v>
      </c>
      <c r="AT22" s="378">
        <v>1.4461533677584932</v>
      </c>
      <c r="AU22" s="378">
        <v>1.5739750005444253</v>
      </c>
      <c r="AV22" s="378">
        <v>1.3141370178505467</v>
      </c>
      <c r="AW22" s="378">
        <v>1.2556601113255257</v>
      </c>
      <c r="AX22" s="378">
        <v>1.2938209784255326</v>
      </c>
      <c r="AY22" s="378">
        <v>1.4629657982999531</v>
      </c>
      <c r="AZ22" s="378">
        <v>1.115415853816319</v>
      </c>
      <c r="BA22" s="378">
        <v>1.2602579309170776</v>
      </c>
    </row>
    <row r="23" spans="1:53" s="26" customFormat="1" ht="16.5" customHeight="1">
      <c r="A23" s="97"/>
      <c r="B23" s="627"/>
      <c r="C23" s="26" t="s">
        <v>926</v>
      </c>
      <c r="D23" s="27"/>
      <c r="E23" s="156">
        <v>759.34</v>
      </c>
      <c r="F23" s="156">
        <v>969.7</v>
      </c>
      <c r="G23" s="156">
        <v>910.48</v>
      </c>
      <c r="H23" s="156">
        <v>976.07242607000012</v>
      </c>
      <c r="I23" s="156">
        <v>1184.32804272</v>
      </c>
      <c r="J23" s="156">
        <v>1194.48573265</v>
      </c>
      <c r="K23" s="156">
        <v>1479.1907044300001</v>
      </c>
      <c r="L23" s="156">
        <v>1336.15489333</v>
      </c>
      <c r="M23" s="156">
        <v>1516.8085955500001</v>
      </c>
      <c r="N23" s="156">
        <v>1620.3207458099998</v>
      </c>
      <c r="O23" s="156">
        <v>1671.7876101499999</v>
      </c>
      <c r="P23" s="156"/>
      <c r="Q23" s="156">
        <v>1227.51</v>
      </c>
      <c r="R23" s="156">
        <v>750.69</v>
      </c>
      <c r="S23" s="156">
        <v>910.48</v>
      </c>
      <c r="T23" s="156">
        <v>883.68</v>
      </c>
      <c r="U23" s="156">
        <v>941.1598535600001</v>
      </c>
      <c r="V23" s="156">
        <v>1029.1968338699999</v>
      </c>
      <c r="W23" s="156">
        <v>976.07242607000012</v>
      </c>
      <c r="X23" s="156">
        <v>993.86619357000006</v>
      </c>
      <c r="Y23" s="156">
        <v>1031.0976447099999</v>
      </c>
      <c r="Z23" s="156">
        <v>1043.8251531400001</v>
      </c>
      <c r="AA23" s="156">
        <v>1184.32804272</v>
      </c>
      <c r="AB23" s="156">
        <v>1131.5297942699999</v>
      </c>
      <c r="AC23" s="156">
        <v>1164.2368964</v>
      </c>
      <c r="AD23" s="156">
        <v>1197.3900888199998</v>
      </c>
      <c r="AE23" s="156">
        <v>1194.48573265</v>
      </c>
      <c r="AF23" s="156">
        <v>1399.6807128</v>
      </c>
      <c r="AG23" s="156">
        <v>1411.9218610200001</v>
      </c>
      <c r="AH23" s="156">
        <v>1489.8810801699999</v>
      </c>
      <c r="AI23" s="156">
        <v>1479.1907044300001</v>
      </c>
      <c r="AJ23" s="156">
        <v>1457.53523503</v>
      </c>
      <c r="AK23" s="156">
        <v>1417.4442462899999</v>
      </c>
      <c r="AL23" s="156">
        <v>1387.54559423</v>
      </c>
      <c r="AM23" s="156">
        <v>1336.15489333</v>
      </c>
      <c r="AN23" s="156">
        <v>1326.2190408700001</v>
      </c>
      <c r="AO23" s="156">
        <v>1325.4668367599998</v>
      </c>
      <c r="AP23" s="156">
        <v>1395.30455166</v>
      </c>
      <c r="AQ23" s="156">
        <v>1516.8085955500001</v>
      </c>
      <c r="AR23" s="156">
        <v>1481.4119683399999</v>
      </c>
      <c r="AS23" s="156">
        <v>1439.8702103999999</v>
      </c>
      <c r="AT23" s="156">
        <v>1416.7785360900002</v>
      </c>
      <c r="AU23" s="156">
        <v>1620.3207458099998</v>
      </c>
      <c r="AV23" s="156">
        <v>1557.5562552000001</v>
      </c>
      <c r="AW23" s="156">
        <v>1546.9563392299999</v>
      </c>
      <c r="AX23" s="156">
        <v>1463.48682947</v>
      </c>
      <c r="AY23" s="156">
        <v>1671.7876101499999</v>
      </c>
      <c r="AZ23" s="156">
        <v>1643.1066968</v>
      </c>
      <c r="BA23" s="156">
        <v>1592.13776173</v>
      </c>
    </row>
    <row r="24" spans="1:53" s="26" customFormat="1" ht="16.5" customHeight="1">
      <c r="A24" s="97"/>
      <c r="B24" s="627"/>
      <c r="C24" s="26" t="s">
        <v>925</v>
      </c>
      <c r="D24" s="27"/>
      <c r="E24" s="156">
        <v>150.6701781875</v>
      </c>
      <c r="F24" s="156">
        <v>197.82566573250017</v>
      </c>
      <c r="G24" s="156">
        <v>159.89543617249993</v>
      </c>
      <c r="H24" s="156">
        <v>152.29329937999995</v>
      </c>
      <c r="I24" s="156">
        <v>102.63999422000001</v>
      </c>
      <c r="J24" s="156">
        <v>0</v>
      </c>
      <c r="K24" s="156">
        <v>0</v>
      </c>
      <c r="L24" s="156">
        <v>0</v>
      </c>
      <c r="M24" s="156">
        <v>0</v>
      </c>
      <c r="N24" s="156">
        <v>0</v>
      </c>
      <c r="O24" s="156">
        <v>0</v>
      </c>
      <c r="P24" s="156"/>
      <c r="Q24" s="156">
        <v>205.84559194249988</v>
      </c>
      <c r="R24" s="156">
        <v>191.78111383249995</v>
      </c>
      <c r="S24" s="156">
        <v>159.89543617249993</v>
      </c>
      <c r="T24" s="156">
        <v>159.27554346000011</v>
      </c>
      <c r="U24" s="156">
        <v>171.47625081999979</v>
      </c>
      <c r="V24" s="156">
        <v>183.41386273999996</v>
      </c>
      <c r="W24" s="156">
        <v>152.29329937999995</v>
      </c>
      <c r="X24" s="156">
        <v>157.95357792000001</v>
      </c>
      <c r="Y24" s="156">
        <v>191.19348056999999</v>
      </c>
      <c r="Z24" s="156">
        <v>187.56374754000001</v>
      </c>
      <c r="AA24" s="156">
        <v>102.63999422000001</v>
      </c>
      <c r="AB24" s="156">
        <v>98.227008979999994</v>
      </c>
      <c r="AC24" s="156">
        <v>107.80085820000001</v>
      </c>
      <c r="AD24" s="156">
        <v>0</v>
      </c>
      <c r="AE24" s="156">
        <v>0</v>
      </c>
      <c r="AF24" s="156">
        <v>0</v>
      </c>
      <c r="AG24" s="156">
        <v>0</v>
      </c>
      <c r="AH24" s="156">
        <v>0</v>
      </c>
      <c r="AI24" s="156">
        <v>0</v>
      </c>
      <c r="AJ24" s="156">
        <v>0</v>
      </c>
      <c r="AK24" s="156">
        <v>0</v>
      </c>
      <c r="AL24" s="156">
        <v>0</v>
      </c>
      <c r="AM24" s="156">
        <v>0</v>
      </c>
      <c r="AN24" s="156">
        <v>0</v>
      </c>
      <c r="AO24" s="156">
        <v>0</v>
      </c>
      <c r="AP24" s="156">
        <v>0</v>
      </c>
      <c r="AQ24" s="156">
        <v>0</v>
      </c>
      <c r="AR24" s="156">
        <v>0</v>
      </c>
      <c r="AS24" s="156">
        <v>0</v>
      </c>
      <c r="AT24" s="156">
        <v>0</v>
      </c>
      <c r="AU24" s="156">
        <v>0</v>
      </c>
      <c r="AV24" s="156">
        <v>0</v>
      </c>
      <c r="AW24" s="156">
        <v>0</v>
      </c>
      <c r="AX24" s="156">
        <v>0</v>
      </c>
      <c r="AY24" s="156">
        <v>0</v>
      </c>
      <c r="AZ24" s="156">
        <v>0</v>
      </c>
      <c r="BA24" s="156">
        <v>0</v>
      </c>
    </row>
    <row r="25" spans="1:53" s="26" customFormat="1" ht="16.5" customHeight="1">
      <c r="A25" s="97"/>
      <c r="B25" s="635"/>
      <c r="C25" s="209" t="s">
        <v>619</v>
      </c>
      <c r="D25" s="27"/>
      <c r="E25" s="178">
        <v>902.85210000000006</v>
      </c>
      <c r="F25" s="178">
        <v>1333.86</v>
      </c>
      <c r="G25" s="178">
        <v>1165.2</v>
      </c>
      <c r="H25" s="178">
        <v>1112.7486148700002</v>
      </c>
      <c r="I25" s="178">
        <v>1415.9349760900002</v>
      </c>
      <c r="J25" s="178">
        <v>1357.0989234399999</v>
      </c>
      <c r="K25" s="178">
        <v>1311.9574022400002</v>
      </c>
      <c r="L25" s="178">
        <v>1550.3852612000001</v>
      </c>
      <c r="M25" s="178">
        <v>993.78479749999997</v>
      </c>
      <c r="N25" s="178">
        <v>1029.4450326399999</v>
      </c>
      <c r="O25" s="178">
        <v>1142.7386833600001</v>
      </c>
      <c r="P25" s="178"/>
      <c r="Q25" s="178">
        <v>1450.38</v>
      </c>
      <c r="R25" s="178">
        <v>966.32</v>
      </c>
      <c r="S25" s="178">
        <v>1165.2</v>
      </c>
      <c r="T25" s="178">
        <v>1117.07</v>
      </c>
      <c r="U25" s="178">
        <v>1202.1616623799996</v>
      </c>
      <c r="V25" s="178">
        <v>1284.55652715</v>
      </c>
      <c r="W25" s="178">
        <v>1112.7486148700002</v>
      </c>
      <c r="X25" s="178">
        <v>1175.09511509</v>
      </c>
      <c r="Y25" s="178">
        <v>1288.3856226</v>
      </c>
      <c r="Z25" s="178">
        <v>1353.21980235</v>
      </c>
      <c r="AA25" s="178">
        <v>1415.9349760900002</v>
      </c>
      <c r="AB25" s="178">
        <v>1371.8981975699999</v>
      </c>
      <c r="AC25" s="178">
        <v>1410.6991932600001</v>
      </c>
      <c r="AD25" s="178">
        <v>1468.2472548800004</v>
      </c>
      <c r="AE25" s="178">
        <v>1357.0989234399999</v>
      </c>
      <c r="AF25" s="178">
        <v>1326.9261244100001</v>
      </c>
      <c r="AG25" s="178">
        <v>1317.3</v>
      </c>
      <c r="AH25" s="178">
        <v>1376.67710128</v>
      </c>
      <c r="AI25" s="178">
        <v>1311.9574022400002</v>
      </c>
      <c r="AJ25" s="178">
        <v>1284.8873901300001</v>
      </c>
      <c r="AK25" s="178">
        <v>1219.24519386</v>
      </c>
      <c r="AL25" s="178">
        <v>1142.51874606</v>
      </c>
      <c r="AM25" s="178">
        <v>1550.3852612000001</v>
      </c>
      <c r="AN25" s="178">
        <v>1637.2306772100001</v>
      </c>
      <c r="AO25" s="178">
        <v>1054.5812768199999</v>
      </c>
      <c r="AP25" s="178">
        <v>1041.46657424</v>
      </c>
      <c r="AQ25" s="178">
        <v>993.78479749999997</v>
      </c>
      <c r="AR25" s="178">
        <v>1008.32531603</v>
      </c>
      <c r="AS25" s="178">
        <v>992.64248703999999</v>
      </c>
      <c r="AT25" s="178">
        <v>979.68760968000004</v>
      </c>
      <c r="AU25" s="178">
        <v>1029.4450326399999</v>
      </c>
      <c r="AV25" s="178">
        <v>1185.23124609</v>
      </c>
      <c r="AW25" s="178">
        <v>1231.9865266700001</v>
      </c>
      <c r="AX25" s="178">
        <v>1131.1354923700001</v>
      </c>
      <c r="AY25" s="178">
        <v>1142.7386833600001</v>
      </c>
      <c r="AZ25" s="178">
        <v>1473.0888853500001</v>
      </c>
      <c r="BA25" s="178">
        <v>1263.3427829899999</v>
      </c>
    </row>
    <row r="26" spans="1:53" s="26" customFormat="1" ht="16.5" customHeight="1">
      <c r="A26" s="97"/>
      <c r="B26" s="629" t="s">
        <v>403</v>
      </c>
      <c r="C26" s="25" t="s">
        <v>554</v>
      </c>
      <c r="D26" s="25"/>
      <c r="E26" s="175">
        <v>4.5384278036528225E-3</v>
      </c>
      <c r="F26" s="175">
        <v>6.8963029534571778E-3</v>
      </c>
      <c r="G26" s="175">
        <v>6.8422367002006837E-3</v>
      </c>
      <c r="H26" s="175">
        <v>1.1530714084309994E-2</v>
      </c>
      <c r="I26" s="175">
        <v>1.093382636400007E-2</v>
      </c>
      <c r="J26" s="175">
        <v>1.1112616369783583E-2</v>
      </c>
      <c r="K26" s="175">
        <v>1.3047073570846477E-2</v>
      </c>
      <c r="L26" s="175">
        <v>1.4183623901791672E-2</v>
      </c>
      <c r="M26" s="175">
        <v>1.6179265803950564E-2</v>
      </c>
      <c r="N26" s="175">
        <v>2.3798350662066384E-2</v>
      </c>
      <c r="O26" s="175">
        <v>2.2234122683743869E-2</v>
      </c>
      <c r="P26" s="175"/>
      <c r="Q26" s="175">
        <v>5.3286842809304874E-3</v>
      </c>
      <c r="R26" s="175">
        <v>6.8805021939551299E-3</v>
      </c>
      <c r="S26" s="175">
        <v>6.8422289480337935E-3</v>
      </c>
      <c r="T26" s="175">
        <v>1.2181336687862077E-2</v>
      </c>
      <c r="U26" s="175">
        <v>1.3312505047207757E-2</v>
      </c>
      <c r="V26" s="175">
        <v>1.3208089431013193E-2</v>
      </c>
      <c r="W26" s="175">
        <v>1.1530714084309994E-2</v>
      </c>
      <c r="X26" s="175">
        <v>1.3183353221219458E-2</v>
      </c>
      <c r="Y26" s="175">
        <v>1.3230771588124841E-2</v>
      </c>
      <c r="Z26" s="175">
        <v>1.1701788768558612E-2</v>
      </c>
      <c r="AA26" s="175">
        <v>1.093382636400007E-2</v>
      </c>
      <c r="AB26" s="175">
        <v>1.1122774043963387E-2</v>
      </c>
      <c r="AC26" s="175">
        <v>1.1713998356825531E-2</v>
      </c>
      <c r="AD26" s="175">
        <v>1.2369784060402353E-2</v>
      </c>
      <c r="AE26" s="175">
        <v>1.1112616369783583E-2</v>
      </c>
      <c r="AF26" s="175">
        <v>1.362671918133759E-2</v>
      </c>
      <c r="AG26" s="175">
        <v>1.54018090644455E-2</v>
      </c>
      <c r="AH26" s="175">
        <v>1.4472985477607763E-2</v>
      </c>
      <c r="AI26" s="175">
        <v>1.3047073570846477E-2</v>
      </c>
      <c r="AJ26" s="175">
        <v>1.4049945655170927E-2</v>
      </c>
      <c r="AK26" s="175">
        <v>1.5581265465243389E-2</v>
      </c>
      <c r="AL26" s="175">
        <v>1.5316694556622703E-2</v>
      </c>
      <c r="AM26" s="175">
        <v>1.4183623901791672E-2</v>
      </c>
      <c r="AN26" s="175">
        <v>1.7479591142523409E-2</v>
      </c>
      <c r="AO26" s="175">
        <v>1.7809617336039026E-2</v>
      </c>
      <c r="AP26" s="175">
        <v>1.820730239127143E-2</v>
      </c>
      <c r="AQ26" s="175">
        <v>1.6179265803950564E-2</v>
      </c>
      <c r="AR26" s="175">
        <v>2.6198318275609526E-2</v>
      </c>
      <c r="AS26" s="175">
        <v>3.0675192271801575E-2</v>
      </c>
      <c r="AT26" s="175">
        <v>2.6760016594878099E-2</v>
      </c>
      <c r="AU26" s="175">
        <v>2.3798350662066384E-2</v>
      </c>
      <c r="AV26" s="175">
        <v>3.0909608585859876E-2</v>
      </c>
      <c r="AW26" s="175">
        <v>2.7650998949895145E-2</v>
      </c>
      <c r="AX26" s="175">
        <v>2.5782309931820672E-2</v>
      </c>
      <c r="AY26" s="175">
        <v>2.2234122683743869E-2</v>
      </c>
      <c r="AZ26" s="175">
        <v>2.5059666165151664E-2</v>
      </c>
      <c r="BA26" s="175">
        <v>2.5707581697935265E-2</v>
      </c>
    </row>
    <row r="27" spans="1:53" s="26" customFormat="1" ht="16.5" customHeight="1">
      <c r="A27" s="97"/>
      <c r="B27" s="625"/>
      <c r="C27" s="26" t="s">
        <v>146</v>
      </c>
      <c r="D27" s="27"/>
      <c r="E27" s="156">
        <v>85.217794900000001</v>
      </c>
      <c r="F27" s="156">
        <v>211.19690742999998</v>
      </c>
      <c r="G27" s="156">
        <v>305.21466306999997</v>
      </c>
      <c r="H27" s="156">
        <v>611.75262252000005</v>
      </c>
      <c r="I27" s="156">
        <v>700.61698004999994</v>
      </c>
      <c r="J27" s="156">
        <v>715.20343761999993</v>
      </c>
      <c r="K27" s="156">
        <v>751.67996728999992</v>
      </c>
      <c r="L27" s="156">
        <v>818.70873644000017</v>
      </c>
      <c r="M27" s="156">
        <v>1031.5138827897886</v>
      </c>
      <c r="N27" s="156">
        <v>1705.25348650567</v>
      </c>
      <c r="O27" s="156">
        <v>1784.7243162583331</v>
      </c>
      <c r="P27" s="176"/>
      <c r="Q27" s="176">
        <v>100.75</v>
      </c>
      <c r="R27" s="176">
        <v>214.16</v>
      </c>
      <c r="S27" s="156">
        <v>305.21466306999997</v>
      </c>
      <c r="T27" s="176">
        <v>145.85</v>
      </c>
      <c r="U27" s="156">
        <v>331.28</v>
      </c>
      <c r="V27" s="156">
        <v>510.8</v>
      </c>
      <c r="W27" s="156">
        <v>611.75262252000005</v>
      </c>
      <c r="X27" s="156">
        <v>195.28289759</v>
      </c>
      <c r="Y27" s="156">
        <v>402.28862944000002</v>
      </c>
      <c r="Z27" s="156">
        <v>552.03413073000002</v>
      </c>
      <c r="AA27" s="156">
        <v>700.61698004999994</v>
      </c>
      <c r="AB27" s="156">
        <v>185.18688086999998</v>
      </c>
      <c r="AC27" s="156">
        <v>386.04482864999989</v>
      </c>
      <c r="AD27" s="156">
        <v>603.97854433999987</v>
      </c>
      <c r="AE27" s="156">
        <v>715.20343761999993</v>
      </c>
      <c r="AF27" s="156">
        <v>201.48245582999999</v>
      </c>
      <c r="AG27" s="156">
        <v>452.66543695999997</v>
      </c>
      <c r="AH27" s="156">
        <v>631.65468880999993</v>
      </c>
      <c r="AI27" s="156">
        <v>751.67996728999992</v>
      </c>
      <c r="AJ27" s="156">
        <v>194.98854338000001</v>
      </c>
      <c r="AK27" s="156">
        <v>443.35297028700018</v>
      </c>
      <c r="AL27" s="156">
        <v>659.20475643000009</v>
      </c>
      <c r="AM27" s="156">
        <v>818.70873644000017</v>
      </c>
      <c r="AN27" s="156">
        <v>257.60635908249083</v>
      </c>
      <c r="AO27" s="156">
        <v>548.27784235249078</v>
      </c>
      <c r="AP27" s="156">
        <v>854.86598699569981</v>
      </c>
      <c r="AQ27" s="156">
        <v>1031.5138827897886</v>
      </c>
      <c r="AR27" s="156">
        <v>451.65731975</v>
      </c>
      <c r="AS27" s="156">
        <v>1069.82845666</v>
      </c>
      <c r="AT27" s="156">
        <v>1422.3690925999999</v>
      </c>
      <c r="AU27" s="156">
        <v>1705.25348650567</v>
      </c>
      <c r="AV27" s="156">
        <v>589.14384397000003</v>
      </c>
      <c r="AW27" s="156">
        <v>1083.7253155349999</v>
      </c>
      <c r="AX27" s="156">
        <v>1544.3086045549999</v>
      </c>
      <c r="AY27" s="156">
        <v>1784.7243162583331</v>
      </c>
      <c r="AZ27" s="156">
        <v>489.84937513999995</v>
      </c>
      <c r="BA27" s="156">
        <v>1017.9419034599998</v>
      </c>
    </row>
    <row r="28" spans="1:53" s="26" customFormat="1" ht="16.5" customHeight="1">
      <c r="A28" s="97"/>
      <c r="B28" s="625"/>
      <c r="C28" s="26" t="s">
        <v>404</v>
      </c>
      <c r="D28" s="27"/>
      <c r="E28" s="156">
        <v>18776.941836865</v>
      </c>
      <c r="F28" s="156">
        <v>30624.656262254997</v>
      </c>
      <c r="G28" s="156">
        <v>44607.44</v>
      </c>
      <c r="H28" s="156">
        <v>53054.183639192001</v>
      </c>
      <c r="I28" s="156">
        <v>64077.931798587997</v>
      </c>
      <c r="J28" s="156">
        <v>64359.590380958005</v>
      </c>
      <c r="K28" s="156">
        <v>57612.917042916</v>
      </c>
      <c r="L28" s="156">
        <v>57722.112635585399</v>
      </c>
      <c r="M28" s="156">
        <v>63755.296148105757</v>
      </c>
      <c r="N28" s="156">
        <v>71654.271790514278</v>
      </c>
      <c r="O28" s="156">
        <v>80269.608189362305</v>
      </c>
      <c r="P28" s="176"/>
      <c r="Q28" s="176">
        <v>38127.589999999997</v>
      </c>
      <c r="R28" s="176">
        <v>41614.86</v>
      </c>
      <c r="S28" s="156">
        <v>44607.44</v>
      </c>
      <c r="T28" s="176">
        <v>48558.117465645002</v>
      </c>
      <c r="U28" s="156">
        <v>50182.202850650006</v>
      </c>
      <c r="V28" s="156">
        <v>51706.019443975005</v>
      </c>
      <c r="W28" s="156">
        <v>53054.183639192001</v>
      </c>
      <c r="X28" s="156">
        <v>59576.915599209999</v>
      </c>
      <c r="Y28" s="156">
        <v>61145.187766356663</v>
      </c>
      <c r="Z28" s="156">
        <v>63015.037355472494</v>
      </c>
      <c r="AA28" s="156">
        <v>64077.931798587997</v>
      </c>
      <c r="AB28" s="156">
        <v>67522.335755434993</v>
      </c>
      <c r="AC28" s="156">
        <v>66457.939181623326</v>
      </c>
      <c r="AD28" s="156">
        <v>65281.422655707494</v>
      </c>
      <c r="AE28" s="156">
        <v>64359.590380958005</v>
      </c>
      <c r="AF28" s="156">
        <v>59964.785522799997</v>
      </c>
      <c r="AG28" s="156">
        <v>59267.947820253328</v>
      </c>
      <c r="AH28" s="156">
        <v>58351.471884785002</v>
      </c>
      <c r="AI28" s="156">
        <v>57612.917042916</v>
      </c>
      <c r="AJ28" s="156">
        <v>56283.980720125008</v>
      </c>
      <c r="AK28" s="156">
        <v>57380.084713982338</v>
      </c>
      <c r="AL28" s="156">
        <v>57542.072241454254</v>
      </c>
      <c r="AM28" s="156">
        <v>57722.112635585399</v>
      </c>
      <c r="AN28" s="156">
        <v>59274.104646018845</v>
      </c>
      <c r="AO28" s="156">
        <v>61909.287276401716</v>
      </c>
      <c r="AP28" s="156">
        <v>62716.66485018628</v>
      </c>
      <c r="AQ28" s="156">
        <v>63755.296148105757</v>
      </c>
      <c r="AR28" s="156">
        <v>69917.516576808892</v>
      </c>
      <c r="AS28" s="156">
        <v>70330.084896427943</v>
      </c>
      <c r="AT28" s="156">
        <v>71065.063054818573</v>
      </c>
      <c r="AU28" s="156">
        <v>71654.271790514278</v>
      </c>
      <c r="AV28" s="573">
        <v>77299.768542747493</v>
      </c>
      <c r="AW28" s="573">
        <v>79035.586854478854</v>
      </c>
      <c r="AX28" s="156">
        <v>80083.396442832003</v>
      </c>
      <c r="AY28" s="573">
        <v>80269.608189362305</v>
      </c>
      <c r="AZ28" s="156">
        <v>79275.252177822491</v>
      </c>
      <c r="BA28" s="573">
        <v>79850.209027463192</v>
      </c>
    </row>
    <row r="29" spans="1:53" s="26" customFormat="1" ht="16.5" customHeight="1">
      <c r="A29" s="97"/>
      <c r="B29" s="625"/>
      <c r="C29" s="34" t="s">
        <v>555</v>
      </c>
      <c r="D29" s="25"/>
      <c r="E29" s="158">
        <v>4.3204252043154673E-2</v>
      </c>
      <c r="F29" s="158">
        <v>8.9314613399925566E-2</v>
      </c>
      <c r="G29" s="158">
        <v>7.525141285663417E-2</v>
      </c>
      <c r="H29" s="158">
        <v>0.10235582662862808</v>
      </c>
      <c r="I29" s="158">
        <v>9.9351700297737794E-2</v>
      </c>
      <c r="J29" s="158">
        <v>9.5362412176469749E-2</v>
      </c>
      <c r="K29" s="158">
        <v>0.1031023383359016</v>
      </c>
      <c r="L29" s="158">
        <v>0.10877692868679871</v>
      </c>
      <c r="M29" s="158">
        <v>0.11906830178429094</v>
      </c>
      <c r="N29" s="158">
        <v>0.17739124293581826</v>
      </c>
      <c r="O29" s="158">
        <v>0.16746099453764743</v>
      </c>
      <c r="P29" s="175"/>
      <c r="Q29" s="158">
        <v>8.082953639569472E-2</v>
      </c>
      <c r="R29" s="158">
        <v>8.6933501594306531E-2</v>
      </c>
      <c r="S29" s="158">
        <v>7.5252778031179038E-2</v>
      </c>
      <c r="T29" s="158">
        <v>0.10895131982216004</v>
      </c>
      <c r="U29" s="158">
        <v>0.12166267773364869</v>
      </c>
      <c r="V29" s="158">
        <v>0.11810203329451673</v>
      </c>
      <c r="W29" s="158">
        <v>0.10235582662862808</v>
      </c>
      <c r="X29" s="158">
        <v>0.11829843595766294</v>
      </c>
      <c r="Y29" s="158">
        <v>0.1212028900867796</v>
      </c>
      <c r="Z29" s="158">
        <v>0.1069812418727378</v>
      </c>
      <c r="AA29" s="158">
        <v>9.9351700297737794E-2</v>
      </c>
      <c r="AB29" s="158">
        <v>0.10039141159688612</v>
      </c>
      <c r="AC29" s="158">
        <v>0.1041232906848692</v>
      </c>
      <c r="AD29" s="158">
        <v>0.1079591316832809</v>
      </c>
      <c r="AE29" s="158">
        <v>9.5362412176469749E-2</v>
      </c>
      <c r="AF29" s="158">
        <v>0.11223226403495014</v>
      </c>
      <c r="AG29" s="158">
        <v>0.12574540548841739</v>
      </c>
      <c r="AH29" s="158">
        <v>0.11593558357186701</v>
      </c>
      <c r="AI29" s="158">
        <v>0.1031023383359016</v>
      </c>
      <c r="AJ29" s="158">
        <v>0.10801476916435547</v>
      </c>
      <c r="AK29" s="158">
        <v>0.12084665086186541</v>
      </c>
      <c r="AL29" s="158">
        <v>0.1177455420641704</v>
      </c>
      <c r="AM29" s="158">
        <v>0.10877692868679871</v>
      </c>
      <c r="AN29" s="158">
        <v>0.13280664142592577</v>
      </c>
      <c r="AO29" s="158">
        <v>0.13434260236496409</v>
      </c>
      <c r="AP29" s="158">
        <v>0.13358711766302989</v>
      </c>
      <c r="AQ29" s="158">
        <v>0.11906830178429094</v>
      </c>
      <c r="AR29" s="158">
        <v>0.20664603545236312</v>
      </c>
      <c r="AS29" s="158">
        <v>0.23636304649014095</v>
      </c>
      <c r="AT29" s="158">
        <v>0.20195016727190329</v>
      </c>
      <c r="AU29" s="158">
        <v>0.17739124293581826</v>
      </c>
      <c r="AV29" s="158">
        <v>0.22981685146181532</v>
      </c>
      <c r="AW29" s="158">
        <v>0.20885017003404763</v>
      </c>
      <c r="AX29" s="158">
        <v>0.19597403451358178</v>
      </c>
      <c r="AY29" s="158">
        <v>0.16746099453764743</v>
      </c>
      <c r="AZ29" s="158">
        <v>0.17688468023462478</v>
      </c>
      <c r="BA29" s="158">
        <v>0.1796031951843802</v>
      </c>
    </row>
    <row r="30" spans="1:53" s="26" customFormat="1" ht="16.5" customHeight="1">
      <c r="A30" s="97"/>
      <c r="B30" s="625"/>
      <c r="C30" s="208" t="s">
        <v>405</v>
      </c>
      <c r="D30" s="27"/>
      <c r="E30" s="159">
        <v>1972.44</v>
      </c>
      <c r="F30" s="159">
        <v>2364.64</v>
      </c>
      <c r="G30" s="159">
        <v>4055.9326593838464</v>
      </c>
      <c r="H30" s="159">
        <v>5976.7249473700003</v>
      </c>
      <c r="I30" s="159">
        <v>7051.8871639879999</v>
      </c>
      <c r="J30" s="159">
        <v>7499.8463366939995</v>
      </c>
      <c r="K30" s="159">
        <v>7290.6199745060003</v>
      </c>
      <c r="L30" s="159">
        <v>7526.4924862633998</v>
      </c>
      <c r="M30" s="159">
        <v>8663.2115124856809</v>
      </c>
      <c r="N30" s="159">
        <v>9612.9519038470571</v>
      </c>
      <c r="O30" s="159">
        <v>10657.552352330642</v>
      </c>
      <c r="P30" s="176"/>
      <c r="Q30" s="180">
        <v>2513.56</v>
      </c>
      <c r="R30" s="180">
        <v>3293.68</v>
      </c>
      <c r="S30" s="180">
        <v>4055.9326593838464</v>
      </c>
      <c r="T30" s="180">
        <v>5429.0556437799996</v>
      </c>
      <c r="U30" s="159">
        <v>5491.0087561266664</v>
      </c>
      <c r="V30" s="159">
        <v>5782.6077154374998</v>
      </c>
      <c r="W30" s="159">
        <v>5976.7249473700003</v>
      </c>
      <c r="X30" s="159">
        <v>6639.3398679950005</v>
      </c>
      <c r="Y30" s="159">
        <v>6674.7419345400003</v>
      </c>
      <c r="Z30" s="159">
        <v>6892.6911248024999</v>
      </c>
      <c r="AA30" s="159">
        <v>7051.8871639879999</v>
      </c>
      <c r="AB30" s="159">
        <v>7481.0750400050001</v>
      </c>
      <c r="AC30" s="159">
        <v>7476.5999542566669</v>
      </c>
      <c r="AD30" s="159">
        <v>7479.8406472549996</v>
      </c>
      <c r="AE30" s="159">
        <v>7499.8463366939995</v>
      </c>
      <c r="AF30" s="159">
        <v>7280.6451880349996</v>
      </c>
      <c r="AG30" s="159">
        <v>7259.3794773133332</v>
      </c>
      <c r="AH30" s="159">
        <v>7284.3899962949999</v>
      </c>
      <c r="AI30" s="159">
        <v>7290.6199745060003</v>
      </c>
      <c r="AJ30" s="159">
        <v>7321.0994801199995</v>
      </c>
      <c r="AK30" s="159">
        <v>7398.2549451756668</v>
      </c>
      <c r="AL30" s="159">
        <v>7485.24597387425</v>
      </c>
      <c r="AM30" s="159">
        <v>7526.4924862633998</v>
      </c>
      <c r="AN30" s="159">
        <v>7801.4706450463509</v>
      </c>
      <c r="AO30" s="159">
        <v>8207.2305920074396</v>
      </c>
      <c r="AP30" s="159">
        <v>8547.9895208142934</v>
      </c>
      <c r="AQ30" s="159">
        <v>8663.2115124856809</v>
      </c>
      <c r="AR30" s="159">
        <v>8864.0527185032788</v>
      </c>
      <c r="AS30" s="159">
        <v>9127.4372569065818</v>
      </c>
      <c r="AT30" s="159">
        <v>9416.6907230266079</v>
      </c>
      <c r="AU30" s="159">
        <v>9612.9519038470571</v>
      </c>
      <c r="AV30" s="609">
        <v>10396.563934437499</v>
      </c>
      <c r="AW30" s="609">
        <v>10464.022743008858</v>
      </c>
      <c r="AX30" s="159">
        <v>10535.7577222245</v>
      </c>
      <c r="AY30" s="609">
        <v>10657.552352330642</v>
      </c>
      <c r="AZ30" s="159">
        <v>11231.110303613334</v>
      </c>
      <c r="BA30" s="609">
        <v>11429.394505277949</v>
      </c>
    </row>
    <row r="31" spans="1:53" s="26" customFormat="1" ht="16.5" customHeight="1">
      <c r="A31" s="97"/>
      <c r="B31" s="625"/>
      <c r="C31" s="25" t="s">
        <v>552</v>
      </c>
      <c r="D31" s="25"/>
      <c r="E31" s="379">
        <v>0.66083785559961228</v>
      </c>
      <c r="F31" s="379">
        <v>0.4859280360919509</v>
      </c>
      <c r="G31" s="379">
        <v>0.42755324657291671</v>
      </c>
      <c r="H31" s="379">
        <v>0.41636039299463246</v>
      </c>
      <c r="I31" s="379">
        <v>0.41264259418929811</v>
      </c>
      <c r="J31" s="379">
        <v>0.39578856263904644</v>
      </c>
      <c r="K31" s="379">
        <v>0.38113517317989282</v>
      </c>
      <c r="L31" s="379">
        <v>0.36430858796612126</v>
      </c>
      <c r="M31" s="379">
        <v>0.35102727954163998</v>
      </c>
      <c r="N31" s="379">
        <v>0.28867184430011517</v>
      </c>
      <c r="O31" s="379">
        <v>0.24077143177519034</v>
      </c>
      <c r="P31" s="379"/>
      <c r="Q31" s="379">
        <v>0.44710431120198263</v>
      </c>
      <c r="R31" s="379">
        <v>0.43859135144767553</v>
      </c>
      <c r="S31" s="379">
        <v>0.5859384626358547</v>
      </c>
      <c r="T31" s="379">
        <v>0.44929780654206425</v>
      </c>
      <c r="U31" s="379">
        <v>0.43043915520474907</v>
      </c>
      <c r="V31" s="379">
        <v>0.41381839286896405</v>
      </c>
      <c r="W31" s="379">
        <v>0.41635393902111667</v>
      </c>
      <c r="X31" s="379">
        <v>0.41325843364871445</v>
      </c>
      <c r="Y31" s="379">
        <v>0.40702680554285314</v>
      </c>
      <c r="Z31" s="379">
        <v>0.41376225404302647</v>
      </c>
      <c r="AA31" s="379">
        <v>0.41264259418929811</v>
      </c>
      <c r="AB31" s="379">
        <v>0.39349816137522164</v>
      </c>
      <c r="AC31" s="379">
        <v>0.39574498515686463</v>
      </c>
      <c r="AD31" s="379">
        <v>0.39053287728707081</v>
      </c>
      <c r="AE31" s="379">
        <v>0.39578856263904644</v>
      </c>
      <c r="AF31" s="379">
        <v>0.39336262111050563</v>
      </c>
      <c r="AG31" s="379">
        <v>0.36156855184505188</v>
      </c>
      <c r="AH31" s="379">
        <v>0.36097006978672219</v>
      </c>
      <c r="AI31" s="379">
        <v>0.38113517317989282</v>
      </c>
      <c r="AJ31" s="379">
        <v>0.37180014325931243</v>
      </c>
      <c r="AK31" s="379">
        <v>0.34634201414127286</v>
      </c>
      <c r="AL31" s="379">
        <v>0.34016420661545294</v>
      </c>
      <c r="AM31" s="379">
        <v>0.36430858796612126</v>
      </c>
      <c r="AN31" s="379">
        <v>0.36227674082140221</v>
      </c>
      <c r="AO31" s="379">
        <v>0.34188128206678287</v>
      </c>
      <c r="AP31" s="379">
        <v>0.32572669723607905</v>
      </c>
      <c r="AQ31" s="379">
        <v>0.35102727954163998</v>
      </c>
      <c r="AR31" s="379">
        <v>0.30386896026929655</v>
      </c>
      <c r="AS31" s="379">
        <v>0.26720525879096768</v>
      </c>
      <c r="AT31" s="379">
        <v>0.26674139951264747</v>
      </c>
      <c r="AU31" s="379">
        <v>0.28867184430011517</v>
      </c>
      <c r="AV31" s="379">
        <v>0.20087709820972169</v>
      </c>
      <c r="AW31" s="379">
        <v>0.21827576977323931</v>
      </c>
      <c r="AX31" s="379">
        <v>0.21960851024597466</v>
      </c>
      <c r="AY31" s="379">
        <v>0.24077143177519034</v>
      </c>
      <c r="AZ31" s="379">
        <v>0.23501158648135886</v>
      </c>
      <c r="BA31" s="379">
        <v>0.21885413210765683</v>
      </c>
    </row>
    <row r="32" spans="1:53" s="26" customFormat="1" ht="16.5" customHeight="1">
      <c r="A32" s="97"/>
      <c r="B32" s="625"/>
      <c r="C32" s="26" t="s">
        <v>607</v>
      </c>
      <c r="D32" s="27"/>
      <c r="E32" s="156">
        <v>488.70889233999992</v>
      </c>
      <c r="F32" s="156">
        <v>585.08764712000004</v>
      </c>
      <c r="G32" s="156">
        <v>745.90311126000006</v>
      </c>
      <c r="H32" s="156">
        <v>875.42481248000001</v>
      </c>
      <c r="I32" s="156">
        <v>978.44831242000009</v>
      </c>
      <c r="J32" s="156">
        <v>975.48361439000007</v>
      </c>
      <c r="K32" s="156">
        <v>1028.1674726599999</v>
      </c>
      <c r="L32" s="156">
        <v>1048.3011220200001</v>
      </c>
      <c r="M32" s="156">
        <v>1075.4181552499999</v>
      </c>
      <c r="N32" s="156">
        <v>1117.7620125506</v>
      </c>
      <c r="O32" s="156">
        <v>1004.93452189</v>
      </c>
      <c r="P32" s="176"/>
      <c r="Q32" s="176">
        <v>360.81317913999999</v>
      </c>
      <c r="R32" s="176">
        <v>556.23909556000001</v>
      </c>
      <c r="S32" s="176">
        <v>745.90362544999994</v>
      </c>
      <c r="T32" s="176">
        <v>226.17723358000001</v>
      </c>
      <c r="U32" s="156">
        <v>439.07897087999999</v>
      </c>
      <c r="V32" s="156">
        <v>645.07005850999997</v>
      </c>
      <c r="W32" s="156">
        <v>875.42481248000001</v>
      </c>
      <c r="X32" s="156">
        <v>226.78213016999999</v>
      </c>
      <c r="Y32" s="156">
        <v>458.89238466</v>
      </c>
      <c r="Z32" s="156">
        <v>708.22266463000005</v>
      </c>
      <c r="AA32" s="156">
        <v>978.44831242000009</v>
      </c>
      <c r="AB32" s="156">
        <v>238.85603446000002</v>
      </c>
      <c r="AC32" s="156">
        <v>472.04788126000005</v>
      </c>
      <c r="AD32" s="156">
        <v>711.3101040900001</v>
      </c>
      <c r="AE32" s="156">
        <v>975.48361439000007</v>
      </c>
      <c r="AF32" s="156">
        <v>249.63628782000001</v>
      </c>
      <c r="AG32" s="156">
        <v>483.41124203000004</v>
      </c>
      <c r="AH32" s="156">
        <v>722.86188370000002</v>
      </c>
      <c r="AI32" s="156">
        <v>1028.1674726599999</v>
      </c>
      <c r="AJ32" s="156">
        <v>250.15631486999999</v>
      </c>
      <c r="AK32" s="156">
        <v>491.89747212999998</v>
      </c>
      <c r="AL32" s="156">
        <v>735.70392955</v>
      </c>
      <c r="AM32" s="156">
        <v>1048.3011220200001</v>
      </c>
      <c r="AN32" s="156">
        <v>257.27543538999998</v>
      </c>
      <c r="AO32" s="156">
        <v>496.48253484999998</v>
      </c>
      <c r="AP32" s="156">
        <v>739.10244796999996</v>
      </c>
      <c r="AQ32" s="156">
        <v>1075.4181552499999</v>
      </c>
      <c r="AR32" s="156">
        <v>280.07486895</v>
      </c>
      <c r="AS32" s="156">
        <v>522.32537797999998</v>
      </c>
      <c r="AT32" s="156">
        <v>767.35195453000006</v>
      </c>
      <c r="AU32" s="156">
        <v>1117.7620125506</v>
      </c>
      <c r="AV32" s="156">
        <v>222.86455486</v>
      </c>
      <c r="AW32" s="156">
        <v>451.77387691000001</v>
      </c>
      <c r="AX32" s="156">
        <v>692.04599114000007</v>
      </c>
      <c r="AY32" s="156">
        <v>1004.93452189</v>
      </c>
      <c r="AZ32" s="156">
        <v>256.20393143000001</v>
      </c>
      <c r="BA32" s="156">
        <v>492.43531895000001</v>
      </c>
    </row>
    <row r="33" spans="1:53" s="26" customFormat="1" ht="16.5" customHeight="1">
      <c r="A33" s="97"/>
      <c r="B33" s="625"/>
      <c r="C33" s="208" t="s">
        <v>581</v>
      </c>
      <c r="D33" s="27"/>
      <c r="E33" s="159">
        <v>739.52920251000023</v>
      </c>
      <c r="F33" s="159">
        <v>1204.06233776</v>
      </c>
      <c r="G33" s="159">
        <v>1744.5853054300001</v>
      </c>
      <c r="H33" s="159">
        <v>2102.5650547199998</v>
      </c>
      <c r="I33" s="159">
        <v>2371.1762338599997</v>
      </c>
      <c r="J33" s="159">
        <v>2464.65842238</v>
      </c>
      <c r="K33" s="159">
        <v>2697.6452057200004</v>
      </c>
      <c r="L33" s="159">
        <v>2877.5086743699999</v>
      </c>
      <c r="M33" s="159">
        <v>3063.63128431</v>
      </c>
      <c r="N33" s="159">
        <v>3872.0853267162711</v>
      </c>
      <c r="O33" s="159">
        <v>4173.8112968000005</v>
      </c>
      <c r="P33" s="176"/>
      <c r="Q33" s="180">
        <v>807</v>
      </c>
      <c r="R33" s="180">
        <v>1268.24</v>
      </c>
      <c r="S33" s="180">
        <v>1273.0067626804</v>
      </c>
      <c r="T33" s="180">
        <v>503.40159752999995</v>
      </c>
      <c r="U33" s="159">
        <v>1020.0720951399999</v>
      </c>
      <c r="V33" s="159">
        <v>1558.8240388199999</v>
      </c>
      <c r="W33" s="159">
        <v>2102.5976469399998</v>
      </c>
      <c r="X33" s="159">
        <v>548.76588522999998</v>
      </c>
      <c r="Y33" s="159">
        <v>1127.42546292</v>
      </c>
      <c r="Z33" s="159">
        <v>1711.6657155399998</v>
      </c>
      <c r="AA33" s="159">
        <v>2371.1762338599997</v>
      </c>
      <c r="AB33" s="159">
        <v>607.00673574999996</v>
      </c>
      <c r="AC33" s="159">
        <v>1192.8082451199998</v>
      </c>
      <c r="AD33" s="159">
        <v>1821.3834108699998</v>
      </c>
      <c r="AE33" s="159">
        <v>2464.65842238</v>
      </c>
      <c r="AF33" s="159">
        <v>634.62127416999999</v>
      </c>
      <c r="AG33" s="159">
        <v>1336.9836496100002</v>
      </c>
      <c r="AH33" s="159">
        <v>2002.5535195400003</v>
      </c>
      <c r="AI33" s="159">
        <v>2697.6452057200004</v>
      </c>
      <c r="AJ33" s="159">
        <v>672.82468660999996</v>
      </c>
      <c r="AK33" s="159">
        <v>1420.2650907070001</v>
      </c>
      <c r="AL33" s="159">
        <v>2162.7905442199999</v>
      </c>
      <c r="AM33" s="159">
        <v>2877.5086743699999</v>
      </c>
      <c r="AN33" s="159">
        <v>710.16271926999991</v>
      </c>
      <c r="AO33" s="159">
        <v>1452.2074207999999</v>
      </c>
      <c r="AP33" s="159">
        <v>2269.0877175299997</v>
      </c>
      <c r="AQ33" s="159">
        <v>3063.63128431</v>
      </c>
      <c r="AR33" s="159">
        <v>921.69620977999989</v>
      </c>
      <c r="AS33" s="159">
        <v>1954.77207426</v>
      </c>
      <c r="AT33" s="159">
        <v>2876.76362174</v>
      </c>
      <c r="AU33" s="159">
        <v>3872.0853267162711</v>
      </c>
      <c r="AV33" s="159">
        <v>1109.4572594199999</v>
      </c>
      <c r="AW33" s="159">
        <v>2069.73901583</v>
      </c>
      <c r="AX33" s="159">
        <v>3151.2712798100001</v>
      </c>
      <c r="AY33" s="159">
        <v>4173.8112968000005</v>
      </c>
      <c r="AZ33" s="159">
        <v>1090.1757452300001</v>
      </c>
      <c r="BA33" s="159">
        <v>2250.0617841100002</v>
      </c>
    </row>
    <row r="34" spans="1:53" s="26" customFormat="1" ht="16.5" customHeight="1">
      <c r="A34" s="97"/>
      <c r="B34" s="625"/>
      <c r="C34" s="25" t="s">
        <v>513</v>
      </c>
      <c r="D34" s="27"/>
      <c r="E34" s="175">
        <v>8.0088431818334388E-3</v>
      </c>
      <c r="F34" s="175">
        <v>1.1743215669816039E-2</v>
      </c>
      <c r="G34" s="175">
        <v>1.4194170550281104E-2</v>
      </c>
      <c r="H34" s="175">
        <v>1.0873486541292115E-2</v>
      </c>
      <c r="I34" s="175">
        <v>7.958683567342275E-3</v>
      </c>
      <c r="J34" s="175">
        <v>9.179098131100117E-3</v>
      </c>
      <c r="K34" s="175">
        <v>1.2385881355360315E-2</v>
      </c>
      <c r="L34" s="175">
        <v>1.2932061392687388E-2</v>
      </c>
      <c r="M34" s="175">
        <v>1.0691256604902871E-2</v>
      </c>
      <c r="N34" s="175">
        <v>8.5728031413903599E-3</v>
      </c>
      <c r="O34" s="175">
        <v>1.0310147555253498E-2</v>
      </c>
      <c r="P34" s="176"/>
      <c r="Q34" s="175">
        <v>1.8208538385973427E-2</v>
      </c>
      <c r="R34" s="175">
        <v>1.4737847308440466E-2</v>
      </c>
      <c r="S34" s="175">
        <v>1.4194216902459979E-2</v>
      </c>
      <c r="T34" s="175">
        <v>7.5404231906771348E-3</v>
      </c>
      <c r="U34" s="175">
        <v>6.0937530777131401E-3</v>
      </c>
      <c r="V34" s="175">
        <v>6.3034939979680019E-3</v>
      </c>
      <c r="W34" s="175">
        <v>1.0873486541292115E-2</v>
      </c>
      <c r="X34" s="175">
        <v>4.5651548329185892E-3</v>
      </c>
      <c r="Y34" s="175">
        <v>4.9865701472915037E-3</v>
      </c>
      <c r="Z34" s="175">
        <v>6.3627356391882705E-3</v>
      </c>
      <c r="AA34" s="175">
        <v>7.958683567342275E-3</v>
      </c>
      <c r="AB34" s="175">
        <v>8.5778806154363438E-3</v>
      </c>
      <c r="AC34" s="175">
        <v>7.1428664508149707E-3</v>
      </c>
      <c r="AD34" s="175">
        <v>6.911967755961518E-3</v>
      </c>
      <c r="AE34" s="175">
        <v>9.179098131100117E-3</v>
      </c>
      <c r="AF34" s="175">
        <v>8.6828746278420198E-3</v>
      </c>
      <c r="AG34" s="175">
        <v>9.541613130667816E-3</v>
      </c>
      <c r="AH34" s="175">
        <v>1.0890550771498603E-2</v>
      </c>
      <c r="AI34" s="175">
        <v>1.2385881355360315E-2</v>
      </c>
      <c r="AJ34" s="175">
        <v>1.169999238190199E-2</v>
      </c>
      <c r="AK34" s="175">
        <v>1.2071986859038375E-2</v>
      </c>
      <c r="AL34" s="175">
        <v>1.2909251244639005E-2</v>
      </c>
      <c r="AM34" s="175">
        <v>1.2932061392687388E-2</v>
      </c>
      <c r="AN34" s="175">
        <v>8.7775438529693814E-3</v>
      </c>
      <c r="AO34" s="175">
        <v>8.4813796919711339E-3</v>
      </c>
      <c r="AP34" s="175">
        <v>9.3580108727513295E-3</v>
      </c>
      <c r="AQ34" s="175">
        <v>1.0691256604902871E-2</v>
      </c>
      <c r="AR34" s="175">
        <v>2.8415963305859038E-3</v>
      </c>
      <c r="AS34" s="175">
        <v>3.1421716524200663E-3</v>
      </c>
      <c r="AT34" s="175">
        <v>6.1196039116299039E-3</v>
      </c>
      <c r="AU34" s="175">
        <v>8.5728031413903599E-3</v>
      </c>
      <c r="AV34" s="175">
        <v>5.2753508322192309E-3</v>
      </c>
      <c r="AW34" s="175">
        <v>4.6344964002806984E-3</v>
      </c>
      <c r="AX34" s="175">
        <v>6.9653367886734078E-3</v>
      </c>
      <c r="AY34" s="175">
        <v>1.0310147555253498E-2</v>
      </c>
      <c r="AZ34" s="175">
        <v>1.0014652087216049E-2</v>
      </c>
      <c r="BA34" s="175">
        <v>1.1461499376601705E-2</v>
      </c>
    </row>
    <row r="35" spans="1:53" s="26" customFormat="1" ht="16.5" customHeight="1">
      <c r="A35" s="97"/>
      <c r="B35" s="625"/>
      <c r="C35" s="26" t="s">
        <v>608</v>
      </c>
      <c r="D35" s="27"/>
      <c r="E35" s="156">
        <v>138.54447919</v>
      </c>
      <c r="F35" s="156">
        <v>341.78329754999999</v>
      </c>
      <c r="G35" s="156">
        <v>597.47733655000002</v>
      </c>
      <c r="H35" s="156">
        <v>415.98855681999999</v>
      </c>
      <c r="I35" s="156">
        <v>484.59478681000002</v>
      </c>
      <c r="J35" s="156">
        <v>559.27427820000003</v>
      </c>
      <c r="K35" s="156">
        <v>684.33631037999999</v>
      </c>
      <c r="L35" s="156">
        <v>722.43233520000013</v>
      </c>
      <c r="M35" s="156">
        <v>650.4489763214799</v>
      </c>
      <c r="N35" s="156">
        <v>583.98667685000009</v>
      </c>
      <c r="O35" s="156">
        <v>784.85368159999996</v>
      </c>
      <c r="P35" s="176"/>
      <c r="Q35" s="176">
        <v>321.02999999999997</v>
      </c>
      <c r="R35" s="176">
        <v>430</v>
      </c>
      <c r="S35" s="176">
        <v>597.48</v>
      </c>
      <c r="T35" s="176">
        <v>86.68412266</v>
      </c>
      <c r="U35" s="156">
        <v>145.33108426999999</v>
      </c>
      <c r="V35" s="156">
        <v>234.11663473999999</v>
      </c>
      <c r="W35" s="156">
        <v>415.98855681999999</v>
      </c>
      <c r="X35" s="156">
        <v>65.172592839999993</v>
      </c>
      <c r="Y35" s="156">
        <v>145.79189930999999</v>
      </c>
      <c r="Z35" s="156">
        <v>285.54609613000002</v>
      </c>
      <c r="AA35" s="156">
        <v>484.59478681000002</v>
      </c>
      <c r="AB35" s="156">
        <v>133.71292881000002</v>
      </c>
      <c r="AC35" s="156">
        <v>222.28318974999996</v>
      </c>
      <c r="AD35" s="156">
        <v>321.97181187999996</v>
      </c>
      <c r="AE35" s="156">
        <v>559.27427820000003</v>
      </c>
      <c r="AF35" s="156">
        <v>123.12396887999999</v>
      </c>
      <c r="AG35" s="156">
        <v>268.71218719000001</v>
      </c>
      <c r="AH35" s="156">
        <v>455.44509249999999</v>
      </c>
      <c r="AI35" s="156">
        <v>684.33631037999999</v>
      </c>
      <c r="AJ35" s="156">
        <v>155.74479038999999</v>
      </c>
      <c r="AK35" s="156">
        <v>331.28516659000002</v>
      </c>
      <c r="AL35" s="156">
        <v>539.21799067000006</v>
      </c>
      <c r="AM35" s="156">
        <v>722.43233520000013</v>
      </c>
      <c r="AN35" s="156">
        <v>125.29960721750918</v>
      </c>
      <c r="AO35" s="156">
        <v>249.33053467999997</v>
      </c>
      <c r="AP35" s="156">
        <v>419.27902964679083</v>
      </c>
      <c r="AQ35" s="156">
        <v>650.4489763214799</v>
      </c>
      <c r="AR35" s="156">
        <v>47.041817150000007</v>
      </c>
      <c r="AS35" s="156">
        <v>104.94175691000001</v>
      </c>
      <c r="AT35" s="156">
        <v>310.56177799</v>
      </c>
      <c r="AU35" s="156">
        <v>583.98667685000009</v>
      </c>
      <c r="AV35" s="156">
        <v>95.563393290000008</v>
      </c>
      <c r="AW35" s="156">
        <v>173.06550497000001</v>
      </c>
      <c r="AX35" s="156">
        <v>395.29011236999997</v>
      </c>
      <c r="AY35" s="156">
        <v>784.85368159999996</v>
      </c>
      <c r="AZ35" s="156">
        <v>183.79111958000001</v>
      </c>
      <c r="BA35" s="156">
        <v>420.95090549999998</v>
      </c>
    </row>
    <row r="36" spans="1:53" s="26" customFormat="1" ht="16.5" customHeight="1">
      <c r="A36" s="97"/>
      <c r="B36" s="631"/>
      <c r="C36" s="26" t="s">
        <v>19</v>
      </c>
      <c r="D36" s="27"/>
      <c r="E36" s="156">
        <v>17298.9376923077</v>
      </c>
      <c r="F36" s="156">
        <v>29104.744999999999</v>
      </c>
      <c r="G36" s="178">
        <v>42093.199230769227</v>
      </c>
      <c r="H36" s="156">
        <v>51149.663411883099</v>
      </c>
      <c r="I36" s="156">
        <v>60888.8119133785</v>
      </c>
      <c r="J36" s="156">
        <v>60929.109833252311</v>
      </c>
      <c r="K36" s="156">
        <v>55251.321302527693</v>
      </c>
      <c r="L36" s="156">
        <v>55863.664211222305</v>
      </c>
      <c r="M36" s="156">
        <v>60839.338195586148</v>
      </c>
      <c r="N36" s="156">
        <v>68120.854663097693</v>
      </c>
      <c r="O36" s="156">
        <v>76124.388850291536</v>
      </c>
      <c r="P36" s="176"/>
      <c r="Q36" s="176">
        <v>35553.701538461537</v>
      </c>
      <c r="R36" s="176">
        <v>39008.982307692313</v>
      </c>
      <c r="S36" s="176">
        <v>42093.149045483849</v>
      </c>
      <c r="T36" s="176">
        <v>46622.353459799997</v>
      </c>
      <c r="U36" s="156">
        <v>48093.673521752899</v>
      </c>
      <c r="V36" s="156">
        <v>49657.076405275002</v>
      </c>
      <c r="W36" s="156">
        <v>51149.663411883099</v>
      </c>
      <c r="X36" s="156">
        <v>57418.1480434525</v>
      </c>
      <c r="Y36" s="178">
        <v>58795.103396444283</v>
      </c>
      <c r="Z36" s="156">
        <v>59946.367279840997</v>
      </c>
      <c r="AA36" s="156">
        <v>60888.8119133785</v>
      </c>
      <c r="AB36" s="156">
        <v>63218.437699999995</v>
      </c>
      <c r="AC36" s="156">
        <v>62755.006600000001</v>
      </c>
      <c r="AD36" s="156">
        <v>62279.679000000004</v>
      </c>
      <c r="AE36" s="156">
        <v>60929.109833252311</v>
      </c>
      <c r="AF36" s="156">
        <v>57508.154547365004</v>
      </c>
      <c r="AG36" s="156">
        <v>56791.043623031423</v>
      </c>
      <c r="AH36" s="156">
        <v>55913.464171992993</v>
      </c>
      <c r="AI36" s="156">
        <v>55251.321302527693</v>
      </c>
      <c r="AJ36" s="156">
        <v>53985.646254952502</v>
      </c>
      <c r="AK36" s="156">
        <v>55339.792475269998</v>
      </c>
      <c r="AL36" s="156">
        <v>55846.188497392999</v>
      </c>
      <c r="AM36" s="156">
        <v>55863.664211222305</v>
      </c>
      <c r="AN36" s="156">
        <v>57413.813571642495</v>
      </c>
      <c r="AO36" s="156">
        <v>59117.853881738578</v>
      </c>
      <c r="AP36" s="156">
        <v>59848.065730607996</v>
      </c>
      <c r="AQ36" s="156">
        <v>60839.338195586148</v>
      </c>
      <c r="AR36" s="156">
        <v>67138.56603509</v>
      </c>
      <c r="AS36" s="156">
        <v>67349.242296690005</v>
      </c>
      <c r="AT36" s="156">
        <v>67850.789949754995</v>
      </c>
      <c r="AU36" s="156">
        <v>68120.854663097693</v>
      </c>
      <c r="AV36" s="573">
        <v>73466.706365377497</v>
      </c>
      <c r="AW36" s="573">
        <v>75304.729754782864</v>
      </c>
      <c r="AX36" s="156">
        <v>75875.933687654004</v>
      </c>
      <c r="AY36" s="573">
        <v>76124.388850291536</v>
      </c>
      <c r="AZ36" s="156">
        <v>74428.456384014993</v>
      </c>
      <c r="BA36" s="573">
        <v>74063.512105968577</v>
      </c>
    </row>
    <row r="37" spans="1:53" s="26" customFormat="1" ht="16.5" customHeight="1">
      <c r="A37" s="97"/>
      <c r="B37" s="629" t="s">
        <v>147</v>
      </c>
      <c r="C37" s="60" t="s">
        <v>406</v>
      </c>
      <c r="D37" s="25"/>
      <c r="E37" s="155">
        <v>0.14776146182091426</v>
      </c>
      <c r="F37" s="155">
        <v>1.2591487501891105</v>
      </c>
      <c r="G37" s="175">
        <v>1.4448709969298683</v>
      </c>
      <c r="H37" s="155">
        <v>1.3193811050554534</v>
      </c>
      <c r="I37" s="155">
        <v>1.4607461705121803</v>
      </c>
      <c r="J37" s="155">
        <v>1.4559540762458447</v>
      </c>
      <c r="K37" s="155">
        <v>1.2775364943971941</v>
      </c>
      <c r="L37" s="155">
        <v>1.1690642379628657</v>
      </c>
      <c r="M37" s="155">
        <v>1.5238296000293288</v>
      </c>
      <c r="N37" s="155">
        <v>1.640070456457785</v>
      </c>
      <c r="O37" s="155">
        <v>1.4276814700651299</v>
      </c>
      <c r="P37" s="175"/>
      <c r="Q37" s="155">
        <v>1.9065625670067983</v>
      </c>
      <c r="R37" s="155">
        <v>1.4320088861177986</v>
      </c>
      <c r="S37" s="155">
        <v>1.4448709969298683</v>
      </c>
      <c r="T37" s="155">
        <v>1.6621491597408535</v>
      </c>
      <c r="U37" s="155">
        <v>1.7091363091092444</v>
      </c>
      <c r="V37" s="155">
        <v>1.6570347988365108</v>
      </c>
      <c r="W37" s="155">
        <v>1.3193811050554534</v>
      </c>
      <c r="X37" s="155">
        <v>1.1862771046164071</v>
      </c>
      <c r="Y37" s="175">
        <v>1.2831609658831069</v>
      </c>
      <c r="Z37" s="155">
        <v>1.6840246782107218</v>
      </c>
      <c r="AA37" s="155">
        <v>1.4607461705121803</v>
      </c>
      <c r="AB37" s="155">
        <v>1.4103717062826073</v>
      </c>
      <c r="AC37" s="155">
        <v>1.2905079355990483</v>
      </c>
      <c r="AD37" s="155">
        <v>1.5214971518465512</v>
      </c>
      <c r="AE37" s="155">
        <v>1.4559540762458447</v>
      </c>
      <c r="AF37" s="155">
        <v>1.3438685066584772</v>
      </c>
      <c r="AG37" s="155">
        <v>1.3827264857345802</v>
      </c>
      <c r="AH37" s="155">
        <v>1.5274025927190882</v>
      </c>
      <c r="AI37" s="155">
        <v>1.2775364943971941</v>
      </c>
      <c r="AJ37" s="155">
        <v>1.4861375600054736</v>
      </c>
      <c r="AK37" s="155">
        <v>2.2342707052435626</v>
      </c>
      <c r="AL37" s="155">
        <v>1.5689800488844472</v>
      </c>
      <c r="AM37" s="155">
        <v>1.1690642379628657</v>
      </c>
      <c r="AN37" s="155">
        <v>1.4034964415552407</v>
      </c>
      <c r="AO37" s="155">
        <v>1.991615153674136</v>
      </c>
      <c r="AP37" s="155">
        <v>1.5114319409197137</v>
      </c>
      <c r="AQ37" s="155">
        <v>1.5238296000293288</v>
      </c>
      <c r="AR37" s="155">
        <v>1.3980373686632133</v>
      </c>
      <c r="AS37" s="155">
        <v>1.8954311474484773</v>
      </c>
      <c r="AT37" s="155">
        <v>1.536663787659948</v>
      </c>
      <c r="AU37" s="155">
        <v>1.640070456457785</v>
      </c>
      <c r="AV37" s="155">
        <v>1.255425025885357</v>
      </c>
      <c r="AW37" s="155">
        <v>1.2992223960499303</v>
      </c>
      <c r="AX37" s="155">
        <v>1.1402816502879014</v>
      </c>
      <c r="AY37" s="155">
        <v>1.4276814700651299</v>
      </c>
      <c r="AZ37" s="155">
        <v>1.3110826121771653</v>
      </c>
      <c r="BA37" s="155">
        <v>1.2755087042886097</v>
      </c>
    </row>
    <row r="38" spans="1:53" s="26" customFormat="1" ht="16.5" customHeight="1">
      <c r="A38" s="97"/>
      <c r="B38" s="627"/>
      <c r="C38" s="26" t="s">
        <v>407</v>
      </c>
      <c r="D38" s="27"/>
      <c r="E38" s="156">
        <v>274.16000000000003</v>
      </c>
      <c r="F38" s="156">
        <v>4494.33</v>
      </c>
      <c r="G38" s="156">
        <v>5525.1</v>
      </c>
      <c r="H38" s="156">
        <v>6768.0432663077818</v>
      </c>
      <c r="I38" s="156">
        <v>10806.376040108762</v>
      </c>
      <c r="J38" s="156">
        <v>7512.3029682704282</v>
      </c>
      <c r="K38" s="156">
        <v>6206.63</v>
      </c>
      <c r="L38" s="156">
        <v>6346.16</v>
      </c>
      <c r="M38" s="156">
        <v>7481.79</v>
      </c>
      <c r="N38" s="156">
        <v>7933.07</v>
      </c>
      <c r="O38" s="156">
        <v>10118.039049427798</v>
      </c>
      <c r="P38" s="176"/>
      <c r="Q38" s="156">
        <v>6046.32</v>
      </c>
      <c r="R38" s="156">
        <v>5466.25</v>
      </c>
      <c r="S38" s="156">
        <v>5525.1</v>
      </c>
      <c r="T38" s="156">
        <v>6496.284378000395</v>
      </c>
      <c r="U38" s="156">
        <v>6012.2544755401204</v>
      </c>
      <c r="V38" s="156">
        <v>6755.3946220144107</v>
      </c>
      <c r="W38" s="156">
        <v>6768.0432663077818</v>
      </c>
      <c r="X38" s="156">
        <v>7230.8867115097764</v>
      </c>
      <c r="Y38" s="156">
        <v>7908.7460619582007</v>
      </c>
      <c r="Z38" s="156">
        <v>10761.847046610852</v>
      </c>
      <c r="AA38" s="156">
        <v>10806.376040108762</v>
      </c>
      <c r="AB38" s="156">
        <v>9747.2920342456382</v>
      </c>
      <c r="AC38" s="156">
        <v>8354.5470442415244</v>
      </c>
      <c r="AD38" s="156">
        <v>8852.8170687280144</v>
      </c>
      <c r="AE38" s="156">
        <v>7512.3029682704282</v>
      </c>
      <c r="AF38" s="156">
        <v>7519.010870000001</v>
      </c>
      <c r="AG38" s="156">
        <v>7475.13</v>
      </c>
      <c r="AH38" s="156">
        <v>7200.13</v>
      </c>
      <c r="AI38" s="156">
        <v>6206.63</v>
      </c>
      <c r="AJ38" s="156">
        <v>6797.0438638299993</v>
      </c>
      <c r="AK38" s="156">
        <v>7213.41</v>
      </c>
      <c r="AL38" s="156">
        <v>7818.51</v>
      </c>
      <c r="AM38" s="156">
        <v>6346.16</v>
      </c>
      <c r="AN38" s="156">
        <v>7288.75</v>
      </c>
      <c r="AO38" s="156">
        <v>9672.0400000000009</v>
      </c>
      <c r="AP38" s="156">
        <v>7676.85</v>
      </c>
      <c r="AQ38" s="156">
        <v>7481.79</v>
      </c>
      <c r="AR38" s="156">
        <v>9632.1</v>
      </c>
      <c r="AS38" s="156">
        <v>9069.24</v>
      </c>
      <c r="AT38" s="573">
        <v>8468.7999999999993</v>
      </c>
      <c r="AU38" s="156">
        <v>7933.07</v>
      </c>
      <c r="AV38" s="573">
        <v>8063.03</v>
      </c>
      <c r="AW38" s="573">
        <v>7872.82</v>
      </c>
      <c r="AX38" s="156">
        <v>8635.4674440180206</v>
      </c>
      <c r="AY38" s="573">
        <v>10118.039049427798</v>
      </c>
      <c r="AZ38" s="156">
        <v>9990.1652779699998</v>
      </c>
      <c r="BA38" s="573">
        <v>9737.4498150325908</v>
      </c>
    </row>
    <row r="39" spans="1:53" s="26" customFormat="1" ht="16.5" customHeight="1">
      <c r="A39" s="97"/>
      <c r="B39" s="627"/>
      <c r="C39" s="26" t="s">
        <v>408</v>
      </c>
      <c r="D39" s="27"/>
      <c r="E39" s="156">
        <v>1855.4229</v>
      </c>
      <c r="F39" s="156">
        <v>3569.34</v>
      </c>
      <c r="G39" s="156">
        <v>3823.94</v>
      </c>
      <c r="H39" s="156">
        <v>5129.7106199071432</v>
      </c>
      <c r="I39" s="156">
        <v>7397.8465651699989</v>
      </c>
      <c r="J39" s="156">
        <v>5159.7114846100003</v>
      </c>
      <c r="K39" s="156">
        <v>4858.28</v>
      </c>
      <c r="L39" s="156">
        <v>5428.41</v>
      </c>
      <c r="M39" s="156">
        <v>4909.8599999999997</v>
      </c>
      <c r="N39" s="156">
        <v>4837.03</v>
      </c>
      <c r="O39" s="156">
        <v>7087.0423561400003</v>
      </c>
      <c r="P39" s="176"/>
      <c r="Q39" s="156">
        <v>3171.32</v>
      </c>
      <c r="R39" s="156">
        <v>3817.19</v>
      </c>
      <c r="S39" s="156">
        <v>3823.94</v>
      </c>
      <c r="T39" s="156">
        <v>3908.3642643799994</v>
      </c>
      <c r="U39" s="156">
        <v>3517.7150257100002</v>
      </c>
      <c r="V39" s="156">
        <v>4076.7970755699998</v>
      </c>
      <c r="W39" s="156">
        <v>5129.7106199071432</v>
      </c>
      <c r="X39" s="156">
        <v>6095.4448866716903</v>
      </c>
      <c r="Y39" s="156">
        <v>6163.4871011800005</v>
      </c>
      <c r="Z39" s="156">
        <v>6390.5518641480521</v>
      </c>
      <c r="AA39" s="156">
        <v>7397.8465651699989</v>
      </c>
      <c r="AB39" s="156">
        <v>6911.1511460599986</v>
      </c>
      <c r="AC39" s="156">
        <v>6473.8439910199995</v>
      </c>
      <c r="AD39" s="156">
        <v>5818.4907267055169</v>
      </c>
      <c r="AE39" s="156">
        <v>5159.7114846100003</v>
      </c>
      <c r="AF39" s="156">
        <v>5595.04954</v>
      </c>
      <c r="AG39" s="156">
        <v>5406.08</v>
      </c>
      <c r="AH39" s="156">
        <v>4713.97</v>
      </c>
      <c r="AI39" s="156">
        <v>4858.28</v>
      </c>
      <c r="AJ39" s="156">
        <v>4573.6303601700001</v>
      </c>
      <c r="AK39" s="156">
        <v>3228.53</v>
      </c>
      <c r="AL39" s="156">
        <v>4983.18</v>
      </c>
      <c r="AM39" s="156">
        <v>5428.41</v>
      </c>
      <c r="AN39" s="156">
        <v>5193.28</v>
      </c>
      <c r="AO39" s="156">
        <v>4856.38</v>
      </c>
      <c r="AP39" s="156">
        <v>5079.1899999999996</v>
      </c>
      <c r="AQ39" s="156">
        <v>4909.8599999999997</v>
      </c>
      <c r="AR39" s="156">
        <v>6889.73</v>
      </c>
      <c r="AS39" s="156">
        <v>4784.79</v>
      </c>
      <c r="AT39" s="573">
        <v>5511.16</v>
      </c>
      <c r="AU39" s="156">
        <v>4837.03</v>
      </c>
      <c r="AV39" s="573">
        <v>6422.55</v>
      </c>
      <c r="AW39" s="573">
        <v>6059.64</v>
      </c>
      <c r="AX39" s="156">
        <v>7573.1004193899944</v>
      </c>
      <c r="AY39" s="573">
        <v>7087.0423561400003</v>
      </c>
      <c r="AZ39" s="156">
        <v>7619.7832121199999</v>
      </c>
      <c r="BA39" s="573">
        <v>7634.1696315302406</v>
      </c>
    </row>
    <row r="40" spans="1:53" s="26" customFormat="1" ht="16.5" customHeight="1">
      <c r="A40" s="97"/>
      <c r="B40" s="627"/>
      <c r="C40" s="35" t="s">
        <v>409</v>
      </c>
      <c r="D40" s="25"/>
      <c r="E40" s="311"/>
      <c r="F40" s="177">
        <v>0.13688694132117332</v>
      </c>
      <c r="G40" s="177">
        <v>6.576295435577853E-2</v>
      </c>
      <c r="H40" s="177">
        <v>5.311121169327581E-2</v>
      </c>
      <c r="I40" s="177">
        <v>4.9484275185915964E-2</v>
      </c>
      <c r="J40" s="177">
        <v>5.3995670031502283E-2</v>
      </c>
      <c r="K40" s="177">
        <v>6.9908425090705703E-2</v>
      </c>
      <c r="L40" s="177">
        <v>6.3738639000265704E-2</v>
      </c>
      <c r="M40" s="177">
        <v>5.5492483255297542E-2</v>
      </c>
      <c r="N40" s="177">
        <v>4.3783832446045653E-2</v>
      </c>
      <c r="O40" s="177">
        <v>3.7324064865169863E-2</v>
      </c>
      <c r="P40" s="175"/>
      <c r="Q40" s="177">
        <v>0.13513257650465063</v>
      </c>
      <c r="R40" s="177">
        <v>6.4610263564105944E-2</v>
      </c>
      <c r="S40" s="177">
        <v>6.576295435577853E-2</v>
      </c>
      <c r="T40" s="177">
        <v>6.5793258770262125E-2</v>
      </c>
      <c r="U40" s="177">
        <v>6.3554006533025217E-2</v>
      </c>
      <c r="V40" s="177">
        <v>5.3360535671694242E-2</v>
      </c>
      <c r="W40" s="177">
        <v>5.311121169327581E-2</v>
      </c>
      <c r="X40" s="177">
        <v>5.5082741070360812E-2</v>
      </c>
      <c r="Y40" s="177">
        <v>5.2533720545665664E-2</v>
      </c>
      <c r="Z40" s="177">
        <v>5.1281282987652846E-2</v>
      </c>
      <c r="AA40" s="177">
        <v>4.9484275185915964E-2</v>
      </c>
      <c r="AB40" s="177">
        <v>5.2297041795684847E-2</v>
      </c>
      <c r="AC40" s="177">
        <v>4.9313009718681217E-2</v>
      </c>
      <c r="AD40" s="177">
        <v>5.1563918411418067E-2</v>
      </c>
      <c r="AE40" s="177">
        <v>5.3995670031502283E-2</v>
      </c>
      <c r="AF40" s="177">
        <v>5.8101912770682579E-2</v>
      </c>
      <c r="AG40" s="177">
        <v>5.2211082811855346E-2</v>
      </c>
      <c r="AH40" s="177">
        <v>7.1099999999999997E-2</v>
      </c>
      <c r="AI40" s="177">
        <v>6.9908425090705703E-2</v>
      </c>
      <c r="AJ40" s="177">
        <v>6.9537789368208855E-2</v>
      </c>
      <c r="AK40" s="177">
        <v>6.7947104726197541E-2</v>
      </c>
      <c r="AL40" s="177">
        <v>6.3719222271416673E-2</v>
      </c>
      <c r="AM40" s="177">
        <v>6.3738639000265704E-2</v>
      </c>
      <c r="AN40" s="177">
        <v>6.3243040577500631E-2</v>
      </c>
      <c r="AO40" s="177">
        <v>5.4466141140321583E-2</v>
      </c>
      <c r="AP40" s="177">
        <v>5.2952492678202998E-2</v>
      </c>
      <c r="AQ40" s="177">
        <v>5.5492483255297542E-2</v>
      </c>
      <c r="AR40" s="177">
        <v>5.6605919772171727E-2</v>
      </c>
      <c r="AS40" s="177">
        <v>4.6327435103334764E-2</v>
      </c>
      <c r="AT40" s="177">
        <v>4.2935900813758927E-2</v>
      </c>
      <c r="AU40" s="177">
        <v>4.3783832446045653E-2</v>
      </c>
      <c r="AV40" s="177">
        <v>4.4558980365868847E-2</v>
      </c>
      <c r="AW40" s="177">
        <v>4.1958853231206565E-2</v>
      </c>
      <c r="AX40" s="177">
        <v>4.0725765574110999E-2</v>
      </c>
      <c r="AY40" s="177">
        <v>3.7324064865169863E-2</v>
      </c>
      <c r="AZ40" s="177">
        <v>3.609035620023001E-2</v>
      </c>
      <c r="BA40" s="177">
        <v>0.14303500875900271</v>
      </c>
    </row>
    <row r="41" spans="1:53" s="26" customFormat="1" ht="16.5" customHeight="1">
      <c r="A41" s="97"/>
      <c r="B41" s="627"/>
      <c r="C41" s="26" t="s">
        <v>410</v>
      </c>
      <c r="D41" s="27"/>
      <c r="E41" s="312"/>
      <c r="F41" s="156">
        <v>346.12</v>
      </c>
      <c r="G41" s="156">
        <v>347.5</v>
      </c>
      <c r="H41" s="156">
        <v>350.26854523000003</v>
      </c>
      <c r="I41" s="156">
        <v>375.38926172999999</v>
      </c>
      <c r="J41" s="156">
        <v>409.98548320000003</v>
      </c>
      <c r="K41" s="156">
        <v>409.14357449000005</v>
      </c>
      <c r="L41" s="156">
        <v>394.23084527999998</v>
      </c>
      <c r="M41" s="156">
        <v>396.23873757000001</v>
      </c>
      <c r="N41" s="156">
        <v>377.96132956000002</v>
      </c>
      <c r="O41" s="156">
        <v>353.19397339000005</v>
      </c>
      <c r="P41" s="176"/>
      <c r="Q41" s="176">
        <v>342.58</v>
      </c>
      <c r="R41" s="176">
        <v>347.83</v>
      </c>
      <c r="S41" s="176">
        <v>347.5</v>
      </c>
      <c r="T41" s="176">
        <v>345.73014997000007</v>
      </c>
      <c r="U41" s="156">
        <v>345.95156982999998</v>
      </c>
      <c r="V41" s="156">
        <v>345.45561332</v>
      </c>
      <c r="W41" s="156">
        <v>350.26854523000003</v>
      </c>
      <c r="X41" s="156">
        <v>350.74113199999999</v>
      </c>
      <c r="Y41" s="156">
        <v>344.77468880999999</v>
      </c>
      <c r="Z41" s="156">
        <v>377.37767680999997</v>
      </c>
      <c r="AA41" s="156">
        <v>375.38926172999999</v>
      </c>
      <c r="AB41" s="156">
        <v>375.24444067999997</v>
      </c>
      <c r="AC41" s="156">
        <v>363.2396</v>
      </c>
      <c r="AD41" s="156">
        <v>386.19120000000004</v>
      </c>
      <c r="AE41" s="156">
        <v>409.98548320000003</v>
      </c>
      <c r="AF41" s="156">
        <v>407.11487547999997</v>
      </c>
      <c r="AG41" s="156">
        <v>378.67984617000002</v>
      </c>
      <c r="AH41" s="156">
        <v>411.19864265999996</v>
      </c>
      <c r="AI41" s="156">
        <v>409.14357449000005</v>
      </c>
      <c r="AJ41" s="156">
        <v>401.59211816000004</v>
      </c>
      <c r="AK41" s="156">
        <v>409.95851137</v>
      </c>
      <c r="AL41" s="156">
        <v>394.98467622999999</v>
      </c>
      <c r="AM41" s="156">
        <v>394.23084527999998</v>
      </c>
      <c r="AN41" s="156">
        <v>400.51792910999995</v>
      </c>
      <c r="AO41" s="156">
        <v>412.54884499000002</v>
      </c>
      <c r="AP41" s="156">
        <v>412.73554017000004</v>
      </c>
      <c r="AQ41" s="156">
        <v>396.23873757000001</v>
      </c>
      <c r="AR41" s="156">
        <v>400.61783724000003</v>
      </c>
      <c r="AS41" s="156">
        <v>379.72320473000002</v>
      </c>
      <c r="AT41" s="156">
        <v>369.79470452999999</v>
      </c>
      <c r="AU41" s="156">
        <v>377.96132956000002</v>
      </c>
      <c r="AV41" s="573">
        <v>380.15381171000001</v>
      </c>
      <c r="AW41" s="573">
        <v>378.93872253000001</v>
      </c>
      <c r="AX41" s="156">
        <v>375.61867064</v>
      </c>
      <c r="AY41" s="573">
        <v>353.19397339000005</v>
      </c>
      <c r="AZ41" s="156">
        <v>350.23976203999996</v>
      </c>
      <c r="BA41" s="573">
        <v>1465.8694547999999</v>
      </c>
    </row>
    <row r="42" spans="1:53" s="26" customFormat="1" ht="16.5" customHeight="1" thickBot="1">
      <c r="A42" s="97"/>
      <c r="B42" s="634"/>
      <c r="C42" s="219" t="s">
        <v>29</v>
      </c>
      <c r="D42" s="61"/>
      <c r="E42" s="313"/>
      <c r="F42" s="181">
        <v>2528.5100000000002</v>
      </c>
      <c r="G42" s="181">
        <v>5284.13</v>
      </c>
      <c r="H42" s="181">
        <v>6595.0019602799994</v>
      </c>
      <c r="I42" s="181">
        <v>7586.0313265100003</v>
      </c>
      <c r="J42" s="181">
        <v>7592.9325992399999</v>
      </c>
      <c r="K42" s="181">
        <v>5758.3489365700007</v>
      </c>
      <c r="L42" s="181">
        <v>6185.1155196199998</v>
      </c>
      <c r="M42" s="181">
        <v>7140.4037867087782</v>
      </c>
      <c r="N42" s="181">
        <v>8632.4405252956713</v>
      </c>
      <c r="O42" s="181">
        <v>9462.9021427833341</v>
      </c>
      <c r="P42" s="182"/>
      <c r="Q42" s="182">
        <v>2535.14</v>
      </c>
      <c r="R42" s="182">
        <v>5383.51</v>
      </c>
      <c r="S42" s="182">
        <v>5284.13</v>
      </c>
      <c r="T42" s="182">
        <v>5254.7959537499992</v>
      </c>
      <c r="U42" s="181">
        <v>5443.4266020699997</v>
      </c>
      <c r="V42" s="181">
        <v>6473.9907306300001</v>
      </c>
      <c r="W42" s="181">
        <v>6595.0019602799994</v>
      </c>
      <c r="X42" s="181">
        <v>6367.5322829700008</v>
      </c>
      <c r="Y42" s="181">
        <v>6562.9215907199996</v>
      </c>
      <c r="Z42" s="181">
        <v>7358.9749480500004</v>
      </c>
      <c r="AA42" s="181">
        <v>7586.0313265100003</v>
      </c>
      <c r="AB42" s="181">
        <v>7175.2517503000008</v>
      </c>
      <c r="AC42" s="181">
        <v>7365.9993999999997</v>
      </c>
      <c r="AD42" s="181">
        <v>7489.5627000000004</v>
      </c>
      <c r="AE42" s="181">
        <v>7592.9325992399999</v>
      </c>
      <c r="AF42" s="181">
        <v>7006.91003215</v>
      </c>
      <c r="AG42" s="181">
        <v>7252.8632959900006</v>
      </c>
      <c r="AH42" s="181">
        <v>5786</v>
      </c>
      <c r="AI42" s="181">
        <v>5758.3489365700007</v>
      </c>
      <c r="AJ42" s="181">
        <v>5775.1637175799997</v>
      </c>
      <c r="AK42" s="181">
        <v>6033.4949225869996</v>
      </c>
      <c r="AL42" s="181">
        <v>6198.8307789999999</v>
      </c>
      <c r="AM42" s="181">
        <v>6185.1155196199998</v>
      </c>
      <c r="AN42" s="181">
        <v>6332.9960965300006</v>
      </c>
      <c r="AO42" s="181">
        <v>7574.4092816699995</v>
      </c>
      <c r="AP42" s="181">
        <v>7794.4496905599999</v>
      </c>
      <c r="AQ42" s="181">
        <v>7140.4037867087782</v>
      </c>
      <c r="AR42" s="181">
        <v>7077.3134479999999</v>
      </c>
      <c r="AS42" s="181">
        <v>8196.5082652000001</v>
      </c>
      <c r="AT42" s="181">
        <v>8612.7156417200003</v>
      </c>
      <c r="AU42" s="181">
        <v>8632.4405252956713</v>
      </c>
      <c r="AV42" s="181">
        <v>8531.4746564800007</v>
      </c>
      <c r="AW42" s="181">
        <v>9031.1982656420005</v>
      </c>
      <c r="AX42" s="181">
        <v>9223.1211702199998</v>
      </c>
      <c r="AY42" s="181">
        <v>9462.9021427833341</v>
      </c>
      <c r="AZ42" s="181">
        <v>9704.5249455800003</v>
      </c>
      <c r="BA42" s="181">
        <v>10248.32638889</v>
      </c>
    </row>
    <row r="43" spans="1:53" ht="16.5" customHeight="1">
      <c r="Y43" s="21"/>
    </row>
    <row r="44" spans="1:53" ht="16.5" customHeight="1">
      <c r="C44" s="57" t="s">
        <v>920</v>
      </c>
    </row>
    <row r="45" spans="1:53" ht="16.5" customHeight="1">
      <c r="C45" s="57"/>
    </row>
    <row r="46" spans="1:53" ht="16.5" customHeight="1">
      <c r="C46" s="57"/>
    </row>
    <row r="47" spans="1:53" ht="16.5" customHeight="1">
      <c r="C47" s="242"/>
    </row>
    <row r="48" spans="1:53" ht="16.5" customHeight="1"/>
    <row r="49" spans="22:53" ht="16.5" customHeight="1"/>
    <row r="50" spans="22:53" ht="16.5" customHeight="1"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22:53" ht="16.5" customHeight="1"/>
    <row r="52" spans="22:53" ht="16.5" customHeight="1"/>
    <row r="53" spans="22:53" ht="16.5" customHeight="1"/>
    <row r="54" spans="22:53" ht="16.5" customHeight="1"/>
    <row r="55" spans="22:53" ht="16.5" customHeight="1"/>
    <row r="56" spans="22:53" ht="16.5" customHeight="1"/>
    <row r="57" spans="22:53" ht="16.5" customHeight="1"/>
    <row r="58" spans="22:53" ht="16.5" customHeight="1"/>
    <row r="59" spans="22:53" ht="16.5" customHeight="1"/>
    <row r="60" spans="22:53" ht="16.5" customHeight="1"/>
    <row r="61" spans="22:53" ht="16.5" customHeight="1"/>
    <row r="62" spans="22:53" ht="16.5" customHeight="1"/>
    <row r="63" spans="22:53" ht="16.5" customHeight="1"/>
    <row r="64" spans="22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</sheetData>
  <mergeCells count="4">
    <mergeCell ref="B37:B42"/>
    <mergeCell ref="B13:B25"/>
    <mergeCell ref="B26:B36"/>
    <mergeCell ref="B4:B12"/>
  </mergeCells>
  <phoneticPr fontId="53" type="noConversion"/>
  <hyperlinks>
    <hyperlink ref="A5" location="JBB_일반사항!A1" display="전북은행"/>
    <hyperlink ref="A6" location="KJB_일반사항!A1" display="광주은행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7" location="JBWC_일반사항!A1" display="우리캐피탈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74" firstPageNumber="6" orientation="landscape" useFirstPageNumber="1" r:id="rId1"/>
  <headerFooter alignWithMargins="0">
    <oddFooter>&amp;C- 5 -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-0.499984740745262"/>
    <pageSetUpPr fitToPage="1"/>
  </sheetPr>
  <dimension ref="A1:BC171"/>
  <sheetViews>
    <sheetView showGridLines="0" view="pageBreakPreview" zoomScaleNormal="85" zoomScaleSheetLayoutView="100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1" width="9.77734375" style="5" hidden="1" customWidth="1"/>
    <col min="12" max="14" width="9.77734375" style="5" customWidth="1"/>
    <col min="15" max="15" width="2.77734375" style="5" customWidth="1"/>
    <col min="16" max="49" width="9.77734375" style="5" hidden="1" customWidth="1"/>
    <col min="50" max="55" width="9.77734375" style="5" customWidth="1"/>
    <col min="56" max="16384" width="8.88671875" style="1"/>
  </cols>
  <sheetData>
    <row r="1" spans="1:55" s="3" customFormat="1" ht="26.25" customHeight="1">
      <c r="A1" s="18"/>
      <c r="B1" s="17" t="s">
        <v>981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</row>
    <row r="2" spans="1:55" s="7" customFormat="1" ht="24" customHeight="1">
      <c r="A2" s="499" t="s">
        <v>480</v>
      </c>
      <c r="B2" s="106"/>
      <c r="C2" s="106"/>
      <c r="D2" s="106"/>
      <c r="E2" s="106" t="s">
        <v>774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 t="s">
        <v>667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</row>
    <row r="3" spans="1:55" s="7" customFormat="1" ht="16.5" customHeight="1">
      <c r="A3" s="98"/>
      <c r="B3" s="201" t="s">
        <v>626</v>
      </c>
      <c r="C3" s="201"/>
      <c r="D3" s="5"/>
      <c r="E3" s="28" t="s">
        <v>913</v>
      </c>
      <c r="F3" s="28" t="s">
        <v>912</v>
      </c>
      <c r="G3" s="28" t="s">
        <v>895</v>
      </c>
      <c r="H3" s="28" t="s">
        <v>896</v>
      </c>
      <c r="I3" s="28" t="s">
        <v>968</v>
      </c>
      <c r="J3" s="28" t="s">
        <v>1011</v>
      </c>
      <c r="K3" s="28" t="s">
        <v>1068</v>
      </c>
      <c r="L3" s="28" t="s">
        <v>1087</v>
      </c>
      <c r="M3" s="28" t="s">
        <v>1099</v>
      </c>
      <c r="N3" s="28" t="s">
        <v>1123</v>
      </c>
      <c r="O3" s="5"/>
      <c r="P3" s="28" t="s">
        <v>627</v>
      </c>
      <c r="Q3" s="28" t="s">
        <v>628</v>
      </c>
      <c r="R3" s="28" t="s">
        <v>629</v>
      </c>
      <c r="S3" s="28" t="s">
        <v>630</v>
      </c>
      <c r="T3" s="28" t="s">
        <v>631</v>
      </c>
      <c r="U3" s="28" t="s">
        <v>632</v>
      </c>
      <c r="V3" s="28" t="s">
        <v>633</v>
      </c>
      <c r="W3" s="28" t="s">
        <v>634</v>
      </c>
      <c r="X3" s="28" t="s">
        <v>635</v>
      </c>
      <c r="Y3" s="28" t="s">
        <v>636</v>
      </c>
      <c r="Z3" s="28" t="s">
        <v>637</v>
      </c>
      <c r="AA3" s="28" t="s">
        <v>663</v>
      </c>
      <c r="AB3" s="28" t="s">
        <v>687</v>
      </c>
      <c r="AC3" s="28" t="s">
        <v>812</v>
      </c>
      <c r="AD3" s="28" t="s">
        <v>902</v>
      </c>
      <c r="AE3" s="28" t="s">
        <v>930</v>
      </c>
      <c r="AF3" s="28" t="s">
        <v>957</v>
      </c>
      <c r="AG3" s="28" t="s">
        <v>969</v>
      </c>
      <c r="AH3" s="28" t="s">
        <v>989</v>
      </c>
      <c r="AI3" s="28" t="s">
        <v>998</v>
      </c>
      <c r="AJ3" s="28" t="s">
        <v>1010</v>
      </c>
      <c r="AK3" s="28" t="s">
        <v>1012</v>
      </c>
      <c r="AL3" s="28" t="s">
        <v>1018</v>
      </c>
      <c r="AM3" s="28" t="s">
        <v>1019</v>
      </c>
      <c r="AN3" s="28" t="s">
        <v>1056</v>
      </c>
      <c r="AO3" s="28" t="s">
        <v>1071</v>
      </c>
      <c r="AP3" s="28" t="s">
        <v>1073</v>
      </c>
      <c r="AQ3" s="28" t="s">
        <v>1084</v>
      </c>
      <c r="AR3" s="28" t="s">
        <v>1085</v>
      </c>
      <c r="AS3" s="28" t="s">
        <v>1088</v>
      </c>
      <c r="AT3" s="28" t="s">
        <v>1091</v>
      </c>
      <c r="AU3" s="28" t="s">
        <v>1095</v>
      </c>
      <c r="AV3" s="28" t="s">
        <v>1096</v>
      </c>
      <c r="AW3" s="28" t="s">
        <v>1098</v>
      </c>
      <c r="AX3" s="28" t="s">
        <v>1100</v>
      </c>
      <c r="AY3" s="28" t="s">
        <v>1104</v>
      </c>
      <c r="AZ3" s="28" t="s">
        <v>1122</v>
      </c>
      <c r="BA3" s="28" t="s">
        <v>1124</v>
      </c>
      <c r="BB3" s="28" t="s">
        <v>1127</v>
      </c>
      <c r="BC3" s="28" t="s">
        <v>1132</v>
      </c>
    </row>
    <row r="4" spans="1:55" s="7" customFormat="1" ht="16.5" customHeight="1">
      <c r="A4" s="309" t="s">
        <v>986</v>
      </c>
      <c r="B4" s="624" t="s">
        <v>638</v>
      </c>
      <c r="C4" s="624"/>
      <c r="D4" s="5"/>
      <c r="E4" s="258">
        <v>2503.3747499599999</v>
      </c>
      <c r="F4" s="258">
        <v>5705.8340848600001</v>
      </c>
      <c r="G4" s="258">
        <v>9899.5463485600012</v>
      </c>
      <c r="H4" s="258">
        <v>10347.671905810001</v>
      </c>
      <c r="I4" s="258">
        <v>11367.254074380002</v>
      </c>
      <c r="J4" s="258">
        <v>12502.105929459567</v>
      </c>
      <c r="K4" s="258">
        <v>12947.94777482497</v>
      </c>
      <c r="L4" s="258">
        <v>13538.423470982154</v>
      </c>
      <c r="M4" s="258">
        <v>15700.782096752802</v>
      </c>
      <c r="N4" s="258">
        <v>18134.887854228866</v>
      </c>
      <c r="O4" s="192"/>
      <c r="P4" s="258">
        <v>1365.3800586799998</v>
      </c>
      <c r="Q4" s="258">
        <v>1137.9946912800003</v>
      </c>
      <c r="R4" s="258">
        <v>1079.6776176999999</v>
      </c>
      <c r="S4" s="258">
        <v>1165.3884513299997</v>
      </c>
      <c r="T4" s="258">
        <v>1179.57497356</v>
      </c>
      <c r="U4" s="258">
        <v>2281.1930422700007</v>
      </c>
      <c r="V4" s="258">
        <v>2442.0219630299998</v>
      </c>
      <c r="W4" s="258">
        <v>2523.9023546800008</v>
      </c>
      <c r="X4" s="258">
        <v>2472.0129831099994</v>
      </c>
      <c r="Y4" s="258">
        <v>2461.6090477400007</v>
      </c>
      <c r="Z4" s="258">
        <v>2390.1203952199999</v>
      </c>
      <c r="AA4" s="258">
        <v>2614.0236122900005</v>
      </c>
      <c r="AB4" s="258">
        <v>2605.2454662200007</v>
      </c>
      <c r="AC4" s="258">
        <v>2738.2824320799996</v>
      </c>
      <c r="AD4" s="258">
        <v>2718.3308992700004</v>
      </c>
      <c r="AE4" s="258">
        <v>2914.1775873499987</v>
      </c>
      <c r="AF4" s="258">
        <v>2853.4401742499995</v>
      </c>
      <c r="AG4" s="258">
        <v>2881.3054135100033</v>
      </c>
      <c r="AH4" s="258">
        <v>3041.4319178727524</v>
      </c>
      <c r="AI4" s="258">
        <v>3122.0022106662882</v>
      </c>
      <c r="AJ4" s="258">
        <v>3206.4393859819729</v>
      </c>
      <c r="AK4" s="258">
        <v>3132.2324149385527</v>
      </c>
      <c r="AL4" s="258">
        <v>3164.6488564153633</v>
      </c>
      <c r="AM4" s="258">
        <v>3269.513474507417</v>
      </c>
      <c r="AN4" s="258">
        <v>3307.8643302742544</v>
      </c>
      <c r="AO4" s="258">
        <v>3205.9211136279359</v>
      </c>
      <c r="AP4" s="258">
        <v>3284.2841938771562</v>
      </c>
      <c r="AQ4" s="258">
        <v>3355.1075757389995</v>
      </c>
      <c r="AR4" s="258">
        <v>3516.1470556221075</v>
      </c>
      <c r="AS4" s="258">
        <v>3382.8846457438917</v>
      </c>
      <c r="AT4" s="258">
        <v>3615.9502874204481</v>
      </c>
      <c r="AU4" s="258">
        <v>3864.5500913662463</v>
      </c>
      <c r="AV4" s="258">
        <v>3988.4885875575419</v>
      </c>
      <c r="AW4" s="258">
        <v>4231.793130408565</v>
      </c>
      <c r="AX4" s="258">
        <v>4345.3960507691609</v>
      </c>
      <c r="AY4" s="258">
        <v>4321.7611589294302</v>
      </c>
      <c r="AZ4" s="258">
        <v>4660.8969963012487</v>
      </c>
      <c r="BA4" s="258">
        <v>4806.8336482290251</v>
      </c>
      <c r="BB4" s="258">
        <v>5050.7478123962264</v>
      </c>
      <c r="BC4" s="258">
        <v>5075.0533674924645</v>
      </c>
    </row>
    <row r="5" spans="1:55" ht="16.5" customHeight="1">
      <c r="A5" s="308" t="s">
        <v>975</v>
      </c>
      <c r="B5" s="14"/>
      <c r="C5" s="14" t="s">
        <v>677</v>
      </c>
      <c r="D5" s="14"/>
      <c r="E5" s="193">
        <v>2408.1845169099997</v>
      </c>
      <c r="F5" s="193">
        <v>6005.3407731400011</v>
      </c>
      <c r="G5" s="193">
        <v>9770.39493124</v>
      </c>
      <c r="H5" s="193">
        <v>10190.651909620001</v>
      </c>
      <c r="I5" s="193">
        <v>11624.580103496126</v>
      </c>
      <c r="J5" s="193">
        <v>12535.71252601296</v>
      </c>
      <c r="K5" s="193">
        <v>12326.357593387698</v>
      </c>
      <c r="L5" s="193">
        <v>12599.9129809972</v>
      </c>
      <c r="M5" s="193">
        <v>14524.807496509999</v>
      </c>
      <c r="N5" s="193">
        <v>17401.419065280003</v>
      </c>
      <c r="O5" s="192"/>
      <c r="P5" s="193">
        <v>1298.6969084199998</v>
      </c>
      <c r="Q5" s="193">
        <v>1109.4876084900002</v>
      </c>
      <c r="R5" s="193">
        <v>1092.8580646099999</v>
      </c>
      <c r="S5" s="193">
        <v>1155.9190132099998</v>
      </c>
      <c r="T5" s="193">
        <v>1190.0594537499999</v>
      </c>
      <c r="U5" s="193">
        <v>2566.5042415700013</v>
      </c>
      <c r="V5" s="193">
        <v>2362.16403511</v>
      </c>
      <c r="W5" s="193">
        <v>2416.0526953867134</v>
      </c>
      <c r="X5" s="193">
        <v>2491.6566992189037</v>
      </c>
      <c r="Y5" s="193">
        <v>2500.521501524383</v>
      </c>
      <c r="Z5" s="193">
        <v>2406.5496954199998</v>
      </c>
      <c r="AA5" s="193">
        <v>2496.0467868700007</v>
      </c>
      <c r="AB5" s="193">
        <v>2608.0812365200009</v>
      </c>
      <c r="AC5" s="193">
        <v>2679.9741908099991</v>
      </c>
      <c r="AD5" s="193">
        <v>2793.3747508583883</v>
      </c>
      <c r="AE5" s="193">
        <v>2834.1620409111597</v>
      </c>
      <c r="AF5" s="193">
        <v>2956.5692458486046</v>
      </c>
      <c r="AG5" s="193">
        <v>3040.4740658779747</v>
      </c>
      <c r="AH5" s="193">
        <v>3002.8968463027531</v>
      </c>
      <c r="AI5" s="193">
        <v>3104.2417676300411</v>
      </c>
      <c r="AJ5" s="193">
        <v>3210.082049721123</v>
      </c>
      <c r="AK5" s="193">
        <v>3218.4918623590424</v>
      </c>
      <c r="AL5" s="193">
        <v>3011.08969128542</v>
      </c>
      <c r="AM5" s="193">
        <v>3103.5069979222726</v>
      </c>
      <c r="AN5" s="193">
        <v>3118.3475842247203</v>
      </c>
      <c r="AO5" s="193">
        <v>3093.4133199552844</v>
      </c>
      <c r="AP5" s="193">
        <v>3065.1598778371558</v>
      </c>
      <c r="AQ5" s="193">
        <v>3106.9816158599988</v>
      </c>
      <c r="AR5" s="193">
        <v>3172.702227820002</v>
      </c>
      <c r="AS5" s="193">
        <v>3255.069259479998</v>
      </c>
      <c r="AT5" s="193">
        <v>3355.09275114</v>
      </c>
      <c r="AU5" s="193">
        <v>3512.5177720399997</v>
      </c>
      <c r="AV5" s="193">
        <v>3713.2896501011774</v>
      </c>
      <c r="AW5" s="193">
        <v>3943.9073232288215</v>
      </c>
      <c r="AX5" s="193">
        <v>3995.1599648924998</v>
      </c>
      <c r="AY5" s="193">
        <v>4160.0278201674992</v>
      </c>
      <c r="AZ5" s="193">
        <v>4487.1201281699996</v>
      </c>
      <c r="BA5" s="193">
        <v>4759.1111520500017</v>
      </c>
      <c r="BB5" s="193">
        <v>4691.2747248904952</v>
      </c>
      <c r="BC5" s="193">
        <v>4574.9081730494408</v>
      </c>
    </row>
    <row r="6" spans="1:55" ht="16.5" customHeight="1">
      <c r="A6" s="100" t="s">
        <v>978</v>
      </c>
      <c r="B6" s="14"/>
      <c r="C6" s="386" t="s">
        <v>681</v>
      </c>
      <c r="D6" s="386"/>
      <c r="E6" s="387">
        <v>2408.1845169099997</v>
      </c>
      <c r="F6" s="387">
        <v>5652.8063495800016</v>
      </c>
      <c r="G6" s="387">
        <v>8898.0356714200007</v>
      </c>
      <c r="H6" s="387">
        <v>9964.9808373200012</v>
      </c>
      <c r="I6" s="387">
        <v>11435.580523696126</v>
      </c>
      <c r="J6" s="387">
        <v>12512.062588032961</v>
      </c>
      <c r="K6" s="387">
        <v>3064.3295671271558</v>
      </c>
      <c r="L6" s="387">
        <v>12597.171867147155</v>
      </c>
      <c r="M6" s="387">
        <v>14524.807496509999</v>
      </c>
      <c r="N6" s="387">
        <v>17401.419065280003</v>
      </c>
      <c r="O6" s="388"/>
      <c r="P6" s="387">
        <v>1298.6969084199998</v>
      </c>
      <c r="Q6" s="387">
        <v>1109.4876084900002</v>
      </c>
      <c r="R6" s="387">
        <v>1092.8580646099999</v>
      </c>
      <c r="S6" s="387">
        <v>1155.9190132099998</v>
      </c>
      <c r="T6" s="387">
        <v>1190.0594537499999</v>
      </c>
      <c r="U6" s="387">
        <v>2213.9698180100013</v>
      </c>
      <c r="V6" s="387">
        <v>2112.3527988800001</v>
      </c>
      <c r="W6" s="387">
        <v>2182.4377027067135</v>
      </c>
      <c r="X6" s="387">
        <v>2270.6046160289038</v>
      </c>
      <c r="Y6" s="387">
        <v>2332.6405538043828</v>
      </c>
      <c r="Z6" s="387">
        <v>2345.99853803</v>
      </c>
      <c r="AA6" s="387">
        <v>2439.6748585500009</v>
      </c>
      <c r="AB6" s="387">
        <v>2552.8114032100007</v>
      </c>
      <c r="AC6" s="387">
        <v>2626.4960375299993</v>
      </c>
      <c r="AD6" s="387">
        <v>2739.8981861483885</v>
      </c>
      <c r="AE6" s="387">
        <v>2780.7544941111596</v>
      </c>
      <c r="AF6" s="387">
        <v>2907.2035516386045</v>
      </c>
      <c r="AG6" s="387">
        <v>3007.7242917979747</v>
      </c>
      <c r="AH6" s="387">
        <v>2995.706627352753</v>
      </c>
      <c r="AI6" s="387">
        <v>3097.0515486800409</v>
      </c>
      <c r="AJ6" s="387">
        <v>3203.6324623811229</v>
      </c>
      <c r="AK6" s="387">
        <v>3215.6719496190426</v>
      </c>
      <c r="AL6" s="387">
        <v>3008.9956386754202</v>
      </c>
      <c r="AM6" s="387">
        <v>3101.4153508222726</v>
      </c>
      <c r="AN6" s="387">
        <v>3116.2559371247203</v>
      </c>
      <c r="AO6" s="387">
        <v>3091.3376016952843</v>
      </c>
      <c r="AP6" s="387">
        <v>3064.3295671271558</v>
      </c>
      <c r="AQ6" s="387">
        <v>3106.2341806799986</v>
      </c>
      <c r="AR6" s="387">
        <v>3172.120543840002</v>
      </c>
      <c r="AS6" s="387">
        <v>3254.487575499998</v>
      </c>
      <c r="AT6" s="387">
        <v>3355.09275114</v>
      </c>
      <c r="AU6" s="387">
        <v>3512.5177720399997</v>
      </c>
      <c r="AV6" s="387">
        <v>3713.2896501011774</v>
      </c>
      <c r="AW6" s="387">
        <v>3943.9073232288215</v>
      </c>
      <c r="AX6" s="387">
        <v>3995.1599648924998</v>
      </c>
      <c r="AY6" s="387">
        <v>4160.0278201674992</v>
      </c>
      <c r="AZ6" s="387">
        <v>4487.1201281699996</v>
      </c>
      <c r="BA6" s="387">
        <v>4759.1111520500017</v>
      </c>
      <c r="BB6" s="387">
        <v>4691.2747248904952</v>
      </c>
      <c r="BC6" s="387">
        <v>4574.9081730494408</v>
      </c>
    </row>
    <row r="7" spans="1:55" ht="16.5" customHeight="1">
      <c r="A7" s="100" t="s">
        <v>470</v>
      </c>
      <c r="B7" s="14"/>
      <c r="C7" s="346" t="s">
        <v>639</v>
      </c>
      <c r="D7" s="14"/>
      <c r="E7" s="193">
        <v>4700.44756848</v>
      </c>
      <c r="F7" s="193">
        <v>11007.350710434248</v>
      </c>
      <c r="G7" s="193">
        <v>16036.07623228</v>
      </c>
      <c r="H7" s="193">
        <v>16260.306059260001</v>
      </c>
      <c r="I7" s="193">
        <v>17741.378364886055</v>
      </c>
      <c r="J7" s="193">
        <v>19265.345927838705</v>
      </c>
      <c r="K7" s="193">
        <v>18925.348294782772</v>
      </c>
      <c r="L7" s="193">
        <v>18135.343056807156</v>
      </c>
      <c r="M7" s="193">
        <v>18995.55708499</v>
      </c>
      <c r="N7" s="193">
        <v>25262.406272</v>
      </c>
      <c r="O7" s="192"/>
      <c r="P7" s="193">
        <v>2569.8788413699999</v>
      </c>
      <c r="Q7" s="193">
        <v>2130.5687271100001</v>
      </c>
      <c r="R7" s="193">
        <v>2111.43710151</v>
      </c>
      <c r="S7" s="193">
        <v>2231.0245707499998</v>
      </c>
      <c r="T7" s="193">
        <v>2291.4403712999997</v>
      </c>
      <c r="U7" s="193">
        <v>4373.4486668742484</v>
      </c>
      <c r="V7" s="193">
        <v>4032.9356143200002</v>
      </c>
      <c r="W7" s="193">
        <v>3987.3124797200003</v>
      </c>
      <c r="X7" s="193">
        <v>4055.0596939899992</v>
      </c>
      <c r="Y7" s="193">
        <v>3960.7684442500004</v>
      </c>
      <c r="Z7" s="193">
        <v>3918.6188747299998</v>
      </c>
      <c r="AA7" s="193">
        <v>3997.3525564800007</v>
      </c>
      <c r="AB7" s="193">
        <v>4131.3701472900002</v>
      </c>
      <c r="AC7" s="193">
        <v>4212.9644807599998</v>
      </c>
      <c r="AD7" s="193">
        <v>4305.0746869837931</v>
      </c>
      <c r="AE7" s="193">
        <v>4327.2430922005415</v>
      </c>
      <c r="AF7" s="193">
        <v>4489.9243743409907</v>
      </c>
      <c r="AG7" s="193">
        <v>4619.1362113607329</v>
      </c>
      <c r="AH7" s="193">
        <v>4628.6204057251707</v>
      </c>
      <c r="AI7" s="193">
        <v>4782.2208457727902</v>
      </c>
      <c r="AJ7" s="193">
        <v>4918.148444745274</v>
      </c>
      <c r="AK7" s="193">
        <v>4936.3562315954687</v>
      </c>
      <c r="AL7" s="193">
        <v>4713.1705400703377</v>
      </c>
      <c r="AM7" s="193">
        <v>4789.3181651917967</v>
      </c>
      <c r="AN7" s="193">
        <v>4753.1818732768324</v>
      </c>
      <c r="AO7" s="193">
        <v>4669.6777162438048</v>
      </c>
      <c r="AP7" s="193">
        <v>4582.2627614571556</v>
      </c>
      <c r="AQ7" s="193">
        <v>4548.8391974300002</v>
      </c>
      <c r="AR7" s="193">
        <v>4501.8646861100015</v>
      </c>
      <c r="AS7" s="193">
        <v>4502.376411809998</v>
      </c>
      <c r="AT7" s="193">
        <v>4477.3749880900004</v>
      </c>
      <c r="AU7" s="193">
        <v>4567.6394904900008</v>
      </c>
      <c r="AV7" s="193">
        <v>4788.4406256611774</v>
      </c>
      <c r="AW7" s="193">
        <v>5162.1019807488219</v>
      </c>
      <c r="AX7" s="193">
        <v>5404.284176970411</v>
      </c>
      <c r="AY7" s="193">
        <v>5794.6603003895889</v>
      </c>
      <c r="AZ7" s="193">
        <v>6550.9701363199993</v>
      </c>
      <c r="BA7" s="193">
        <v>7512.4916583200011</v>
      </c>
      <c r="BB7" s="193">
        <v>8067.0302835520015</v>
      </c>
      <c r="BC7" s="193">
        <v>8195.0183500379335</v>
      </c>
    </row>
    <row r="8" spans="1:55" ht="16.5" customHeight="1">
      <c r="A8" s="100" t="s">
        <v>659</v>
      </c>
      <c r="B8" s="31"/>
      <c r="C8" s="347" t="s">
        <v>640</v>
      </c>
      <c r="D8" s="14"/>
      <c r="E8" s="259">
        <v>2292.2630515699998</v>
      </c>
      <c r="F8" s="259">
        <v>5002.0099372942468</v>
      </c>
      <c r="G8" s="259">
        <v>6265.6813010400001</v>
      </c>
      <c r="H8" s="259">
        <v>6069.6541496399996</v>
      </c>
      <c r="I8" s="259">
        <v>6116.7982613899312</v>
      </c>
      <c r="J8" s="259">
        <v>6729.6334018257448</v>
      </c>
      <c r="K8" s="259">
        <v>6598.9907013950733</v>
      </c>
      <c r="L8" s="259">
        <v>5535.4300758099998</v>
      </c>
      <c r="M8" s="259">
        <v>4470.7495884800001</v>
      </c>
      <c r="N8" s="259">
        <v>7860.9872067199994</v>
      </c>
      <c r="O8" s="192"/>
      <c r="P8" s="259">
        <v>1271.1819329500001</v>
      </c>
      <c r="Q8" s="259">
        <v>1021.0811186199999</v>
      </c>
      <c r="R8" s="259">
        <v>1018.5790369000001</v>
      </c>
      <c r="S8" s="259">
        <v>1075.1055575400001</v>
      </c>
      <c r="T8" s="259">
        <v>1101.3809175499998</v>
      </c>
      <c r="U8" s="259">
        <v>1806.9444253042468</v>
      </c>
      <c r="V8" s="259">
        <v>1670.77157921</v>
      </c>
      <c r="W8" s="259">
        <v>1571.2597843332871</v>
      </c>
      <c r="X8" s="259">
        <v>1563.4029947710962</v>
      </c>
      <c r="Y8" s="259">
        <v>1460.2469427256165</v>
      </c>
      <c r="Z8" s="259">
        <v>1512.06917931</v>
      </c>
      <c r="AA8" s="259">
        <v>1501.3057696099997</v>
      </c>
      <c r="AB8" s="259">
        <v>1523.28891077</v>
      </c>
      <c r="AC8" s="259">
        <v>1532.99028995</v>
      </c>
      <c r="AD8" s="259">
        <v>1511.699936125405</v>
      </c>
      <c r="AE8" s="259">
        <v>1493.0810512893813</v>
      </c>
      <c r="AF8" s="259">
        <v>1533.3551284923853</v>
      </c>
      <c r="AG8" s="259">
        <v>1578.6621454827598</v>
      </c>
      <c r="AH8" s="259">
        <v>1625.7235594224178</v>
      </c>
      <c r="AI8" s="259">
        <v>1677.9790781427489</v>
      </c>
      <c r="AJ8" s="259">
        <v>1708.0663950241515</v>
      </c>
      <c r="AK8" s="259">
        <v>1717.8643692364265</v>
      </c>
      <c r="AL8" s="259">
        <v>1702.0808487849167</v>
      </c>
      <c r="AM8" s="259">
        <v>1685.811167269524</v>
      </c>
      <c r="AN8" s="259">
        <v>1634.8342890521121</v>
      </c>
      <c r="AO8" s="259">
        <v>1576.2643962885202</v>
      </c>
      <c r="AP8" s="259">
        <v>1517.1028836199998</v>
      </c>
      <c r="AQ8" s="259">
        <v>1441.8575815700003</v>
      </c>
      <c r="AR8" s="259">
        <v>1329.1624582899997</v>
      </c>
      <c r="AS8" s="259">
        <v>1247.30715233</v>
      </c>
      <c r="AT8" s="259">
        <v>1122.28223695</v>
      </c>
      <c r="AU8" s="259">
        <v>1055.1217184500001</v>
      </c>
      <c r="AV8" s="259">
        <v>1075.15097556</v>
      </c>
      <c r="AW8" s="259">
        <v>1218.19465752</v>
      </c>
      <c r="AX8" s="259">
        <v>1409.1242120779107</v>
      </c>
      <c r="AY8" s="259">
        <v>1634.6324802220893</v>
      </c>
      <c r="AZ8" s="259">
        <v>2063.8500081499997</v>
      </c>
      <c r="BA8" s="259">
        <v>2753.3805062699998</v>
      </c>
      <c r="BB8" s="259">
        <v>3375.7555586615072</v>
      </c>
      <c r="BC8" s="259">
        <v>3620.1101769884926</v>
      </c>
    </row>
    <row r="9" spans="1:55" s="5" customFormat="1" ht="16.5" customHeight="1">
      <c r="A9" s="101" t="s">
        <v>35</v>
      </c>
      <c r="B9" s="14"/>
      <c r="C9" s="14" t="s">
        <v>929</v>
      </c>
      <c r="D9" s="14"/>
      <c r="E9" s="193">
        <v>95.190233049999947</v>
      </c>
      <c r="F9" s="193">
        <v>-299.50668828000124</v>
      </c>
      <c r="G9" s="193">
        <v>129.15141731999995</v>
      </c>
      <c r="H9" s="193">
        <v>157.01999619000009</v>
      </c>
      <c r="I9" s="193">
        <v>-257.32602911612537</v>
      </c>
      <c r="J9" s="193">
        <v>-33.606596553393175</v>
      </c>
      <c r="K9" s="193">
        <v>621.59018143727212</v>
      </c>
      <c r="L9" s="193">
        <v>938.51048998499982</v>
      </c>
      <c r="M9" s="193">
        <v>1175.9746002428024</v>
      </c>
      <c r="N9" s="193">
        <v>733.4687889488647</v>
      </c>
      <c r="O9" s="192"/>
      <c r="P9" s="193">
        <v>66.683150260000019</v>
      </c>
      <c r="Q9" s="193">
        <v>28.507082789999931</v>
      </c>
      <c r="R9" s="193">
        <v>-13.180446909999995</v>
      </c>
      <c r="S9" s="193">
        <v>9.4694381200000048</v>
      </c>
      <c r="T9" s="193">
        <v>-10.484480189999976</v>
      </c>
      <c r="U9" s="193">
        <v>-285.31119930000131</v>
      </c>
      <c r="V9" s="193">
        <v>79.857927920000009</v>
      </c>
      <c r="W9" s="193">
        <v>107.8496592932874</v>
      </c>
      <c r="X9" s="193">
        <v>-19.643716108903828</v>
      </c>
      <c r="Y9" s="193">
        <v>-38.912453784383615</v>
      </c>
      <c r="Z9" s="193">
        <v>-16.429300200000007</v>
      </c>
      <c r="AA9" s="193">
        <v>117.97682541999998</v>
      </c>
      <c r="AB9" s="193">
        <v>-2.835770299999949</v>
      </c>
      <c r="AC9" s="193">
        <v>58.308241270000053</v>
      </c>
      <c r="AD9" s="193">
        <v>-75.043851588387454</v>
      </c>
      <c r="AE9" s="193">
        <v>80.015546438839081</v>
      </c>
      <c r="AF9" s="193">
        <v>-103.12907159860478</v>
      </c>
      <c r="AG9" s="193">
        <v>-159.16865236797221</v>
      </c>
      <c r="AH9" s="193">
        <v>38.535071569999566</v>
      </c>
      <c r="AI9" s="193">
        <v>17.76044303624716</v>
      </c>
      <c r="AJ9" s="193">
        <v>-3.6426637391501573</v>
      </c>
      <c r="AK9" s="193">
        <v>-86.259447420489735</v>
      </c>
      <c r="AL9" s="193">
        <v>153.55916512994213</v>
      </c>
      <c r="AM9" s="193">
        <v>166.00647658514441</v>
      </c>
      <c r="AN9" s="193">
        <v>189.51674604953382</v>
      </c>
      <c r="AO9" s="193">
        <v>112.50779367265176</v>
      </c>
      <c r="AP9" s="193">
        <v>219.12431604000042</v>
      </c>
      <c r="AQ9" s="193">
        <v>248.12595987900045</v>
      </c>
      <c r="AR9" s="193">
        <v>343.44482780210558</v>
      </c>
      <c r="AS9" s="193">
        <v>127.81538626389346</v>
      </c>
      <c r="AT9" s="193">
        <v>260.85753628044796</v>
      </c>
      <c r="AU9" s="193">
        <v>352.03231932624652</v>
      </c>
      <c r="AV9" s="193">
        <v>275.19893745636449</v>
      </c>
      <c r="AW9" s="193">
        <v>287.88580717974344</v>
      </c>
      <c r="AX9" s="193">
        <v>350.23608587666126</v>
      </c>
      <c r="AY9" s="193">
        <v>161.73333876193092</v>
      </c>
      <c r="AZ9" s="193">
        <v>173.77686813124922</v>
      </c>
      <c r="BA9" s="193">
        <v>47.722496179023295</v>
      </c>
      <c r="BB9" s="193">
        <v>359.47308750573137</v>
      </c>
      <c r="BC9" s="193">
        <v>500.14519444302363</v>
      </c>
    </row>
    <row r="10" spans="1:55" s="5" customFormat="1" ht="16.5" customHeight="1">
      <c r="A10" s="101" t="s">
        <v>36</v>
      </c>
      <c r="B10" s="14"/>
      <c r="C10" s="346" t="s">
        <v>620</v>
      </c>
      <c r="D10" s="14"/>
      <c r="E10" s="193">
        <v>81.632493920000002</v>
      </c>
      <c r="F10" s="193">
        <v>23.140520800000001</v>
      </c>
      <c r="G10" s="193">
        <v>194.28288703999999</v>
      </c>
      <c r="H10" s="193">
        <v>167.51065260999999</v>
      </c>
      <c r="I10" s="193">
        <v>134.71357984494995</v>
      </c>
      <c r="J10" s="193">
        <v>104.5721321350447</v>
      </c>
      <c r="K10" s="193">
        <v>520.74045246885896</v>
      </c>
      <c r="L10" s="193">
        <v>653.00201807500002</v>
      </c>
      <c r="M10" s="193">
        <v>613.99573611653068</v>
      </c>
      <c r="N10" s="193">
        <v>644.53931329186344</v>
      </c>
      <c r="O10" s="192"/>
      <c r="P10" s="193">
        <v>50.333019489999998</v>
      </c>
      <c r="Q10" s="193">
        <v>31.29947443</v>
      </c>
      <c r="R10" s="193">
        <v>11.647110680000001</v>
      </c>
      <c r="S10" s="193">
        <v>24.606254410000002</v>
      </c>
      <c r="T10" s="193">
        <v>-0.9961013000000003</v>
      </c>
      <c r="U10" s="193">
        <v>-12.116742990000002</v>
      </c>
      <c r="V10" s="193">
        <v>67.540563800000001</v>
      </c>
      <c r="W10" s="193">
        <v>92.510917289999995</v>
      </c>
      <c r="X10" s="193">
        <v>59.596341540000012</v>
      </c>
      <c r="Y10" s="193">
        <v>-25.364935590000023</v>
      </c>
      <c r="Z10" s="193">
        <v>37.035965040000001</v>
      </c>
      <c r="AA10" s="193">
        <v>41.556878989999994</v>
      </c>
      <c r="AB10" s="193">
        <v>15.75732226</v>
      </c>
      <c r="AC10" s="193">
        <v>73.160486320000004</v>
      </c>
      <c r="AD10" s="193">
        <v>56.454795865600055</v>
      </c>
      <c r="AE10" s="193">
        <v>120.98069550646659</v>
      </c>
      <c r="AF10" s="193">
        <v>20.88842019339998</v>
      </c>
      <c r="AG10" s="193">
        <v>-63.610331720516676</v>
      </c>
      <c r="AH10" s="193">
        <v>87.13628274816665</v>
      </c>
      <c r="AI10" s="193">
        <v>32.991921222500004</v>
      </c>
      <c r="AJ10" s="193">
        <v>45.78072593604233</v>
      </c>
      <c r="AK10" s="193">
        <v>-61.33679777166428</v>
      </c>
      <c r="AL10" s="193">
        <v>156.15772939186036</v>
      </c>
      <c r="AM10" s="193">
        <v>147.65432287615241</v>
      </c>
      <c r="AN10" s="193">
        <v>132.67690760775142</v>
      </c>
      <c r="AO10" s="193">
        <v>84.251492593094738</v>
      </c>
      <c r="AP10" s="193">
        <v>190.81228675999998</v>
      </c>
      <c r="AQ10" s="193">
        <v>157.570830059</v>
      </c>
      <c r="AR10" s="193">
        <v>216.09650588210854</v>
      </c>
      <c r="AS10" s="193">
        <v>88.522395373891484</v>
      </c>
      <c r="AT10" s="193">
        <v>146.00334253044798</v>
      </c>
      <c r="AU10" s="193">
        <v>165.31953801624633</v>
      </c>
      <c r="AV10" s="193">
        <v>242.54821304636386</v>
      </c>
      <c r="AW10" s="193">
        <v>60.124642523472573</v>
      </c>
      <c r="AX10" s="193">
        <v>206.52349159730161</v>
      </c>
      <c r="AY10" s="193">
        <v>257.03294783750312</v>
      </c>
      <c r="AZ10" s="193">
        <v>127.95251826756467</v>
      </c>
      <c r="BA10" s="193">
        <v>53.030355589494064</v>
      </c>
      <c r="BB10" s="193">
        <v>229.69362978395202</v>
      </c>
      <c r="BC10" s="193">
        <v>226.683518056048</v>
      </c>
    </row>
    <row r="11" spans="1:55" s="5" customFormat="1" ht="16.5" customHeight="1">
      <c r="A11" s="101" t="s">
        <v>461</v>
      </c>
      <c r="B11" s="14"/>
      <c r="C11" s="346" t="s">
        <v>621</v>
      </c>
      <c r="D11" s="14"/>
      <c r="E11" s="193">
        <v>89.226404540000004</v>
      </c>
      <c r="F11" s="193">
        <v>228.22893657</v>
      </c>
      <c r="G11" s="193">
        <v>309.00748996999999</v>
      </c>
      <c r="H11" s="193">
        <v>371.20465508000001</v>
      </c>
      <c r="I11" s="193">
        <v>417.02455370999996</v>
      </c>
      <c r="J11" s="193">
        <v>461.97673803999999</v>
      </c>
      <c r="K11" s="193">
        <v>527.73738397</v>
      </c>
      <c r="L11" s="193">
        <v>584.23205260999998</v>
      </c>
      <c r="M11" s="193">
        <v>679.29669761000002</v>
      </c>
      <c r="N11" s="193">
        <v>666.52828937000004</v>
      </c>
      <c r="O11" s="192"/>
      <c r="P11" s="193">
        <v>47.024608310000005</v>
      </c>
      <c r="Q11" s="193">
        <v>42.201796229999999</v>
      </c>
      <c r="R11" s="193">
        <v>46.870984620000002</v>
      </c>
      <c r="S11" s="193">
        <v>52.18724666</v>
      </c>
      <c r="T11" s="193">
        <v>61.615288340000006</v>
      </c>
      <c r="U11" s="193">
        <v>67.555416949999994</v>
      </c>
      <c r="V11" s="193">
        <v>72.564627079999994</v>
      </c>
      <c r="W11" s="193">
        <v>76.214124429999998</v>
      </c>
      <c r="X11" s="193">
        <v>75.42529592999999</v>
      </c>
      <c r="Y11" s="193">
        <v>84.803442529999998</v>
      </c>
      <c r="Z11" s="193">
        <v>81.25560123999999</v>
      </c>
      <c r="AA11" s="193">
        <v>84.363828160000011</v>
      </c>
      <c r="AB11" s="193">
        <v>95.076781479999994</v>
      </c>
      <c r="AC11" s="193">
        <v>110.50844420000001</v>
      </c>
      <c r="AD11" s="193">
        <v>95.571078819999997</v>
      </c>
      <c r="AE11" s="193">
        <v>95.51074709000001</v>
      </c>
      <c r="AF11" s="193">
        <v>105.380697</v>
      </c>
      <c r="AG11" s="193">
        <v>120.56203079999996</v>
      </c>
      <c r="AH11" s="193">
        <v>104.12141716000001</v>
      </c>
      <c r="AI11" s="193">
        <v>117.09873636999998</v>
      </c>
      <c r="AJ11" s="193">
        <v>122.20852186</v>
      </c>
      <c r="AK11" s="193">
        <v>118.54806264999999</v>
      </c>
      <c r="AL11" s="193">
        <v>121.6532663</v>
      </c>
      <c r="AM11" s="193">
        <v>129.92623666</v>
      </c>
      <c r="AN11" s="193">
        <v>133.17167353000002</v>
      </c>
      <c r="AO11" s="193">
        <v>142.98620748000002</v>
      </c>
      <c r="AP11" s="193">
        <v>136.2750513</v>
      </c>
      <c r="AQ11" s="193">
        <v>140.94436579000001</v>
      </c>
      <c r="AR11" s="193">
        <v>149.11356056000005</v>
      </c>
      <c r="AS11" s="193">
        <v>157.89907496000001</v>
      </c>
      <c r="AT11" s="193">
        <v>162.26549398</v>
      </c>
      <c r="AU11" s="193">
        <v>172.90745557</v>
      </c>
      <c r="AV11" s="193">
        <v>170.38174491000007</v>
      </c>
      <c r="AW11" s="193">
        <v>173.74200314999996</v>
      </c>
      <c r="AX11" s="193">
        <v>169.98171654000001</v>
      </c>
      <c r="AY11" s="193">
        <v>169.84770198999996</v>
      </c>
      <c r="AZ11" s="193">
        <v>163.84170874000003</v>
      </c>
      <c r="BA11" s="193">
        <v>162.85716209999998</v>
      </c>
      <c r="BB11" s="193">
        <v>149.48394981999999</v>
      </c>
      <c r="BC11" s="193">
        <v>159.78292549</v>
      </c>
    </row>
    <row r="12" spans="1:55" s="5" customFormat="1" ht="16.5" customHeight="1">
      <c r="A12" s="99" t="s">
        <v>462</v>
      </c>
      <c r="B12" s="14"/>
      <c r="C12" s="346" t="s">
        <v>931</v>
      </c>
      <c r="D12" s="14"/>
      <c r="E12" s="193">
        <v>64.941731390000001</v>
      </c>
      <c r="F12" s="193">
        <v>-107.61423925999999</v>
      </c>
      <c r="G12" s="193">
        <v>232.74862494000001</v>
      </c>
      <c r="H12" s="193">
        <v>314.97471241300906</v>
      </c>
      <c r="I12" s="193">
        <v>22.081411370000001</v>
      </c>
      <c r="J12" s="193">
        <v>173.21941313289742</v>
      </c>
      <c r="K12" s="193">
        <v>273.93786666710258</v>
      </c>
      <c r="L12" s="193">
        <v>452.19173296999998</v>
      </c>
      <c r="M12" s="193">
        <v>613.90117496999994</v>
      </c>
      <c r="N12" s="193">
        <v>344.03710484808352</v>
      </c>
      <c r="O12" s="192"/>
      <c r="P12" s="193">
        <v>52.826773890000005</v>
      </c>
      <c r="Q12" s="193">
        <v>12.114957500000001</v>
      </c>
      <c r="R12" s="193">
        <v>-21.660842630000001</v>
      </c>
      <c r="S12" s="193">
        <v>-11.081233539999998</v>
      </c>
      <c r="T12" s="193">
        <v>2.7301815399999985</v>
      </c>
      <c r="U12" s="193">
        <v>-77.60234462999999</v>
      </c>
      <c r="V12" s="193">
        <v>102.81403725</v>
      </c>
      <c r="W12" s="193">
        <v>97.219378171874638</v>
      </c>
      <c r="X12" s="193">
        <v>-6.3476450818746164</v>
      </c>
      <c r="Y12" s="193">
        <v>39.062854599999994</v>
      </c>
      <c r="Z12" s="193">
        <v>6.0924388399999998</v>
      </c>
      <c r="AA12" s="193">
        <v>131.00385259000001</v>
      </c>
      <c r="AB12" s="193">
        <v>48.838751144218826</v>
      </c>
      <c r="AC12" s="193">
        <v>129.03966983879022</v>
      </c>
      <c r="AD12" s="193">
        <v>-66.446082160000003</v>
      </c>
      <c r="AE12" s="193">
        <v>98.089644929999992</v>
      </c>
      <c r="AF12" s="193">
        <v>18.275824819999997</v>
      </c>
      <c r="AG12" s="193">
        <v>-27.837976219999994</v>
      </c>
      <c r="AH12" s="193">
        <v>55.248180849999997</v>
      </c>
      <c r="AI12" s="193">
        <v>40.52682480391158</v>
      </c>
      <c r="AJ12" s="193">
        <v>30.93632911608842</v>
      </c>
      <c r="AK12" s="193">
        <v>46.508078362897429</v>
      </c>
      <c r="AL12" s="193">
        <v>72.30674104376925</v>
      </c>
      <c r="AM12" s="193">
        <v>64.794713656230741</v>
      </c>
      <c r="AN12" s="193">
        <v>66.690145302319976</v>
      </c>
      <c r="AO12" s="193">
        <v>70.146266664782601</v>
      </c>
      <c r="AP12" s="193">
        <v>93.104196349999995</v>
      </c>
      <c r="AQ12" s="193">
        <v>99.45536826999998</v>
      </c>
      <c r="AR12" s="193">
        <v>148.91636708000001</v>
      </c>
      <c r="AS12" s="193">
        <v>110.71580127000001</v>
      </c>
      <c r="AT12" s="193">
        <v>171.45362444999998</v>
      </c>
      <c r="AU12" s="193">
        <v>133.99194973000002</v>
      </c>
      <c r="AV12" s="193">
        <v>74.013172640000008</v>
      </c>
      <c r="AW12" s="193">
        <v>234.44242814999998</v>
      </c>
      <c r="AX12" s="193">
        <v>197.95223736</v>
      </c>
      <c r="AY12" s="193">
        <v>-0.18800919000001159</v>
      </c>
      <c r="AZ12" s="193">
        <v>91.73365173000002</v>
      </c>
      <c r="BA12" s="193">
        <v>54.539224948083465</v>
      </c>
      <c r="BB12" s="193">
        <v>148.92981624274077</v>
      </c>
      <c r="BC12" s="193">
        <v>187.92846502410225</v>
      </c>
    </row>
    <row r="13" spans="1:55" s="5" customFormat="1" ht="16.5" customHeight="1">
      <c r="A13" s="101" t="s">
        <v>1077</v>
      </c>
      <c r="B13" s="14"/>
      <c r="C13" s="346" t="s">
        <v>622</v>
      </c>
      <c r="D13" s="14"/>
      <c r="E13" s="193">
        <v>5.4430297599999991</v>
      </c>
      <c r="F13" s="193">
        <v>-93.042172239999999</v>
      </c>
      <c r="G13" s="193">
        <v>18.92470844</v>
      </c>
      <c r="H13" s="193">
        <v>35.59682643</v>
      </c>
      <c r="I13" s="193">
        <v>122.17916734354999</v>
      </c>
      <c r="J13" s="193">
        <v>49.516913935533331</v>
      </c>
      <c r="K13" s="193">
        <v>80.615608659044653</v>
      </c>
      <c r="L13" s="193">
        <v>64.65437781</v>
      </c>
      <c r="M13" s="193">
        <v>36.871765940000003</v>
      </c>
      <c r="N13" s="193">
        <v>61.353971540000003</v>
      </c>
      <c r="O13" s="192"/>
      <c r="P13" s="193">
        <v>3.8844847900000001</v>
      </c>
      <c r="Q13" s="193">
        <v>1.5585449699999991</v>
      </c>
      <c r="R13" s="193">
        <v>-0.20787835000000002</v>
      </c>
      <c r="S13" s="193">
        <v>-0.47620514000000003</v>
      </c>
      <c r="T13" s="193">
        <v>-0.30901085999999994</v>
      </c>
      <c r="U13" s="193">
        <v>-92.049077890000007</v>
      </c>
      <c r="V13" s="193">
        <v>-2.6833002100000001</v>
      </c>
      <c r="W13" s="193">
        <v>2.93840447</v>
      </c>
      <c r="X13" s="193">
        <v>12.857992599999999</v>
      </c>
      <c r="Y13" s="193">
        <v>5.8116115799999992</v>
      </c>
      <c r="Z13" s="193">
        <v>27.052131880000001</v>
      </c>
      <c r="AA13" s="193">
        <v>25.165838130000008</v>
      </c>
      <c r="AB13" s="193">
        <v>15.839423870000001</v>
      </c>
      <c r="AC13" s="193">
        <v>-32.460567450000006</v>
      </c>
      <c r="AD13" s="193">
        <v>66.021225457500009</v>
      </c>
      <c r="AE13" s="193">
        <v>-5.1187625700003993E-2</v>
      </c>
      <c r="AF13" s="193">
        <v>5.0262401794444305</v>
      </c>
      <c r="AG13" s="193">
        <v>51.182889332305564</v>
      </c>
      <c r="AH13" s="193">
        <v>13.975678135500003</v>
      </c>
      <c r="AI13" s="193">
        <v>4.3539487528333369</v>
      </c>
      <c r="AJ13" s="193">
        <v>15.629003586666661</v>
      </c>
      <c r="AK13" s="193">
        <v>15.55828346053333</v>
      </c>
      <c r="AL13" s="193">
        <v>17.975621185112029</v>
      </c>
      <c r="AM13" s="193">
        <v>13.497753015195892</v>
      </c>
      <c r="AN13" s="193">
        <v>27.16604558033379</v>
      </c>
      <c r="AO13" s="193">
        <v>21.976188878402937</v>
      </c>
      <c r="AP13" s="193">
        <v>8.6334633299999997</v>
      </c>
      <c r="AQ13" s="193">
        <v>16.299233860000001</v>
      </c>
      <c r="AR13" s="193">
        <v>15.144931759999999</v>
      </c>
      <c r="AS13" s="193">
        <v>24.576748859999999</v>
      </c>
      <c r="AT13" s="193">
        <v>6.5647221399999998</v>
      </c>
      <c r="AU13" s="193">
        <v>11.187170700000001</v>
      </c>
      <c r="AV13" s="193">
        <v>4.3304807299999997</v>
      </c>
      <c r="AW13" s="193">
        <v>14.78939237</v>
      </c>
      <c r="AX13" s="193">
        <v>9.7699525000000005</v>
      </c>
      <c r="AY13" s="193">
        <v>-4.4886188499999999</v>
      </c>
      <c r="AZ13" s="193">
        <v>-0.71001258000000012</v>
      </c>
      <c r="BA13" s="193">
        <v>56.78265047</v>
      </c>
      <c r="BB13" s="193">
        <v>26.827245859999998</v>
      </c>
      <c r="BC13" s="193">
        <v>23.327596530000005</v>
      </c>
    </row>
    <row r="14" spans="1:55" s="5" customFormat="1" ht="16.5" customHeight="1">
      <c r="A14" s="99" t="s">
        <v>1116</v>
      </c>
      <c r="B14" s="14"/>
      <c r="C14" s="346" t="s">
        <v>623</v>
      </c>
      <c r="D14" s="14"/>
      <c r="E14" s="193">
        <v>-144.41462149</v>
      </c>
      <c r="F14" s="193">
        <v>-398.37129609000004</v>
      </c>
      <c r="G14" s="193">
        <v>-774.85787486999993</v>
      </c>
      <c r="H14" s="193">
        <v>-866.94758289999993</v>
      </c>
      <c r="I14" s="193">
        <v>-997.86550873999988</v>
      </c>
      <c r="J14" s="193">
        <v>-994.28418837000004</v>
      </c>
      <c r="K14" s="193">
        <v>-906.8267026100001</v>
      </c>
      <c r="L14" s="193">
        <v>-948.82617496000012</v>
      </c>
      <c r="M14" s="193">
        <v>-1027.5901709299999</v>
      </c>
      <c r="N14" s="193">
        <v>-1150.60420241</v>
      </c>
      <c r="O14" s="192"/>
      <c r="P14" s="193">
        <v>-79.978751509999995</v>
      </c>
      <c r="Q14" s="193">
        <v>-64.435869980000007</v>
      </c>
      <c r="R14" s="193">
        <v>-65.781635620000003</v>
      </c>
      <c r="S14" s="193">
        <v>-71.299463460000013</v>
      </c>
      <c r="T14" s="193">
        <v>-76.491467419999992</v>
      </c>
      <c r="U14" s="193">
        <v>-184.79872959000005</v>
      </c>
      <c r="V14" s="193">
        <v>-187.71193699</v>
      </c>
      <c r="W14" s="193">
        <v>-193.33380330000003</v>
      </c>
      <c r="X14" s="193">
        <v>-194.74009464999995</v>
      </c>
      <c r="Y14" s="193">
        <v>-199.07203992999996</v>
      </c>
      <c r="Z14" s="193">
        <v>-203.89094138000002</v>
      </c>
      <c r="AA14" s="193">
        <v>-212.67835168999997</v>
      </c>
      <c r="AB14" s="193">
        <v>-218.39683993</v>
      </c>
      <c r="AC14" s="193">
        <v>-231.9814499</v>
      </c>
      <c r="AD14" s="193">
        <v>-242.48842025000002</v>
      </c>
      <c r="AE14" s="193">
        <v>-247.5630366</v>
      </c>
      <c r="AF14" s="193">
        <v>-252.115936</v>
      </c>
      <c r="AG14" s="193">
        <v>-255.69811588999991</v>
      </c>
      <c r="AH14" s="193">
        <v>-245.71048669000001</v>
      </c>
      <c r="AI14" s="193">
        <v>-248.64193576000002</v>
      </c>
      <c r="AJ14" s="193">
        <v>-252.12358158000004</v>
      </c>
      <c r="AK14" s="193">
        <v>-247.80818434</v>
      </c>
      <c r="AL14" s="193">
        <v>-231.07720626999998</v>
      </c>
      <c r="AM14" s="193">
        <v>-226.96518889000004</v>
      </c>
      <c r="AN14" s="193">
        <v>-220.73689354000001</v>
      </c>
      <c r="AO14" s="193">
        <v>-228.04741391000005</v>
      </c>
      <c r="AP14" s="193">
        <v>-225.28560845000001</v>
      </c>
      <c r="AQ14" s="193">
        <v>-232.94904417999999</v>
      </c>
      <c r="AR14" s="193">
        <v>-241.33912178000006</v>
      </c>
      <c r="AS14" s="193">
        <v>-249.25240055000003</v>
      </c>
      <c r="AT14" s="193">
        <v>-251.20500370000002</v>
      </c>
      <c r="AU14" s="193">
        <v>-251.47064591999995</v>
      </c>
      <c r="AV14" s="193">
        <v>-254.29463466000007</v>
      </c>
      <c r="AW14" s="193">
        <v>-270.61988664999996</v>
      </c>
      <c r="AX14" s="193">
        <v>-277.70281974</v>
      </c>
      <c r="AY14" s="193">
        <v>-286.91953144999997</v>
      </c>
      <c r="AZ14" s="193">
        <v>-288.08841388000008</v>
      </c>
      <c r="BA14" s="193">
        <v>-297.89343733999993</v>
      </c>
      <c r="BB14" s="193">
        <v>-324.88641652000001</v>
      </c>
      <c r="BC14" s="193">
        <v>-337.76250920000001</v>
      </c>
    </row>
    <row r="15" spans="1:55" s="5" customFormat="1" ht="16.5" customHeight="1">
      <c r="A15" s="97"/>
      <c r="B15" s="216"/>
      <c r="C15" s="354" t="s">
        <v>932</v>
      </c>
      <c r="D15" s="14"/>
      <c r="E15" s="260">
        <v>-1.6388050699999999</v>
      </c>
      <c r="F15" s="260">
        <v>48.151561939998786</v>
      </c>
      <c r="G15" s="260">
        <v>149.04558180000001</v>
      </c>
      <c r="H15" s="260">
        <v>134.68073255699096</v>
      </c>
      <c r="I15" s="260">
        <v>44.540767355374598</v>
      </c>
      <c r="J15" s="260">
        <v>171.39239457313133</v>
      </c>
      <c r="K15" s="260">
        <v>125.38557228226608</v>
      </c>
      <c r="L15" s="260">
        <v>133.25648348000001</v>
      </c>
      <c r="M15" s="260">
        <v>259.49939653627166</v>
      </c>
      <c r="N15" s="260">
        <v>167.61431230891773</v>
      </c>
      <c r="O15" s="192"/>
      <c r="P15" s="260">
        <v>-7.4069847100000006</v>
      </c>
      <c r="Q15" s="260">
        <v>5.7681796400000005</v>
      </c>
      <c r="R15" s="260">
        <v>15.951814389999999</v>
      </c>
      <c r="S15" s="260">
        <v>15.532839189999999</v>
      </c>
      <c r="T15" s="260">
        <v>2.9666295100000024</v>
      </c>
      <c r="U15" s="260">
        <v>13.700278849998782</v>
      </c>
      <c r="V15" s="260">
        <v>27.333936990000002</v>
      </c>
      <c r="W15" s="260">
        <v>32.300638231412734</v>
      </c>
      <c r="X15" s="260">
        <v>33.564393552970806</v>
      </c>
      <c r="Y15" s="260">
        <v>55.846613025616463</v>
      </c>
      <c r="Z15" s="260">
        <v>36.025504179999999</v>
      </c>
      <c r="AA15" s="260">
        <v>48.56477924</v>
      </c>
      <c r="AB15" s="260">
        <v>40.048790875781179</v>
      </c>
      <c r="AC15" s="260">
        <v>10.041658261209795</v>
      </c>
      <c r="AD15" s="260">
        <v>15.843550678512496</v>
      </c>
      <c r="AE15" s="260">
        <v>13.04868313807251</v>
      </c>
      <c r="AF15" s="260">
        <v>-0.58431779144920259</v>
      </c>
      <c r="AG15" s="260">
        <v>16.232851330238795</v>
      </c>
      <c r="AH15" s="260">
        <v>23.7639993663329</v>
      </c>
      <c r="AI15" s="260">
        <v>71.430947647002284</v>
      </c>
      <c r="AJ15" s="260">
        <v>33.926337342052577</v>
      </c>
      <c r="AK15" s="260">
        <v>42.271110217743555</v>
      </c>
      <c r="AL15" s="260">
        <v>16.543013479200489</v>
      </c>
      <c r="AM15" s="260">
        <v>37.09863926756541</v>
      </c>
      <c r="AN15" s="260">
        <v>50.548867569128632</v>
      </c>
      <c r="AO15" s="260">
        <v>21.195051966371537</v>
      </c>
      <c r="AP15" s="260">
        <v>15.58492675000045</v>
      </c>
      <c r="AQ15" s="260">
        <v>66.805206080000431</v>
      </c>
      <c r="AR15" s="260">
        <v>55.512584299997179</v>
      </c>
      <c r="AS15" s="260">
        <v>-4.6462336499980301</v>
      </c>
      <c r="AT15" s="260">
        <v>25.775356880000036</v>
      </c>
      <c r="AU15" s="260">
        <v>120.09685123000025</v>
      </c>
      <c r="AV15" s="260">
        <v>38.219960790000549</v>
      </c>
      <c r="AW15" s="260">
        <v>75.407227636270832</v>
      </c>
      <c r="AX15" s="260">
        <v>43.71150761935958</v>
      </c>
      <c r="AY15" s="260">
        <v>26.448848424427815</v>
      </c>
      <c r="AZ15" s="260">
        <v>79.047415853684427</v>
      </c>
      <c r="BA15" s="260">
        <v>18.406540411445896</v>
      </c>
      <c r="BB15" s="260">
        <v>129.4248623190386</v>
      </c>
      <c r="BC15" s="260">
        <v>240.18519854287334</v>
      </c>
    </row>
    <row r="16" spans="1:55" s="5" customFormat="1" ht="16.5" customHeight="1">
      <c r="A16" s="97"/>
      <c r="B16" s="10" t="s">
        <v>641</v>
      </c>
      <c r="C16" s="10"/>
      <c r="D16" s="10"/>
      <c r="E16" s="261">
        <v>1301.8690297199998</v>
      </c>
      <c r="F16" s="261">
        <v>3384.8133267900002</v>
      </c>
      <c r="G16" s="261">
        <v>5604.9476097799998</v>
      </c>
      <c r="H16" s="261">
        <v>5896.5156171559993</v>
      </c>
      <c r="I16" s="261">
        <v>6263.6561165833737</v>
      </c>
      <c r="J16" s="261">
        <v>6539.4857958139328</v>
      </c>
      <c r="K16" s="261">
        <v>6643.8466515299669</v>
      </c>
      <c r="L16" s="261">
        <v>6894.6688434400003</v>
      </c>
      <c r="M16" s="261">
        <v>7250.0478977105995</v>
      </c>
      <c r="N16" s="261">
        <v>7202.9561274099997</v>
      </c>
      <c r="O16" s="191"/>
      <c r="P16" s="261">
        <v>720.56324158999996</v>
      </c>
      <c r="Q16" s="261">
        <v>581.30578812999988</v>
      </c>
      <c r="R16" s="261">
        <v>632.41698757999995</v>
      </c>
      <c r="S16" s="261">
        <v>556.59295691000011</v>
      </c>
      <c r="T16" s="261">
        <v>652.33184948999997</v>
      </c>
      <c r="U16" s="261">
        <v>1543.4715328100003</v>
      </c>
      <c r="V16" s="261">
        <v>1246.7640734300001</v>
      </c>
      <c r="W16" s="261">
        <v>1284.7925418899999</v>
      </c>
      <c r="X16" s="261">
        <v>1572.9328068300006</v>
      </c>
      <c r="Y16" s="261">
        <v>1500.4581876299997</v>
      </c>
      <c r="Z16" s="261">
        <v>1280.28825162</v>
      </c>
      <c r="AA16" s="261">
        <v>1287.5199527299999</v>
      </c>
      <c r="AB16" s="261">
        <v>1429.5605878099998</v>
      </c>
      <c r="AC16" s="261">
        <v>1899.1468249959999</v>
      </c>
      <c r="AD16" s="261">
        <v>1371.7581350266</v>
      </c>
      <c r="AE16" s="261">
        <v>1397.5942193410001</v>
      </c>
      <c r="AF16" s="261">
        <v>1468.6784115043999</v>
      </c>
      <c r="AG16" s="261">
        <v>2025.6253507113743</v>
      </c>
      <c r="AH16" s="261">
        <v>1442.5807842555002</v>
      </c>
      <c r="AI16" s="261">
        <v>1435.0558887984998</v>
      </c>
      <c r="AJ16" s="261">
        <v>1524.1181289937219</v>
      </c>
      <c r="AK16" s="261">
        <v>2137.7309937662108</v>
      </c>
      <c r="AL16" s="261">
        <v>1530.2632898922</v>
      </c>
      <c r="AM16" s="261">
        <v>1492.012399103927</v>
      </c>
      <c r="AN16" s="261">
        <v>1573.1618726825616</v>
      </c>
      <c r="AO16" s="261">
        <v>2048.4090898512782</v>
      </c>
      <c r="AP16" s="261">
        <v>1628.2602977800002</v>
      </c>
      <c r="AQ16" s="261">
        <v>1519.9344167199993</v>
      </c>
      <c r="AR16" s="261">
        <v>1568.5075618415001</v>
      </c>
      <c r="AS16" s="261">
        <v>2177.9665670985005</v>
      </c>
      <c r="AT16" s="261">
        <v>1625.1920057699999</v>
      </c>
      <c r="AU16" s="261">
        <v>1575.0124945300004</v>
      </c>
      <c r="AV16" s="261">
        <v>1645.7956005843373</v>
      </c>
      <c r="AW16" s="261">
        <v>2404.0477968262626</v>
      </c>
      <c r="AX16" s="261">
        <v>1683.8368445025001</v>
      </c>
      <c r="AY16" s="261">
        <v>1619.0703953083337</v>
      </c>
      <c r="AZ16" s="261">
        <v>1712.8595562191667</v>
      </c>
      <c r="BA16" s="261">
        <v>2187.1893313799997</v>
      </c>
      <c r="BB16" s="261">
        <v>1915.1880786213401</v>
      </c>
      <c r="BC16" s="261">
        <v>1812.2806842686559</v>
      </c>
    </row>
    <row r="17" spans="1:55" s="5" customFormat="1" ht="16.5" customHeight="1">
      <c r="A17" s="97"/>
      <c r="B17" s="10"/>
      <c r="C17" s="14" t="s">
        <v>642</v>
      </c>
      <c r="D17" s="14"/>
      <c r="E17" s="193">
        <v>1102.7916651400001</v>
      </c>
      <c r="F17" s="193">
        <v>2845.5177295800004</v>
      </c>
      <c r="G17" s="193">
        <v>4508.6073161999993</v>
      </c>
      <c r="H17" s="193">
        <v>4672.1143113799999</v>
      </c>
      <c r="I17" s="193">
        <v>5006.7219584199001</v>
      </c>
      <c r="J17" s="193">
        <v>5193.8632381211328</v>
      </c>
      <c r="K17" s="193">
        <v>5316.9256723891012</v>
      </c>
      <c r="L17" s="193">
        <v>5489.7290174400005</v>
      </c>
      <c r="M17" s="193">
        <v>5793.2228671806006</v>
      </c>
      <c r="N17" s="193">
        <v>6048.4872898000003</v>
      </c>
      <c r="O17" s="192"/>
      <c r="P17" s="193">
        <v>600.55613786000004</v>
      </c>
      <c r="Q17" s="193">
        <v>502.23552727999993</v>
      </c>
      <c r="R17" s="193">
        <v>522.08973979000007</v>
      </c>
      <c r="S17" s="193">
        <v>459.58501600999995</v>
      </c>
      <c r="T17" s="193">
        <v>533.77221083000006</v>
      </c>
      <c r="U17" s="193">
        <v>1330.07076295</v>
      </c>
      <c r="V17" s="193">
        <v>1049.18255688</v>
      </c>
      <c r="W17" s="193">
        <v>1092.6330845900002</v>
      </c>
      <c r="X17" s="193">
        <v>1084.60538845</v>
      </c>
      <c r="Y17" s="193">
        <v>1282.1862862799999</v>
      </c>
      <c r="Z17" s="193">
        <v>1081.90612149</v>
      </c>
      <c r="AA17" s="193">
        <v>1089.20172667</v>
      </c>
      <c r="AB17" s="193">
        <v>1187.8345121</v>
      </c>
      <c r="AC17" s="193">
        <v>1313.1719511199999</v>
      </c>
      <c r="AD17" s="193">
        <v>1138.6630787115</v>
      </c>
      <c r="AE17" s="193">
        <v>1122.8110429805333</v>
      </c>
      <c r="AF17" s="193">
        <v>1217.0457219084556</v>
      </c>
      <c r="AG17" s="193">
        <v>1528.202114819411</v>
      </c>
      <c r="AH17" s="193">
        <v>1176.3400120690335</v>
      </c>
      <c r="AI17" s="193">
        <v>1195.6663121142999</v>
      </c>
      <c r="AJ17" s="193">
        <v>1258.5831192259443</v>
      </c>
      <c r="AK17" s="193">
        <v>1563.2737947118551</v>
      </c>
      <c r="AL17" s="193">
        <v>1235.0034183351002</v>
      </c>
      <c r="AM17" s="193">
        <v>1211.7701267678997</v>
      </c>
      <c r="AN17" s="193">
        <v>1279.857699118033</v>
      </c>
      <c r="AO17" s="193">
        <v>1590.2944281680684</v>
      </c>
      <c r="AP17" s="193">
        <v>1336.2919645700001</v>
      </c>
      <c r="AQ17" s="193">
        <v>1243.0113594499996</v>
      </c>
      <c r="AR17" s="193">
        <v>1279.7871851000004</v>
      </c>
      <c r="AS17" s="193">
        <v>1630.6385083200003</v>
      </c>
      <c r="AT17" s="193">
        <v>1328.8090848499999</v>
      </c>
      <c r="AU17" s="193">
        <v>1305.2226569100001</v>
      </c>
      <c r="AV17" s="193">
        <v>1358.7225003343378</v>
      </c>
      <c r="AW17" s="193">
        <v>1800.4686250862624</v>
      </c>
      <c r="AX17" s="193">
        <v>1421.1221768599999</v>
      </c>
      <c r="AY17" s="193">
        <v>1349.5275453900003</v>
      </c>
      <c r="AZ17" s="193">
        <v>1428.3811146799999</v>
      </c>
      <c r="BA17" s="193">
        <v>1849.45645287</v>
      </c>
      <c r="BB17" s="193">
        <v>1431.3068863699998</v>
      </c>
      <c r="BC17" s="193">
        <v>1520.0949079100001</v>
      </c>
    </row>
    <row r="18" spans="1:55" s="5" customFormat="1" ht="16.5" customHeight="1">
      <c r="A18" s="97"/>
      <c r="B18" s="10"/>
      <c r="C18" s="346" t="s">
        <v>624</v>
      </c>
      <c r="D18" s="14"/>
      <c r="E18" s="193">
        <v>800.34247060999996</v>
      </c>
      <c r="F18" s="193">
        <v>2096.0535619300003</v>
      </c>
      <c r="G18" s="193">
        <v>3401.6929719</v>
      </c>
      <c r="H18" s="193">
        <v>3504.1812259799999</v>
      </c>
      <c r="I18" s="193">
        <v>3713.0574066907748</v>
      </c>
      <c r="J18" s="193">
        <v>3896.0368015115328</v>
      </c>
      <c r="K18" s="193">
        <v>4095.930591073</v>
      </c>
      <c r="L18" s="193">
        <v>4295.8988661900003</v>
      </c>
      <c r="M18" s="193">
        <v>4602.7724499306005</v>
      </c>
      <c r="N18" s="193">
        <v>4802.2221002300003</v>
      </c>
      <c r="O18" s="192"/>
      <c r="P18" s="193">
        <v>436.62288869999998</v>
      </c>
      <c r="Q18" s="193">
        <v>363.71958191000004</v>
      </c>
      <c r="R18" s="193">
        <v>382.93626223000001</v>
      </c>
      <c r="S18" s="193">
        <v>326.87987917999999</v>
      </c>
      <c r="T18" s="193">
        <v>383.29179390000007</v>
      </c>
      <c r="U18" s="193">
        <v>1002.9456266200001</v>
      </c>
      <c r="V18" s="193">
        <v>792.75167906999991</v>
      </c>
      <c r="W18" s="193">
        <v>822.6427607600001</v>
      </c>
      <c r="X18" s="193">
        <v>805.56721312999991</v>
      </c>
      <c r="Y18" s="193">
        <v>980.73131894000016</v>
      </c>
      <c r="Z18" s="193">
        <v>819.57740965000005</v>
      </c>
      <c r="AA18" s="193">
        <v>809.81857548000005</v>
      </c>
      <c r="AB18" s="193">
        <v>892.07620943999996</v>
      </c>
      <c r="AC18" s="193">
        <v>982.70903140999985</v>
      </c>
      <c r="AD18" s="193">
        <v>867.22897344399996</v>
      </c>
      <c r="AE18" s="193">
        <v>817.40687493556675</v>
      </c>
      <c r="AF18" s="193">
        <v>903.94992716487786</v>
      </c>
      <c r="AG18" s="193">
        <v>1124.4716311463303</v>
      </c>
      <c r="AH18" s="193">
        <v>882.54938691839993</v>
      </c>
      <c r="AI18" s="193">
        <v>866.22905443826642</v>
      </c>
      <c r="AJ18" s="193">
        <v>938.62243635738878</v>
      </c>
      <c r="AK18" s="193">
        <v>1208.6359237974777</v>
      </c>
      <c r="AL18" s="193">
        <v>966.89358767673343</v>
      </c>
      <c r="AM18" s="193">
        <v>921.72923687376635</v>
      </c>
      <c r="AN18" s="193">
        <v>977.98539340456659</v>
      </c>
      <c r="AO18" s="193">
        <v>1229.3223731179337</v>
      </c>
      <c r="AP18" s="193">
        <v>1052.5426265800002</v>
      </c>
      <c r="AQ18" s="193">
        <v>954.39876340999979</v>
      </c>
      <c r="AR18" s="193">
        <v>998.83445672000028</v>
      </c>
      <c r="AS18" s="193">
        <v>1290.1230194799998</v>
      </c>
      <c r="AT18" s="193">
        <v>1055.33453601</v>
      </c>
      <c r="AU18" s="193">
        <v>1011.29977253</v>
      </c>
      <c r="AV18" s="193">
        <v>1082.0225359000001</v>
      </c>
      <c r="AW18" s="193">
        <v>1454.1156054906</v>
      </c>
      <c r="AX18" s="193">
        <v>1154.57263762</v>
      </c>
      <c r="AY18" s="193">
        <v>1053.8377393400001</v>
      </c>
      <c r="AZ18" s="193">
        <v>1127.6914894199999</v>
      </c>
      <c r="BA18" s="193">
        <v>1466.12023385</v>
      </c>
      <c r="BB18" s="193">
        <v>1140.8240716299999</v>
      </c>
      <c r="BC18" s="193">
        <v>1214.32460186</v>
      </c>
    </row>
    <row r="19" spans="1:55" s="5" customFormat="1" ht="16.5" customHeight="1">
      <c r="A19" s="102"/>
      <c r="B19" s="10"/>
      <c r="C19" s="346" t="s">
        <v>625</v>
      </c>
      <c r="D19" s="14"/>
      <c r="E19" s="193">
        <v>302.44919453</v>
      </c>
      <c r="F19" s="193">
        <v>749.46416765000004</v>
      </c>
      <c r="G19" s="193">
        <v>1106.9143443</v>
      </c>
      <c r="H19" s="193">
        <v>1167.9330854</v>
      </c>
      <c r="I19" s="193">
        <v>1293.6645517291252</v>
      </c>
      <c r="J19" s="193">
        <v>1297.8264366096</v>
      </c>
      <c r="K19" s="193">
        <v>1220.9950813161011</v>
      </c>
      <c r="L19" s="193">
        <v>1193.83015125</v>
      </c>
      <c r="M19" s="193">
        <v>1190.4504172500001</v>
      </c>
      <c r="N19" s="193">
        <v>1246.2651895699998</v>
      </c>
      <c r="O19" s="192"/>
      <c r="P19" s="193">
        <v>163.93324916</v>
      </c>
      <c r="Q19" s="193">
        <v>138.51594536999997</v>
      </c>
      <c r="R19" s="193">
        <v>139.15347756</v>
      </c>
      <c r="S19" s="193">
        <v>132.70513683000001</v>
      </c>
      <c r="T19" s="193">
        <v>150.48041692999999</v>
      </c>
      <c r="U19" s="193">
        <v>327.12513633000003</v>
      </c>
      <c r="V19" s="193">
        <v>256.43087780999997</v>
      </c>
      <c r="W19" s="193">
        <v>269.99032383000002</v>
      </c>
      <c r="X19" s="193">
        <v>279.03817531999994</v>
      </c>
      <c r="Y19" s="193">
        <v>301.45496734</v>
      </c>
      <c r="Z19" s="193">
        <v>262.32871183999998</v>
      </c>
      <c r="AA19" s="193">
        <v>279.38315119000004</v>
      </c>
      <c r="AB19" s="193">
        <v>295.75830265999997</v>
      </c>
      <c r="AC19" s="193">
        <v>330.46291970999999</v>
      </c>
      <c r="AD19" s="193">
        <v>271.4341052675</v>
      </c>
      <c r="AE19" s="193">
        <v>305.40416804496653</v>
      </c>
      <c r="AF19" s="193">
        <v>313.09579474357793</v>
      </c>
      <c r="AG19" s="193">
        <v>403.73048367308058</v>
      </c>
      <c r="AH19" s="193">
        <v>293.79062515063333</v>
      </c>
      <c r="AI19" s="193">
        <v>329.43725767603325</v>
      </c>
      <c r="AJ19" s="193">
        <v>319.96068286855558</v>
      </c>
      <c r="AK19" s="193">
        <v>354.63787091437769</v>
      </c>
      <c r="AL19" s="193">
        <v>268.10983065836666</v>
      </c>
      <c r="AM19" s="193">
        <v>290.04088989413333</v>
      </c>
      <c r="AN19" s="193">
        <v>301.87230571346663</v>
      </c>
      <c r="AO19" s="193">
        <v>360.97205505013449</v>
      </c>
      <c r="AP19" s="193">
        <v>283.74933798999996</v>
      </c>
      <c r="AQ19" s="193">
        <v>288.61259603999997</v>
      </c>
      <c r="AR19" s="193">
        <v>280.95272838000005</v>
      </c>
      <c r="AS19" s="193">
        <v>340.51548884000005</v>
      </c>
      <c r="AT19" s="193">
        <v>273.47454884000001</v>
      </c>
      <c r="AU19" s="193">
        <v>293.92288438000003</v>
      </c>
      <c r="AV19" s="193">
        <v>276.69996443433752</v>
      </c>
      <c r="AW19" s="193">
        <v>346.35301959566249</v>
      </c>
      <c r="AX19" s="193">
        <v>266.54953924</v>
      </c>
      <c r="AY19" s="193">
        <v>295.68980604999996</v>
      </c>
      <c r="AZ19" s="193">
        <v>300.68962525999996</v>
      </c>
      <c r="BA19" s="193">
        <v>383.33621901999999</v>
      </c>
      <c r="BB19" s="193">
        <v>290.48281473999998</v>
      </c>
      <c r="BC19" s="193">
        <v>305.77030605000004</v>
      </c>
    </row>
    <row r="20" spans="1:55" s="5" customFormat="1" ht="16.5" customHeight="1">
      <c r="A20" s="97"/>
      <c r="B20" s="10"/>
      <c r="C20" s="14" t="s">
        <v>643</v>
      </c>
      <c r="D20" s="14"/>
      <c r="E20" s="193">
        <v>21.678269449999998</v>
      </c>
      <c r="F20" s="193">
        <v>65.736996489999996</v>
      </c>
      <c r="G20" s="193">
        <v>364.30201287000006</v>
      </c>
      <c r="H20" s="193">
        <v>376.26969495999998</v>
      </c>
      <c r="I20" s="193">
        <v>327.35766771999999</v>
      </c>
      <c r="J20" s="193">
        <v>361.26889942000003</v>
      </c>
      <c r="K20" s="193">
        <v>175.66203105</v>
      </c>
      <c r="L20" s="193">
        <v>271.58044727999999</v>
      </c>
      <c r="M20" s="193">
        <v>358.54288092999997</v>
      </c>
      <c r="N20" s="193">
        <v>68.574516970000005</v>
      </c>
      <c r="O20" s="192"/>
      <c r="P20" s="193">
        <v>21.678269449999998</v>
      </c>
      <c r="Q20" s="193">
        <v>0</v>
      </c>
      <c r="R20" s="193">
        <v>10.713570520000001</v>
      </c>
      <c r="S20" s="193">
        <v>0</v>
      </c>
      <c r="T20" s="193">
        <v>14.801526419999998</v>
      </c>
      <c r="U20" s="193">
        <v>40.221899550000003</v>
      </c>
      <c r="V20" s="193">
        <v>24.965190229999997</v>
      </c>
      <c r="W20" s="193">
        <v>15.131191320000003</v>
      </c>
      <c r="X20" s="193">
        <v>300.87482283999998</v>
      </c>
      <c r="Y20" s="193">
        <v>23.330808480000051</v>
      </c>
      <c r="Z20" s="193">
        <v>1.5047093599999999</v>
      </c>
      <c r="AA20" s="193">
        <v>4.2159639999999996</v>
      </c>
      <c r="AB20" s="193">
        <v>0</v>
      </c>
      <c r="AC20" s="193">
        <v>370.5490216</v>
      </c>
      <c r="AD20" s="193">
        <v>7.1833677099999997</v>
      </c>
      <c r="AE20" s="193">
        <v>41.723171210000004</v>
      </c>
      <c r="AF20" s="193">
        <v>10.806549999999998</v>
      </c>
      <c r="AG20" s="193">
        <v>267.64457879999998</v>
      </c>
      <c r="AH20" s="193">
        <v>29.082691920000002</v>
      </c>
      <c r="AI20" s="193">
        <v>0</v>
      </c>
      <c r="AJ20" s="193">
        <v>13.757779399999995</v>
      </c>
      <c r="AK20" s="193">
        <v>318.42842810000002</v>
      </c>
      <c r="AL20" s="193">
        <v>20.85911522</v>
      </c>
      <c r="AM20" s="193">
        <v>6.8135845900000005</v>
      </c>
      <c r="AN20" s="193">
        <v>4.8415574999999986</v>
      </c>
      <c r="AO20" s="193">
        <v>143.14777374000002</v>
      </c>
      <c r="AP20" s="193">
        <v>9.5772583999999998</v>
      </c>
      <c r="AQ20" s="193">
        <v>0.23586153000000082</v>
      </c>
      <c r="AR20" s="193">
        <v>0.05</v>
      </c>
      <c r="AS20" s="193">
        <v>261.71732735000001</v>
      </c>
      <c r="AT20" s="193">
        <v>12.57613849</v>
      </c>
      <c r="AU20" s="193">
        <v>0.05</v>
      </c>
      <c r="AV20" s="193">
        <v>14.559434370000002</v>
      </c>
      <c r="AW20" s="193">
        <v>331.35730806999999</v>
      </c>
      <c r="AX20" s="193">
        <v>-1.1480760700000001</v>
      </c>
      <c r="AY20" s="193">
        <v>6.1615346100000004</v>
      </c>
      <c r="AZ20" s="193">
        <v>11.812795830000001</v>
      </c>
      <c r="BA20" s="193">
        <v>51.748262600000004</v>
      </c>
      <c r="BB20" s="193">
        <v>189.07786811000003</v>
      </c>
      <c r="BC20" s="193">
        <v>0.1</v>
      </c>
    </row>
    <row r="21" spans="1:55" s="5" customFormat="1" ht="16.5" customHeight="1">
      <c r="A21" s="97"/>
      <c r="B21" s="224"/>
      <c r="C21" s="216" t="s">
        <v>644</v>
      </c>
      <c r="D21" s="14"/>
      <c r="E21" s="260">
        <v>177.39909512999998</v>
      </c>
      <c r="F21" s="260">
        <v>473.55860072000002</v>
      </c>
      <c r="G21" s="260">
        <v>732.03828070999998</v>
      </c>
      <c r="H21" s="260">
        <v>848.13161081600003</v>
      </c>
      <c r="I21" s="260">
        <v>929.576490443475</v>
      </c>
      <c r="J21" s="260">
        <v>984.35365827279998</v>
      </c>
      <c r="K21" s="260">
        <v>1151.2589480908657</v>
      </c>
      <c r="L21" s="260">
        <v>1133.35937872</v>
      </c>
      <c r="M21" s="260">
        <v>1098.2821495999999</v>
      </c>
      <c r="N21" s="260">
        <v>1085.8943206399999</v>
      </c>
      <c r="O21" s="192"/>
      <c r="P21" s="260">
        <v>98.328834279999995</v>
      </c>
      <c r="Q21" s="260">
        <v>79.070260849999997</v>
      </c>
      <c r="R21" s="260">
        <v>99.613677270000011</v>
      </c>
      <c r="S21" s="260">
        <v>97.007940899999994</v>
      </c>
      <c r="T21" s="260">
        <v>103.75811224</v>
      </c>
      <c r="U21" s="260">
        <v>173.17887031000001</v>
      </c>
      <c r="V21" s="260">
        <v>172.61632632000001</v>
      </c>
      <c r="W21" s="260">
        <v>177.02826597999999</v>
      </c>
      <c r="X21" s="260">
        <v>187.45259553999998</v>
      </c>
      <c r="Y21" s="260">
        <v>194.94109287000001</v>
      </c>
      <c r="Z21" s="260">
        <v>196.87742076999999</v>
      </c>
      <c r="AA21" s="260">
        <v>194.10226206000004</v>
      </c>
      <c r="AB21" s="260">
        <v>241.72607571</v>
      </c>
      <c r="AC21" s="260">
        <v>215.425852276</v>
      </c>
      <c r="AD21" s="260">
        <v>225.91168860510004</v>
      </c>
      <c r="AE21" s="260">
        <v>233.06000515046665</v>
      </c>
      <c r="AF21" s="260">
        <v>240.8261395959444</v>
      </c>
      <c r="AG21" s="260">
        <v>229.77865709196396</v>
      </c>
      <c r="AH21" s="260">
        <v>237.15808026646667</v>
      </c>
      <c r="AI21" s="260">
        <v>239.38957668419997</v>
      </c>
      <c r="AJ21" s="260">
        <v>251.77723036777775</v>
      </c>
      <c r="AK21" s="260">
        <v>256.02877095435559</v>
      </c>
      <c r="AL21" s="260">
        <v>274.40075633710001</v>
      </c>
      <c r="AM21" s="260">
        <v>273.42868774602732</v>
      </c>
      <c r="AN21" s="260">
        <v>288.46261606452828</v>
      </c>
      <c r="AO21" s="260">
        <v>314.96688794321017</v>
      </c>
      <c r="AP21" s="260">
        <v>282.39107480999996</v>
      </c>
      <c r="AQ21" s="260">
        <v>276.68719574000005</v>
      </c>
      <c r="AR21" s="260">
        <v>288.67037674149992</v>
      </c>
      <c r="AS21" s="260">
        <v>285.6107314285</v>
      </c>
      <c r="AT21" s="260">
        <v>283.80678243</v>
      </c>
      <c r="AU21" s="260">
        <v>269.73983762</v>
      </c>
      <c r="AV21" s="260">
        <v>272.51366587999996</v>
      </c>
      <c r="AW21" s="260">
        <v>272.22186367</v>
      </c>
      <c r="AX21" s="260">
        <v>263.86274371249999</v>
      </c>
      <c r="AY21" s="260">
        <v>263.38131530833334</v>
      </c>
      <c r="AZ21" s="260">
        <v>272.66564570916654</v>
      </c>
      <c r="BA21" s="260">
        <v>285.98461591</v>
      </c>
      <c r="BB21" s="260">
        <v>294.80332414134455</v>
      </c>
      <c r="BC21" s="260">
        <v>292.08577635865544</v>
      </c>
    </row>
    <row r="22" spans="1:55" s="7" customFormat="1" ht="16.5" customHeight="1">
      <c r="A22" s="97"/>
      <c r="B22" s="10" t="s">
        <v>645</v>
      </c>
      <c r="C22" s="14"/>
      <c r="D22" s="14"/>
      <c r="E22" s="261">
        <v>1201.5057202400003</v>
      </c>
      <c r="F22" s="261">
        <v>2321.0207580699998</v>
      </c>
      <c r="G22" s="261">
        <v>4294.5987387800005</v>
      </c>
      <c r="H22" s="261">
        <v>4451.1562886540014</v>
      </c>
      <c r="I22" s="261">
        <v>5103.5979577966282</v>
      </c>
      <c r="J22" s="261">
        <v>5962.6201336456343</v>
      </c>
      <c r="K22" s="261">
        <v>6304.1011232950041</v>
      </c>
      <c r="L22" s="261">
        <v>6643.7546275421555</v>
      </c>
      <c r="M22" s="261">
        <v>8450.7341990422028</v>
      </c>
      <c r="N22" s="261">
        <v>10931.931726818864</v>
      </c>
      <c r="O22" s="191"/>
      <c r="P22" s="261">
        <v>644.81681708999986</v>
      </c>
      <c r="Q22" s="261">
        <v>556.68890315000044</v>
      </c>
      <c r="R22" s="261">
        <v>447.26063011999997</v>
      </c>
      <c r="S22" s="261">
        <v>608.79549441999973</v>
      </c>
      <c r="T22" s="261">
        <v>527.24312407000002</v>
      </c>
      <c r="U22" s="261">
        <v>737.72150946000011</v>
      </c>
      <c r="V22" s="261">
        <v>1195.2578896</v>
      </c>
      <c r="W22" s="261">
        <v>1239.1098127900009</v>
      </c>
      <c r="X22" s="261">
        <v>899.0801762799988</v>
      </c>
      <c r="Y22" s="261">
        <v>961.15086011000096</v>
      </c>
      <c r="Z22" s="261">
        <v>1109.8321435999997</v>
      </c>
      <c r="AA22" s="261">
        <v>1326.5036595600004</v>
      </c>
      <c r="AB22" s="261">
        <v>1175.6848784100009</v>
      </c>
      <c r="AC22" s="261">
        <v>839.13560708399973</v>
      </c>
      <c r="AD22" s="261">
        <v>1346.5727642434006</v>
      </c>
      <c r="AE22" s="261">
        <v>1516.5833680089986</v>
      </c>
      <c r="AF22" s="261">
        <v>1384.7617627455998</v>
      </c>
      <c r="AG22" s="261">
        <v>855.68006279862891</v>
      </c>
      <c r="AH22" s="261">
        <v>1598.8511336172523</v>
      </c>
      <c r="AI22" s="261">
        <v>1686.9463218677888</v>
      </c>
      <c r="AJ22" s="261">
        <v>1682.3212569882505</v>
      </c>
      <c r="AK22" s="261">
        <v>994.50142117234293</v>
      </c>
      <c r="AL22" s="261">
        <v>1634.3855665231636</v>
      </c>
      <c r="AM22" s="261">
        <v>1777.501075403489</v>
      </c>
      <c r="AN22" s="261">
        <v>1734.7024575916935</v>
      </c>
      <c r="AO22" s="261">
        <v>1157.5120237766578</v>
      </c>
      <c r="AP22" s="261">
        <v>1656.0238960971558</v>
      </c>
      <c r="AQ22" s="261">
        <v>1835.1731590190002</v>
      </c>
      <c r="AR22" s="261">
        <v>1947.6394937806076</v>
      </c>
      <c r="AS22" s="261">
        <v>1204.9180786453921</v>
      </c>
      <c r="AT22" s="261">
        <v>1990.758281650448</v>
      </c>
      <c r="AU22" s="261">
        <v>2289.5375968362464</v>
      </c>
      <c r="AV22" s="261">
        <v>2342.6929869732035</v>
      </c>
      <c r="AW22" s="261">
        <v>1827.7453335823038</v>
      </c>
      <c r="AX22" s="261">
        <v>2661.559206266661</v>
      </c>
      <c r="AY22" s="261">
        <v>2702.6907636210967</v>
      </c>
      <c r="AZ22" s="261">
        <v>2948.0374400820806</v>
      </c>
      <c r="BA22" s="261">
        <v>2619.6443168490264</v>
      </c>
      <c r="BB22" s="261">
        <v>3135.5597337748823</v>
      </c>
      <c r="BC22" s="261">
        <v>3262.7726832238086</v>
      </c>
    </row>
    <row r="23" spans="1:55" s="7" customFormat="1" ht="16.5" customHeight="1">
      <c r="A23" s="97"/>
      <c r="B23" s="36" t="s">
        <v>678</v>
      </c>
      <c r="C23" s="93"/>
      <c r="D23" s="14"/>
      <c r="E23" s="190">
        <v>676.54323076999992</v>
      </c>
      <c r="F23" s="190">
        <v>1505.2072042900002</v>
      </c>
      <c r="G23" s="190">
        <v>2330.2517884200001</v>
      </c>
      <c r="H23" s="190">
        <v>1923.8018030629889</v>
      </c>
      <c r="I23" s="190">
        <v>1623.6154939950993</v>
      </c>
      <c r="J23" s="190">
        <v>1794.9165508467099</v>
      </c>
      <c r="K23" s="190">
        <v>1454.6764593392086</v>
      </c>
      <c r="L23" s="190">
        <v>1948.5651755714798</v>
      </c>
      <c r="M23" s="190">
        <v>1367.85375067</v>
      </c>
      <c r="N23" s="190">
        <v>2674.29538237</v>
      </c>
      <c r="O23" s="191"/>
      <c r="P23" s="190">
        <v>274.76481688000001</v>
      </c>
      <c r="Q23" s="190">
        <v>401.77841388999991</v>
      </c>
      <c r="R23" s="190">
        <v>249.24973709000002</v>
      </c>
      <c r="S23" s="190">
        <v>377.96648564999998</v>
      </c>
      <c r="T23" s="190">
        <v>267.04378929000006</v>
      </c>
      <c r="U23" s="190">
        <v>610.94719226000007</v>
      </c>
      <c r="V23" s="190">
        <v>875.97924669999998</v>
      </c>
      <c r="W23" s="190">
        <v>578.90647509999997</v>
      </c>
      <c r="X23" s="190">
        <v>382.74629480000004</v>
      </c>
      <c r="Y23" s="190">
        <v>492.61977182000004</v>
      </c>
      <c r="Z23" s="190">
        <v>363.50689262999998</v>
      </c>
      <c r="AA23" s="190">
        <v>401.10111469999998</v>
      </c>
      <c r="AB23" s="190">
        <v>419.54313922057173</v>
      </c>
      <c r="AC23" s="190">
        <v>739.65065651241719</v>
      </c>
      <c r="AD23" s="190">
        <v>429.26799251514262</v>
      </c>
      <c r="AE23" s="190">
        <v>376.97291397654431</v>
      </c>
      <c r="AF23" s="190">
        <v>303.31388092601611</v>
      </c>
      <c r="AG23" s="190">
        <v>514.06070657739633</v>
      </c>
      <c r="AH23" s="190">
        <v>446.30010865196277</v>
      </c>
      <c r="AI23" s="190">
        <v>390.94974028503697</v>
      </c>
      <c r="AJ23" s="190">
        <v>415.87905684293406</v>
      </c>
      <c r="AK23" s="190">
        <v>541.78764506677601</v>
      </c>
      <c r="AL23" s="190">
        <v>406.48360365951322</v>
      </c>
      <c r="AM23" s="190">
        <v>209.97514709467316</v>
      </c>
      <c r="AN23" s="190">
        <v>448.25929838011268</v>
      </c>
      <c r="AO23" s="190">
        <v>389.95841020490957</v>
      </c>
      <c r="AP23" s="190">
        <v>291.82280553750917</v>
      </c>
      <c r="AQ23" s="190">
        <v>521.96983566249082</v>
      </c>
      <c r="AR23" s="190">
        <v>416.37823654679084</v>
      </c>
      <c r="AS23" s="190">
        <v>718.39429782468915</v>
      </c>
      <c r="AT23" s="190">
        <v>212.38058566999999</v>
      </c>
      <c r="AU23" s="190">
        <v>351.22670409</v>
      </c>
      <c r="AV23" s="190">
        <v>492.05021483000002</v>
      </c>
      <c r="AW23" s="190">
        <v>312.19624607999998</v>
      </c>
      <c r="AX23" s="190">
        <v>365.15878905</v>
      </c>
      <c r="AY23" s="190">
        <v>578.85398571999997</v>
      </c>
      <c r="AZ23" s="190">
        <v>642.30221843000004</v>
      </c>
      <c r="BA23" s="190">
        <v>1087.9803891700001</v>
      </c>
      <c r="BB23" s="190">
        <v>903.27307813228606</v>
      </c>
      <c r="BC23" s="190">
        <v>1064.1528322877139</v>
      </c>
    </row>
    <row r="24" spans="1:55" s="7" customFormat="1" ht="16.5" customHeight="1">
      <c r="A24" s="97"/>
      <c r="B24" s="10"/>
      <c r="C24" s="386" t="s">
        <v>679</v>
      </c>
      <c r="D24" s="386"/>
      <c r="E24" s="387">
        <v>0</v>
      </c>
      <c r="F24" s="387">
        <v>352.53442355999999</v>
      </c>
      <c r="G24" s="387">
        <v>872.35925982000003</v>
      </c>
      <c r="H24" s="387">
        <v>225.67107229999999</v>
      </c>
      <c r="I24" s="387">
        <v>188.99957979999999</v>
      </c>
      <c r="J24" s="387">
        <v>23.649937980000001</v>
      </c>
      <c r="K24" s="387">
        <v>8.3530650699999995</v>
      </c>
      <c r="L24" s="387">
        <v>2.7411138500000005</v>
      </c>
      <c r="M24" s="387">
        <v>0</v>
      </c>
      <c r="N24" s="387">
        <v>0</v>
      </c>
      <c r="O24" s="388"/>
      <c r="P24" s="387">
        <v>0</v>
      </c>
      <c r="Q24" s="387">
        <v>0</v>
      </c>
      <c r="R24" s="387">
        <v>0</v>
      </c>
      <c r="S24" s="387">
        <v>0</v>
      </c>
      <c r="T24" s="387">
        <v>0</v>
      </c>
      <c r="U24" s="387">
        <v>352.53442355999999</v>
      </c>
      <c r="V24" s="387">
        <v>249.81123623000002</v>
      </c>
      <c r="W24" s="387">
        <v>233.61499268</v>
      </c>
      <c r="X24" s="387">
        <v>221.05208319000002</v>
      </c>
      <c r="Y24" s="387">
        <v>167.88094771999999</v>
      </c>
      <c r="Z24" s="387">
        <v>60.55115739</v>
      </c>
      <c r="AA24" s="387">
        <v>56.371928319999995</v>
      </c>
      <c r="AB24" s="387">
        <v>55.269833310000003</v>
      </c>
      <c r="AC24" s="387">
        <v>53.478153280000001</v>
      </c>
      <c r="AD24" s="387">
        <v>53.476564709999998</v>
      </c>
      <c r="AE24" s="387">
        <v>53.407546799999999</v>
      </c>
      <c r="AF24" s="387">
        <v>49.365694210000001</v>
      </c>
      <c r="AG24" s="387">
        <v>32.749774080000002</v>
      </c>
      <c r="AH24" s="387">
        <v>7.1902189500000002</v>
      </c>
      <c r="AI24" s="387">
        <v>7.1902189500000002</v>
      </c>
      <c r="AJ24" s="387">
        <v>6.4495873399999999</v>
      </c>
      <c r="AK24" s="387">
        <v>2.8199127399999999</v>
      </c>
      <c r="AL24" s="387">
        <v>2.0940526099999999</v>
      </c>
      <c r="AM24" s="387">
        <v>2.0916470999999999</v>
      </c>
      <c r="AN24" s="387">
        <v>2.0916470999999999</v>
      </c>
      <c r="AO24" s="387">
        <v>2.0757182599999999</v>
      </c>
      <c r="AP24" s="387">
        <v>0.83031071000000001</v>
      </c>
      <c r="AQ24" s="387">
        <v>0.74743517999999998</v>
      </c>
      <c r="AR24" s="387">
        <v>0.58168397999999999</v>
      </c>
      <c r="AS24" s="387">
        <v>0.58168397999999999</v>
      </c>
      <c r="AT24" s="387">
        <v>0</v>
      </c>
      <c r="AU24" s="387">
        <v>0</v>
      </c>
      <c r="AV24" s="387">
        <v>0</v>
      </c>
      <c r="AW24" s="387">
        <v>0</v>
      </c>
      <c r="AX24" s="387">
        <v>0</v>
      </c>
      <c r="AY24" s="387">
        <v>0</v>
      </c>
      <c r="AZ24" s="387">
        <v>0</v>
      </c>
      <c r="BA24" s="387">
        <v>0</v>
      </c>
      <c r="BB24" s="387">
        <v>0</v>
      </c>
      <c r="BC24" s="387">
        <v>0</v>
      </c>
    </row>
    <row r="25" spans="1:55" s="7" customFormat="1" ht="16.5" customHeight="1">
      <c r="A25" s="97"/>
      <c r="B25" s="409"/>
      <c r="C25" s="410" t="s">
        <v>680</v>
      </c>
      <c r="D25" s="386"/>
      <c r="E25" s="411">
        <v>676.54323076999992</v>
      </c>
      <c r="F25" s="411">
        <v>1152.6727807300001</v>
      </c>
      <c r="G25" s="411">
        <v>1457.8925286000001</v>
      </c>
      <c r="H25" s="411">
        <v>1698.1307307629891</v>
      </c>
      <c r="I25" s="411">
        <v>1434.6159141950993</v>
      </c>
      <c r="J25" s="411">
        <v>1771.2666128667099</v>
      </c>
      <c r="K25" s="411">
        <v>1446.3233942692086</v>
      </c>
      <c r="L25" s="411">
        <v>1945.8240617214799</v>
      </c>
      <c r="M25" s="411">
        <v>1367.85375067</v>
      </c>
      <c r="N25" s="411">
        <v>2674.29538237</v>
      </c>
      <c r="O25" s="388"/>
      <c r="P25" s="411">
        <v>274.76481688000001</v>
      </c>
      <c r="Q25" s="411">
        <v>401.77841388999991</v>
      </c>
      <c r="R25" s="411">
        <v>249.24973709000002</v>
      </c>
      <c r="S25" s="411">
        <v>377.96648564999998</v>
      </c>
      <c r="T25" s="411">
        <v>267.04378929000006</v>
      </c>
      <c r="U25" s="411">
        <v>258.41276870000007</v>
      </c>
      <c r="V25" s="411">
        <v>626.1680104699999</v>
      </c>
      <c r="W25" s="411">
        <v>345.29148241999997</v>
      </c>
      <c r="X25" s="411">
        <v>161.69421161000002</v>
      </c>
      <c r="Y25" s="411">
        <v>324.73882410000004</v>
      </c>
      <c r="Z25" s="411">
        <v>302.95573523999997</v>
      </c>
      <c r="AA25" s="411">
        <v>344.72918637999999</v>
      </c>
      <c r="AB25" s="411">
        <v>364.27330591057171</v>
      </c>
      <c r="AC25" s="411">
        <v>686.17250323241717</v>
      </c>
      <c r="AD25" s="411">
        <v>375.79142780514263</v>
      </c>
      <c r="AE25" s="411">
        <v>323.56536717654433</v>
      </c>
      <c r="AF25" s="411">
        <v>253.9481867160161</v>
      </c>
      <c r="AG25" s="411">
        <v>481.31093249739632</v>
      </c>
      <c r="AH25" s="411">
        <v>439.1098897019628</v>
      </c>
      <c r="AI25" s="411">
        <v>383.75952133503699</v>
      </c>
      <c r="AJ25" s="411">
        <v>409.42946950293407</v>
      </c>
      <c r="AK25" s="411">
        <v>538.96773232677606</v>
      </c>
      <c r="AL25" s="411">
        <v>404.38955104951322</v>
      </c>
      <c r="AM25" s="411">
        <v>207.88349999467317</v>
      </c>
      <c r="AN25" s="411">
        <v>446.16765128011269</v>
      </c>
      <c r="AO25" s="411">
        <v>387.8826919449096</v>
      </c>
      <c r="AP25" s="411">
        <v>290.99249482750918</v>
      </c>
      <c r="AQ25" s="411">
        <v>521.2224004824908</v>
      </c>
      <c r="AR25" s="411">
        <v>415.79655256679087</v>
      </c>
      <c r="AS25" s="411">
        <v>717.81261384468917</v>
      </c>
      <c r="AT25" s="411">
        <v>212.38058566999999</v>
      </c>
      <c r="AU25" s="411">
        <v>351.22670409</v>
      </c>
      <c r="AV25" s="411">
        <v>492.05021483000002</v>
      </c>
      <c r="AW25" s="411">
        <v>312.19624607999998</v>
      </c>
      <c r="AX25" s="411">
        <v>365.15878905</v>
      </c>
      <c r="AY25" s="411">
        <v>578.85398571999997</v>
      </c>
      <c r="AZ25" s="411">
        <v>642.30221843000004</v>
      </c>
      <c r="BA25" s="411">
        <v>1087.9803891700001</v>
      </c>
      <c r="BB25" s="411">
        <v>903.27307813228606</v>
      </c>
      <c r="BC25" s="411">
        <v>1064.1528322877139</v>
      </c>
    </row>
    <row r="26" spans="1:55" s="7" customFormat="1" ht="16.5" customHeight="1">
      <c r="A26" s="97"/>
      <c r="B26" s="10" t="s">
        <v>646</v>
      </c>
      <c r="C26" s="14"/>
      <c r="D26" s="14"/>
      <c r="E26" s="261">
        <v>524.96248947000026</v>
      </c>
      <c r="F26" s="261">
        <v>815.81355377999978</v>
      </c>
      <c r="G26" s="261">
        <v>1964.3469503600008</v>
      </c>
      <c r="H26" s="261">
        <v>2527.3544855910122</v>
      </c>
      <c r="I26" s="261">
        <v>3479.9824638015289</v>
      </c>
      <c r="J26" s="261">
        <v>4167.7035827989239</v>
      </c>
      <c r="K26" s="261">
        <v>4849.424663955795</v>
      </c>
      <c r="L26" s="261">
        <v>4695.1894519706757</v>
      </c>
      <c r="M26" s="261">
        <v>7082.8804483722006</v>
      </c>
      <c r="N26" s="261">
        <v>8257.6363444488652</v>
      </c>
      <c r="O26" s="191"/>
      <c r="P26" s="261">
        <v>370.05200020999985</v>
      </c>
      <c r="Q26" s="261">
        <v>154.91048926000047</v>
      </c>
      <c r="R26" s="261">
        <v>198.01089302999998</v>
      </c>
      <c r="S26" s="261">
        <v>230.82900876999975</v>
      </c>
      <c r="T26" s="261">
        <v>260.19933478000002</v>
      </c>
      <c r="U26" s="261">
        <v>126.77431720000008</v>
      </c>
      <c r="V26" s="261">
        <v>319.27864290000014</v>
      </c>
      <c r="W26" s="261">
        <v>660.20333769000092</v>
      </c>
      <c r="X26" s="261">
        <v>516.33388147999881</v>
      </c>
      <c r="Y26" s="261">
        <v>468.53108829000092</v>
      </c>
      <c r="Z26" s="261">
        <v>746.32525096999973</v>
      </c>
      <c r="AA26" s="261">
        <v>925.40254486000083</v>
      </c>
      <c r="AB26" s="261">
        <v>756.1417391894289</v>
      </c>
      <c r="AC26" s="261">
        <v>99.484950571582601</v>
      </c>
      <c r="AD26" s="261">
        <v>917.30477172825806</v>
      </c>
      <c r="AE26" s="261">
        <v>1139.6104540324541</v>
      </c>
      <c r="AF26" s="261">
        <v>1081.4478818195837</v>
      </c>
      <c r="AG26" s="261">
        <v>341.61935622123303</v>
      </c>
      <c r="AH26" s="261">
        <v>1152.5510249652898</v>
      </c>
      <c r="AI26" s="261">
        <v>1295.9965815827518</v>
      </c>
      <c r="AJ26" s="261">
        <v>1266.4422001453161</v>
      </c>
      <c r="AK26" s="261">
        <v>452.71377610556664</v>
      </c>
      <c r="AL26" s="261">
        <v>1227.9019628636504</v>
      </c>
      <c r="AM26" s="261">
        <v>1567.525928308816</v>
      </c>
      <c r="AN26" s="261">
        <v>1286.4431592115807</v>
      </c>
      <c r="AO26" s="261">
        <v>767.55361357174809</v>
      </c>
      <c r="AP26" s="261">
        <v>1364.2010905596464</v>
      </c>
      <c r="AQ26" s="261">
        <v>1313.2033233565096</v>
      </c>
      <c r="AR26" s="261">
        <v>1531.2612572338171</v>
      </c>
      <c r="AS26" s="261">
        <v>486.52378082070322</v>
      </c>
      <c r="AT26" s="261">
        <v>1778.3776959804482</v>
      </c>
      <c r="AU26" s="261">
        <v>1938.3108927462465</v>
      </c>
      <c r="AV26" s="261">
        <v>1850.6427721432033</v>
      </c>
      <c r="AW26" s="261">
        <v>1515.5490875023033</v>
      </c>
      <c r="AX26" s="261">
        <v>2296.400417216661</v>
      </c>
      <c r="AY26" s="261">
        <v>2123.8367779010969</v>
      </c>
      <c r="AZ26" s="261">
        <v>2305.7352216520808</v>
      </c>
      <c r="BA26" s="261">
        <v>1531.6639276790258</v>
      </c>
      <c r="BB26" s="261">
        <v>2232.2866556425961</v>
      </c>
      <c r="BC26" s="261">
        <v>2198.6198509360943</v>
      </c>
    </row>
    <row r="27" spans="1:55" s="7" customFormat="1" ht="16.5" customHeight="1">
      <c r="A27" s="97"/>
      <c r="B27" s="95" t="s">
        <v>647</v>
      </c>
      <c r="C27" s="94"/>
      <c r="D27" s="14"/>
      <c r="E27" s="353">
        <v>-56.103076129999998</v>
      </c>
      <c r="F27" s="353">
        <v>4979.9529910300007</v>
      </c>
      <c r="G27" s="353">
        <v>28.337060230000002</v>
      </c>
      <c r="H27" s="353">
        <v>92.607251093007804</v>
      </c>
      <c r="I27" s="353">
        <v>-28.167972937828743</v>
      </c>
      <c r="J27" s="353">
        <v>-2.932635534866638</v>
      </c>
      <c r="K27" s="353">
        <v>-16.130058326900006</v>
      </c>
      <c r="L27" s="353">
        <v>-55.379617026694866</v>
      </c>
      <c r="M27" s="353">
        <v>-118.74481159874838</v>
      </c>
      <c r="N27" s="353">
        <v>64.357241340000002</v>
      </c>
      <c r="O27" s="191"/>
      <c r="P27" s="353">
        <v>-15.285652779999999</v>
      </c>
      <c r="Q27" s="353">
        <v>-40.817423349999999</v>
      </c>
      <c r="R27" s="353">
        <v>-4.0536911099999999</v>
      </c>
      <c r="S27" s="353">
        <v>-2.0276864699999999</v>
      </c>
      <c r="T27" s="353">
        <v>-7.5791343500000004</v>
      </c>
      <c r="U27" s="353">
        <v>4993.61350296</v>
      </c>
      <c r="V27" s="353">
        <v>-12.46037246</v>
      </c>
      <c r="W27" s="353">
        <v>19.620144770000003</v>
      </c>
      <c r="X27" s="353">
        <v>14.889630700000003</v>
      </c>
      <c r="Y27" s="353">
        <v>6.2876572200000007</v>
      </c>
      <c r="Z27" s="353">
        <v>10.507622040000001</v>
      </c>
      <c r="AA27" s="353">
        <v>22.230060999999999</v>
      </c>
      <c r="AB27" s="353">
        <v>22.5895324</v>
      </c>
      <c r="AC27" s="353">
        <v>37.280035653007801</v>
      </c>
      <c r="AD27" s="353">
        <v>3.0130139646638416</v>
      </c>
      <c r="AE27" s="353">
        <v>13.42907713745255</v>
      </c>
      <c r="AF27" s="353">
        <v>3.0982815053698141</v>
      </c>
      <c r="AG27" s="353">
        <v>-47.708345545314948</v>
      </c>
      <c r="AH27" s="353">
        <v>1.2345980345000027</v>
      </c>
      <c r="AI27" s="353">
        <v>-15.569996769500003</v>
      </c>
      <c r="AJ27" s="353">
        <v>11.517254394388887</v>
      </c>
      <c r="AK27" s="353">
        <v>-0.1144911942555234</v>
      </c>
      <c r="AL27" s="353">
        <v>46.836296750033334</v>
      </c>
      <c r="AM27" s="353">
        <v>-18.109305634283338</v>
      </c>
      <c r="AN27" s="353">
        <v>-18.399362576638879</v>
      </c>
      <c r="AO27" s="353">
        <v>-26.457686866011123</v>
      </c>
      <c r="AP27" s="353">
        <v>-13.255777969999999</v>
      </c>
      <c r="AQ27" s="353">
        <v>1.4541681799999993</v>
      </c>
      <c r="AR27" s="353">
        <v>2.4690821700000005</v>
      </c>
      <c r="AS27" s="353">
        <v>-46.047089406694866</v>
      </c>
      <c r="AT27" s="353">
        <v>48.46485646</v>
      </c>
      <c r="AU27" s="353">
        <v>-10.347726647023</v>
      </c>
      <c r="AV27" s="353">
        <v>16.421567923035099</v>
      </c>
      <c r="AW27" s="353">
        <v>-173.28350933476048</v>
      </c>
      <c r="AX27" s="353">
        <v>10.020502938493278</v>
      </c>
      <c r="AY27" s="353">
        <v>19.54167189150672</v>
      </c>
      <c r="AZ27" s="353">
        <v>2.5577916700000016</v>
      </c>
      <c r="BA27" s="353">
        <v>32.237274839999998</v>
      </c>
      <c r="BB27" s="353">
        <v>-0.87304267999999996</v>
      </c>
      <c r="BC27" s="353">
        <v>10.219312609999999</v>
      </c>
    </row>
    <row r="28" spans="1:55" s="7" customFormat="1" ht="16.5" customHeight="1">
      <c r="A28" s="97"/>
      <c r="B28" s="244" t="s">
        <v>648</v>
      </c>
      <c r="C28" s="244"/>
      <c r="D28" s="10"/>
      <c r="E28" s="263">
        <v>468.85941334000034</v>
      </c>
      <c r="F28" s="263">
        <v>5795.7665448100006</v>
      </c>
      <c r="G28" s="263">
        <v>1992.6840105900008</v>
      </c>
      <c r="H28" s="263">
        <v>2619.9617366840198</v>
      </c>
      <c r="I28" s="263">
        <v>3451.8144908637</v>
      </c>
      <c r="J28" s="263">
        <v>4164.7709472640572</v>
      </c>
      <c r="K28" s="263">
        <v>4833.2946056288956</v>
      </c>
      <c r="L28" s="263">
        <v>4639.8098349439806</v>
      </c>
      <c r="M28" s="263">
        <v>6964.1356367734525</v>
      </c>
      <c r="N28" s="263">
        <v>8321.9935857888649</v>
      </c>
      <c r="O28" s="191"/>
      <c r="P28" s="263">
        <v>354.76634742999983</v>
      </c>
      <c r="Q28" s="263">
        <v>114.09306591000052</v>
      </c>
      <c r="R28" s="263">
        <v>193.95720191999996</v>
      </c>
      <c r="S28" s="263">
        <v>228.80132229999978</v>
      </c>
      <c r="T28" s="263">
        <v>252.6202004299999</v>
      </c>
      <c r="U28" s="263">
        <v>5120.387820160001</v>
      </c>
      <c r="V28" s="263">
        <v>306.81827044000011</v>
      </c>
      <c r="W28" s="263">
        <v>679.82348246000095</v>
      </c>
      <c r="X28" s="263">
        <v>531.22351217999881</v>
      </c>
      <c r="Y28" s="263">
        <v>474.81874551000101</v>
      </c>
      <c r="Z28" s="263">
        <v>756.83287300999973</v>
      </c>
      <c r="AA28" s="263">
        <v>947.63260586000081</v>
      </c>
      <c r="AB28" s="263">
        <v>778.73127158942896</v>
      </c>
      <c r="AC28" s="263">
        <v>136.76498622459039</v>
      </c>
      <c r="AD28" s="263">
        <v>920.31778569292192</v>
      </c>
      <c r="AE28" s="263">
        <v>1153.0395311699065</v>
      </c>
      <c r="AF28" s="263">
        <v>1084.5461633249536</v>
      </c>
      <c r="AG28" s="263">
        <v>293.91101067591808</v>
      </c>
      <c r="AH28" s="263">
        <v>1153.7856229997897</v>
      </c>
      <c r="AI28" s="263">
        <v>1280.4265848132518</v>
      </c>
      <c r="AJ28" s="263">
        <v>1277.9594545397049</v>
      </c>
      <c r="AK28" s="263">
        <v>452.59928491131109</v>
      </c>
      <c r="AL28" s="263">
        <v>1274.7382596136838</v>
      </c>
      <c r="AM28" s="263">
        <v>1549.4166226745326</v>
      </c>
      <c r="AN28" s="263">
        <v>1268.0437966349411</v>
      </c>
      <c r="AO28" s="263">
        <v>741.09592670573738</v>
      </c>
      <c r="AP28" s="263">
        <v>1350.9453125896464</v>
      </c>
      <c r="AQ28" s="263">
        <v>1314.6574915365097</v>
      </c>
      <c r="AR28" s="263">
        <v>1533.7303394038165</v>
      </c>
      <c r="AS28" s="263">
        <v>440.47669141400837</v>
      </c>
      <c r="AT28" s="263">
        <v>1826.8425524404479</v>
      </c>
      <c r="AU28" s="263">
        <v>1927.9631660992236</v>
      </c>
      <c r="AV28" s="263">
        <v>1867.0643400662382</v>
      </c>
      <c r="AW28" s="263">
        <v>1342.2655781675433</v>
      </c>
      <c r="AX28" s="263">
        <v>2306.4209201551544</v>
      </c>
      <c r="AY28" s="263">
        <v>2143.378449792604</v>
      </c>
      <c r="AZ28" s="263">
        <v>2308.2930133220802</v>
      </c>
      <c r="BA28" s="263">
        <v>1563.9012025190261</v>
      </c>
      <c r="BB28" s="263">
        <v>2231.4136129625963</v>
      </c>
      <c r="BC28" s="263">
        <v>2208.8391635460944</v>
      </c>
    </row>
    <row r="29" spans="1:55" s="7" customFormat="1" ht="16.5" customHeight="1">
      <c r="A29" s="97"/>
      <c r="B29" s="244" t="s">
        <v>649</v>
      </c>
      <c r="C29" s="245"/>
      <c r="D29" s="14"/>
      <c r="E29" s="263">
        <v>122.30370864000001</v>
      </c>
      <c r="F29" s="263">
        <v>220.25969524000001</v>
      </c>
      <c r="G29" s="263">
        <v>483.61345385999999</v>
      </c>
      <c r="H29" s="263">
        <v>601.46036715619994</v>
      </c>
      <c r="I29" s="263">
        <v>807.39735975217491</v>
      </c>
      <c r="J29" s="263">
        <v>954.47916416279998</v>
      </c>
      <c r="K29" s="263">
        <v>1211.8537952298002</v>
      </c>
      <c r="L29" s="263">
        <v>731.31001365266707</v>
      </c>
      <c r="M29" s="263">
        <v>1710.0198914446821</v>
      </c>
      <c r="N29" s="263">
        <v>2139.3748329062714</v>
      </c>
      <c r="O29" s="191"/>
      <c r="P29" s="263">
        <v>83.423155780000002</v>
      </c>
      <c r="Q29" s="263">
        <v>38.880552860000009</v>
      </c>
      <c r="R29" s="263">
        <v>38.810775229999997</v>
      </c>
      <c r="S29" s="263">
        <v>51.127512330000009</v>
      </c>
      <c r="T29" s="263">
        <v>77.054554080000003</v>
      </c>
      <c r="U29" s="263">
        <v>53.266853599999997</v>
      </c>
      <c r="V29" s="263">
        <v>93.702445619999992</v>
      </c>
      <c r="W29" s="263">
        <v>131.45201037999999</v>
      </c>
      <c r="X29" s="263">
        <v>140.22575279999998</v>
      </c>
      <c r="Y29" s="263">
        <v>118.23324506000004</v>
      </c>
      <c r="Z29" s="263">
        <v>204.39982756000001</v>
      </c>
      <c r="AA29" s="263">
        <v>211.56046069000001</v>
      </c>
      <c r="AB29" s="263">
        <v>187.03560399000003</v>
      </c>
      <c r="AC29" s="263">
        <v>-1.5355250838000938</v>
      </c>
      <c r="AD29" s="263">
        <v>213.8901759227</v>
      </c>
      <c r="AE29" s="263">
        <v>277.69233450326664</v>
      </c>
      <c r="AF29" s="263">
        <v>249.55787073865562</v>
      </c>
      <c r="AG29" s="263">
        <v>66.256978587552737</v>
      </c>
      <c r="AH29" s="263">
        <v>272.71686089760004</v>
      </c>
      <c r="AI29" s="263">
        <v>297.06775840406658</v>
      </c>
      <c r="AJ29" s="263">
        <v>286.95518368305574</v>
      </c>
      <c r="AK29" s="263">
        <v>97.739361178077672</v>
      </c>
      <c r="AL29" s="263">
        <v>299.93440264676667</v>
      </c>
      <c r="AM29" s="263">
        <v>380.90100249786656</v>
      </c>
      <c r="AN29" s="263">
        <v>320.66398508259999</v>
      </c>
      <c r="AO29" s="263">
        <v>210.35440500256692</v>
      </c>
      <c r="AP29" s="263">
        <v>334.87754222000001</v>
      </c>
      <c r="AQ29" s="263">
        <v>328.56845400999998</v>
      </c>
      <c r="AR29" s="263">
        <v>356.98553763000001</v>
      </c>
      <c r="AS29" s="263">
        <v>-289.12152020733294</v>
      </c>
      <c r="AT29" s="263">
        <v>444.86171751000001</v>
      </c>
      <c r="AU29" s="263">
        <v>416.96334979245495</v>
      </c>
      <c r="AV29" s="263">
        <v>488.09311470625994</v>
      </c>
      <c r="AW29" s="263">
        <v>360.10170943596722</v>
      </c>
      <c r="AX29" s="263">
        <v>592.28793286864197</v>
      </c>
      <c r="AY29" s="263">
        <v>570.87844979260399</v>
      </c>
      <c r="AZ29" s="263">
        <v>592.10923035450969</v>
      </c>
      <c r="BA29" s="263">
        <v>384.09921989051577</v>
      </c>
      <c r="BB29" s="263">
        <v>558.47112082073568</v>
      </c>
      <c r="BC29" s="263">
        <v>537.38027351926485</v>
      </c>
    </row>
    <row r="30" spans="1:55" s="7" customFormat="1" ht="16.5" customHeight="1">
      <c r="A30" s="97"/>
      <c r="B30" s="10" t="s">
        <v>650</v>
      </c>
      <c r="C30" s="14"/>
      <c r="D30" s="14"/>
      <c r="E30" s="261">
        <v>346.55570470000038</v>
      </c>
      <c r="F30" s="261">
        <v>5575.5068495700007</v>
      </c>
      <c r="G30" s="261">
        <v>1509.0705567300008</v>
      </c>
      <c r="H30" s="261">
        <v>2018.5013695278199</v>
      </c>
      <c r="I30" s="261">
        <v>2644.4171311115251</v>
      </c>
      <c r="J30" s="261">
        <v>3210.2917831012574</v>
      </c>
      <c r="K30" s="261">
        <v>3621.440810399095</v>
      </c>
      <c r="L30" s="261">
        <v>3908.3998212913143</v>
      </c>
      <c r="M30" s="261">
        <v>5254.1157453287706</v>
      </c>
      <c r="N30" s="261">
        <v>6182.618752882594</v>
      </c>
      <c r="O30" s="261"/>
      <c r="P30" s="261">
        <v>271.34319164999977</v>
      </c>
      <c r="Q30" s="261">
        <v>75.212513050000567</v>
      </c>
      <c r="R30" s="261">
        <v>155.14642668999997</v>
      </c>
      <c r="S30" s="261">
        <v>177.67380996999975</v>
      </c>
      <c r="T30" s="261">
        <v>175.56564634999995</v>
      </c>
      <c r="U30" s="261">
        <v>5067.1209665600009</v>
      </c>
      <c r="V30" s="261">
        <v>213.11582482000011</v>
      </c>
      <c r="W30" s="261">
        <v>548.37147208000079</v>
      </c>
      <c r="X30" s="261">
        <v>390.99775937999891</v>
      </c>
      <c r="Y30" s="261">
        <v>356.58550045000101</v>
      </c>
      <c r="Z30" s="261">
        <v>552.43304544999978</v>
      </c>
      <c r="AA30" s="261">
        <v>736.07214517000068</v>
      </c>
      <c r="AB30" s="261">
        <v>591.69566759942904</v>
      </c>
      <c r="AC30" s="261">
        <v>138.30051130839041</v>
      </c>
      <c r="AD30" s="261">
        <v>706.42760977022192</v>
      </c>
      <c r="AE30" s="261">
        <v>875.34719666663977</v>
      </c>
      <c r="AF30" s="261">
        <v>834.98829258629814</v>
      </c>
      <c r="AG30" s="261">
        <v>227.65403208836534</v>
      </c>
      <c r="AH30" s="261">
        <v>881.06876210218968</v>
      </c>
      <c r="AI30" s="261">
        <v>983.3588264091851</v>
      </c>
      <c r="AJ30" s="261">
        <v>991.00427085664933</v>
      </c>
      <c r="AK30" s="261">
        <v>354.85992373323302</v>
      </c>
      <c r="AL30" s="261">
        <v>974.80385696691712</v>
      </c>
      <c r="AM30" s="261">
        <v>1168.5156201766663</v>
      </c>
      <c r="AN30" s="261">
        <v>947.37981155234161</v>
      </c>
      <c r="AO30" s="261">
        <v>530.74152170317018</v>
      </c>
      <c r="AP30" s="261">
        <v>1016.0677703696465</v>
      </c>
      <c r="AQ30" s="261">
        <v>986.08903752650963</v>
      </c>
      <c r="AR30" s="261">
        <v>1176.7448017738166</v>
      </c>
      <c r="AS30" s="261">
        <v>729.49821162134197</v>
      </c>
      <c r="AT30" s="261">
        <v>1381.9808349304478</v>
      </c>
      <c r="AU30" s="261">
        <v>1510.9998163067689</v>
      </c>
      <c r="AV30" s="261">
        <v>1378.9712253599782</v>
      </c>
      <c r="AW30" s="261">
        <v>982.1638687315758</v>
      </c>
      <c r="AX30" s="261">
        <v>1714.1329872865126</v>
      </c>
      <c r="AY30" s="261">
        <v>1572.5</v>
      </c>
      <c r="AZ30" s="261">
        <v>1716.1837829675706</v>
      </c>
      <c r="BA30" s="261">
        <v>1179.8019826285104</v>
      </c>
      <c r="BB30" s="261">
        <v>1672.9424921418606</v>
      </c>
      <c r="BC30" s="261">
        <v>1671.4588900268295</v>
      </c>
    </row>
    <row r="31" spans="1:55" s="7" customFormat="1" ht="16.5" customHeight="1">
      <c r="A31" s="97"/>
      <c r="B31" s="10"/>
      <c r="C31" s="14" t="s">
        <v>651</v>
      </c>
      <c r="D31" s="14"/>
      <c r="E31" s="193">
        <v>75.075910230000005</v>
      </c>
      <c r="F31" s="193">
        <v>85.621555360000002</v>
      </c>
      <c r="G31" s="193">
        <v>362.24782764000003</v>
      </c>
      <c r="H31" s="193">
        <v>592.0042836539244</v>
      </c>
      <c r="I31" s="193">
        <v>793.86353988576036</v>
      </c>
      <c r="J31" s="193">
        <v>794.9302955888088</v>
      </c>
      <c r="K31" s="193">
        <v>202.0602912993231</v>
      </c>
      <c r="L31" s="193">
        <v>273.37602107000043</v>
      </c>
      <c r="M31" s="193">
        <v>188.4967764399988</v>
      </c>
      <c r="N31" s="193">
        <v>172.37528363000001</v>
      </c>
      <c r="O31" s="192"/>
      <c r="P31" s="193">
        <v>35.15</v>
      </c>
      <c r="Q31" s="193">
        <v>39.925910230000007</v>
      </c>
      <c r="R31" s="193">
        <v>28.523178830000003</v>
      </c>
      <c r="S31" s="193">
        <v>14.42311451</v>
      </c>
      <c r="T31" s="193">
        <v>12.638000000000002</v>
      </c>
      <c r="U31" s="193">
        <v>30.03726202</v>
      </c>
      <c r="V31" s="193">
        <v>32.06279206</v>
      </c>
      <c r="W31" s="193">
        <v>123.50056602000001</v>
      </c>
      <c r="X31" s="193">
        <v>77.087376190000001</v>
      </c>
      <c r="Y31" s="193">
        <v>129.59709337000004</v>
      </c>
      <c r="Z31" s="193">
        <v>166.24546133999999</v>
      </c>
      <c r="AA31" s="193">
        <v>165.62935560000003</v>
      </c>
      <c r="AB31" s="193">
        <v>188.58560509999995</v>
      </c>
      <c r="AC31" s="193">
        <v>71.543861613924449</v>
      </c>
      <c r="AD31" s="193">
        <v>234.61751121569384</v>
      </c>
      <c r="AE31" s="193">
        <v>234.66034401527136</v>
      </c>
      <c r="AF31" s="193">
        <v>239.37191451719801</v>
      </c>
      <c r="AG31" s="193">
        <v>85.213770137597166</v>
      </c>
      <c r="AH31" s="193">
        <v>238.83837236716158</v>
      </c>
      <c r="AI31" s="193">
        <v>242.0712790481584</v>
      </c>
      <c r="AJ31" s="193">
        <v>264.92504009721961</v>
      </c>
      <c r="AK31" s="193">
        <v>49.095604076269225</v>
      </c>
      <c r="AL31" s="193">
        <v>49.288040343754673</v>
      </c>
      <c r="AM31" s="193">
        <v>53.058639279880005</v>
      </c>
      <c r="AN31" s="193">
        <v>46.175951321879822</v>
      </c>
      <c r="AO31" s="193">
        <v>53.537660353808604</v>
      </c>
      <c r="AP31" s="193">
        <v>51.055886950000037</v>
      </c>
      <c r="AQ31" s="193">
        <v>69.163884799999963</v>
      </c>
      <c r="AR31" s="193">
        <v>77.291011620000134</v>
      </c>
      <c r="AS31" s="193">
        <v>75.865237700000307</v>
      </c>
      <c r="AT31" s="193">
        <v>58.534935949999998</v>
      </c>
      <c r="AU31" s="193">
        <v>50.892493689999995</v>
      </c>
      <c r="AV31" s="193">
        <v>38.968524430000016</v>
      </c>
      <c r="AW31" s="193">
        <v>40.100822369998788</v>
      </c>
      <c r="AX31" s="193">
        <v>46.057601080000005</v>
      </c>
      <c r="AY31" s="193">
        <v>40.24510329999999</v>
      </c>
      <c r="AZ31" s="193">
        <v>45.84853446000001</v>
      </c>
      <c r="BA31" s="193">
        <v>40.224044790000008</v>
      </c>
      <c r="BB31" s="193">
        <v>39.311301919999998</v>
      </c>
      <c r="BC31" s="193">
        <v>43.713039639999991</v>
      </c>
    </row>
    <row r="32" spans="1:55" ht="16.5" customHeight="1" thickBot="1">
      <c r="B32" s="38" t="s">
        <v>652</v>
      </c>
      <c r="C32" s="91"/>
      <c r="D32" s="38"/>
      <c r="E32" s="264">
        <v>271.47979447000034</v>
      </c>
      <c r="F32" s="264">
        <v>5489.8852942100002</v>
      </c>
      <c r="G32" s="264">
        <v>1146.8227290900008</v>
      </c>
      <c r="H32" s="264">
        <v>1426.4970858738955</v>
      </c>
      <c r="I32" s="264">
        <v>1850.553591225761</v>
      </c>
      <c r="J32" s="264">
        <v>2415.3614875124481</v>
      </c>
      <c r="K32" s="264">
        <v>3419.3805190997723</v>
      </c>
      <c r="L32" s="264">
        <v>3635.1238002213167</v>
      </c>
      <c r="M32" s="264">
        <v>5065.6189688887725</v>
      </c>
      <c r="N32" s="264">
        <v>6010.198984629691</v>
      </c>
      <c r="O32" s="265"/>
      <c r="P32" s="264">
        <v>236.19319164999976</v>
      </c>
      <c r="Q32" s="264">
        <v>35.286602820000581</v>
      </c>
      <c r="R32" s="264">
        <v>126.62324785999998</v>
      </c>
      <c r="S32" s="264">
        <v>163.25069545999975</v>
      </c>
      <c r="T32" s="264">
        <v>162.92764634999995</v>
      </c>
      <c r="U32" s="264">
        <v>5037.0837045400003</v>
      </c>
      <c r="V32" s="264">
        <v>181.05303276000012</v>
      </c>
      <c r="W32" s="264">
        <v>424.87090606000078</v>
      </c>
      <c r="X32" s="264">
        <v>313.91038318999898</v>
      </c>
      <c r="Y32" s="264">
        <v>226.98840708000091</v>
      </c>
      <c r="Z32" s="264">
        <v>386.18758410999976</v>
      </c>
      <c r="AA32" s="264">
        <v>570.44278957000074</v>
      </c>
      <c r="AB32" s="264">
        <v>403.11006249942903</v>
      </c>
      <c r="AC32" s="264">
        <v>66.756649694466034</v>
      </c>
      <c r="AD32" s="264">
        <v>471.810098554528</v>
      </c>
      <c r="AE32" s="264">
        <v>640.68685265136696</v>
      </c>
      <c r="AF32" s="264">
        <v>595.61637806910187</v>
      </c>
      <c r="AG32" s="264">
        <v>142.4402619507641</v>
      </c>
      <c r="AH32" s="264">
        <v>642.2303897350281</v>
      </c>
      <c r="AI32" s="264">
        <v>741.28754736102655</v>
      </c>
      <c r="AJ32" s="264">
        <v>726.07923075942995</v>
      </c>
      <c r="AK32" s="264">
        <v>305.76431965696361</v>
      </c>
      <c r="AL32" s="264">
        <v>925.51581662316244</v>
      </c>
      <c r="AM32" s="264">
        <v>1115.4569808967865</v>
      </c>
      <c r="AN32" s="264">
        <v>901.2038602304616</v>
      </c>
      <c r="AO32" s="264">
        <v>477.20386134936183</v>
      </c>
      <c r="AP32" s="264">
        <v>965.01188341964644</v>
      </c>
      <c r="AQ32" s="264">
        <v>916.92515272650951</v>
      </c>
      <c r="AR32" s="264">
        <v>1099.4537901538199</v>
      </c>
      <c r="AS32" s="264">
        <v>653.73297392134089</v>
      </c>
      <c r="AT32" s="264">
        <v>1323.4458989804477</v>
      </c>
      <c r="AU32" s="264">
        <v>1460.1073226167691</v>
      </c>
      <c r="AV32" s="264">
        <v>1340.0027009299781</v>
      </c>
      <c r="AW32" s="264">
        <v>942.06304636157699</v>
      </c>
      <c r="AX32" s="264">
        <v>1668.0753862065126</v>
      </c>
      <c r="AY32" s="264">
        <v>1532.2104120770978</v>
      </c>
      <c r="AZ32" s="264">
        <v>1670.3352485075704</v>
      </c>
      <c r="BA32" s="264">
        <v>1139.5779378385103</v>
      </c>
      <c r="BB32" s="264">
        <v>1633.6311902218606</v>
      </c>
      <c r="BC32" s="264">
        <v>1627.7458503868299</v>
      </c>
    </row>
    <row r="33" spans="2:55" ht="16.5" customHeight="1">
      <c r="F33" s="193"/>
      <c r="G33" s="193"/>
      <c r="H33" s="193"/>
      <c r="I33" s="193"/>
      <c r="J33" s="193"/>
      <c r="K33" s="193"/>
      <c r="L33" s="193"/>
      <c r="M33" s="193"/>
      <c r="N33" s="193"/>
      <c r="Q33" s="319"/>
      <c r="U33" s="362"/>
      <c r="W33" s="319"/>
      <c r="Z33" s="14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</row>
    <row r="34" spans="2:55" ht="16.5" hidden="1" customHeight="1">
      <c r="B34" s="57" t="s">
        <v>914</v>
      </c>
      <c r="F34" s="193"/>
      <c r="G34" s="292"/>
      <c r="H34" s="292"/>
      <c r="I34" s="292"/>
      <c r="J34" s="292"/>
      <c r="K34" s="292"/>
      <c r="L34" s="292"/>
      <c r="M34" s="292"/>
      <c r="N34" s="292"/>
      <c r="P34" s="319"/>
      <c r="Q34" s="319"/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  <c r="BB34" s="319"/>
      <c r="BC34" s="319"/>
    </row>
    <row r="35" spans="2:55" ht="16.5" customHeight="1">
      <c r="B35" s="57" t="s">
        <v>970</v>
      </c>
      <c r="F35" s="193"/>
      <c r="G35" s="292"/>
      <c r="H35" s="292"/>
      <c r="I35" s="292"/>
      <c r="J35" s="292"/>
      <c r="K35" s="292"/>
      <c r="L35" s="292"/>
      <c r="M35" s="292"/>
      <c r="N35" s="292"/>
      <c r="P35" s="319"/>
      <c r="Q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  <c r="BB35" s="319"/>
      <c r="BC35" s="319"/>
    </row>
    <row r="36" spans="2:55" ht="16.5" customHeight="1">
      <c r="B36" s="57"/>
      <c r="F36" s="193"/>
      <c r="G36" s="292"/>
      <c r="H36" s="292"/>
      <c r="I36" s="292"/>
      <c r="J36" s="292"/>
      <c r="K36" s="292"/>
      <c r="L36" s="292"/>
      <c r="M36" s="292"/>
      <c r="N36" s="292"/>
      <c r="U36" s="319"/>
      <c r="V36" s="380"/>
      <c r="W36" s="380"/>
      <c r="X36" s="380"/>
      <c r="Y36" s="380"/>
      <c r="Z36" s="380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2:55" ht="16.5" customHeight="1">
      <c r="B37" s="76"/>
      <c r="F37" s="193"/>
      <c r="G37" s="292"/>
      <c r="H37" s="292"/>
      <c r="I37" s="292"/>
      <c r="J37" s="292"/>
      <c r="K37" s="292"/>
      <c r="L37" s="292"/>
      <c r="M37" s="292"/>
      <c r="N37" s="292"/>
      <c r="U37" s="319"/>
      <c r="V37" s="380"/>
      <c r="W37" s="380"/>
      <c r="X37" s="380"/>
      <c r="Y37" s="380"/>
      <c r="Z37" s="380"/>
      <c r="AA37" s="380"/>
      <c r="AB37" s="380"/>
      <c r="AC37" s="380"/>
      <c r="AD37" s="380"/>
      <c r="AE37" s="380"/>
      <c r="AF37" s="380"/>
      <c r="AG37" s="380"/>
      <c r="AH37" s="380"/>
      <c r="AI37" s="380"/>
      <c r="AJ37" s="380"/>
      <c r="AK37" s="380"/>
      <c r="AL37" s="380"/>
      <c r="AM37" s="380"/>
      <c r="AN37" s="380"/>
      <c r="AO37" s="380"/>
      <c r="AP37" s="380"/>
      <c r="AQ37" s="380"/>
      <c r="AR37" s="380"/>
      <c r="AS37" s="380"/>
      <c r="AT37" s="380"/>
      <c r="AU37" s="380"/>
      <c r="AV37" s="380"/>
      <c r="AW37" s="380"/>
      <c r="AX37" s="380"/>
      <c r="AY37" s="380"/>
      <c r="AZ37" s="380"/>
      <c r="BA37" s="380"/>
      <c r="BB37" s="380"/>
      <c r="BC37" s="380"/>
    </row>
    <row r="38" spans="2:55" ht="16.5" customHeight="1">
      <c r="B38" s="73"/>
      <c r="V38" s="361"/>
      <c r="W38" s="361"/>
      <c r="X38" s="361"/>
      <c r="Y38" s="361"/>
      <c r="Z38" s="361"/>
      <c r="AA38" s="361"/>
      <c r="AB38" s="361"/>
      <c r="AC38" s="361"/>
      <c r="AD38" s="361"/>
      <c r="AE38" s="361"/>
      <c r="AF38" s="361"/>
      <c r="AG38" s="361"/>
      <c r="AH38" s="361"/>
      <c r="AI38" s="361"/>
      <c r="AJ38" s="361"/>
      <c r="AK38" s="361"/>
      <c r="AL38" s="361"/>
      <c r="AM38" s="361"/>
      <c r="AN38" s="361"/>
      <c r="AO38" s="361"/>
      <c r="AP38" s="361"/>
      <c r="AQ38" s="361"/>
      <c r="AR38" s="361"/>
      <c r="AS38" s="361"/>
      <c r="AT38" s="361"/>
      <c r="AU38" s="361"/>
      <c r="AV38" s="361"/>
      <c r="AW38" s="361"/>
      <c r="AX38" s="361"/>
      <c r="AY38" s="361"/>
      <c r="AZ38" s="361"/>
      <c r="BA38" s="361"/>
      <c r="BB38" s="361"/>
      <c r="BC38" s="361"/>
    </row>
    <row r="39" spans="2:55" ht="16.5" customHeight="1">
      <c r="B39" s="73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1"/>
      <c r="AI39" s="361"/>
      <c r="AJ39" s="361"/>
      <c r="AK39" s="361"/>
      <c r="AL39" s="361"/>
      <c r="AM39" s="361"/>
      <c r="AN39" s="361"/>
      <c r="AO39" s="361"/>
      <c r="AP39" s="361"/>
      <c r="AQ39" s="361"/>
      <c r="AR39" s="361"/>
      <c r="AS39" s="361"/>
      <c r="AT39" s="361"/>
      <c r="AU39" s="361"/>
      <c r="AV39" s="361"/>
      <c r="AW39" s="361"/>
      <c r="AX39" s="361"/>
      <c r="AY39" s="361"/>
      <c r="AZ39" s="361"/>
      <c r="BA39" s="361"/>
      <c r="BB39" s="361"/>
      <c r="BC39" s="361"/>
    </row>
    <row r="40" spans="2:55" ht="16.5" customHeight="1">
      <c r="F40" s="361"/>
      <c r="G40" s="361"/>
      <c r="H40" s="361"/>
      <c r="I40" s="361"/>
      <c r="J40" s="361"/>
      <c r="K40" s="361"/>
      <c r="L40" s="361"/>
      <c r="M40" s="361"/>
      <c r="N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61"/>
      <c r="AI40" s="361"/>
      <c r="AJ40" s="361"/>
      <c r="AK40" s="361"/>
      <c r="AL40" s="361"/>
      <c r="AM40" s="361"/>
      <c r="AN40" s="361"/>
      <c r="AO40" s="361"/>
      <c r="AP40" s="361"/>
      <c r="AQ40" s="361"/>
      <c r="AR40" s="361"/>
      <c r="AS40" s="361"/>
      <c r="AT40" s="361"/>
      <c r="AU40" s="361"/>
      <c r="AV40" s="361"/>
      <c r="AW40" s="361"/>
      <c r="AX40" s="361"/>
      <c r="AY40" s="361"/>
      <c r="AZ40" s="361"/>
      <c r="BA40" s="361"/>
      <c r="BB40" s="361"/>
      <c r="BC40" s="361"/>
    </row>
    <row r="41" spans="2:55" ht="16.5" customHeight="1"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361"/>
      <c r="AJ41" s="361"/>
      <c r="AK41" s="361"/>
      <c r="AL41" s="361"/>
      <c r="AM41" s="361"/>
      <c r="AN41" s="361"/>
      <c r="AO41" s="361"/>
      <c r="AP41" s="361"/>
      <c r="AQ41" s="361"/>
      <c r="AR41" s="361"/>
      <c r="AS41" s="361"/>
      <c r="AT41" s="361"/>
      <c r="AU41" s="361"/>
      <c r="AV41" s="361"/>
      <c r="AW41" s="361"/>
      <c r="AX41" s="361"/>
      <c r="AY41" s="361"/>
      <c r="AZ41" s="361"/>
      <c r="BA41" s="361"/>
      <c r="BB41" s="361"/>
      <c r="BC41" s="361"/>
    </row>
    <row r="42" spans="2:55" ht="16.5" customHeight="1">
      <c r="V42" s="361"/>
      <c r="W42" s="361"/>
      <c r="X42" s="361"/>
      <c r="Y42" s="361"/>
      <c r="Z42" s="361"/>
      <c r="AA42" s="361"/>
      <c r="AB42" s="361"/>
      <c r="AC42" s="361"/>
      <c r="AD42" s="361"/>
      <c r="AE42" s="361"/>
      <c r="AF42" s="361"/>
      <c r="AG42" s="361"/>
      <c r="AH42" s="361"/>
      <c r="AI42" s="361"/>
      <c r="AJ42" s="361"/>
      <c r="AK42" s="361"/>
      <c r="AL42" s="361"/>
      <c r="AM42" s="361"/>
      <c r="AN42" s="361"/>
      <c r="AO42" s="361"/>
      <c r="AP42" s="361"/>
      <c r="AQ42" s="361"/>
      <c r="AR42" s="361"/>
      <c r="AS42" s="361"/>
      <c r="AT42" s="361"/>
      <c r="AU42" s="361"/>
      <c r="AV42" s="361"/>
      <c r="AW42" s="361"/>
      <c r="AX42" s="361"/>
      <c r="AY42" s="361"/>
      <c r="AZ42" s="361"/>
      <c r="BA42" s="361"/>
      <c r="BB42" s="361"/>
      <c r="BC42" s="361"/>
    </row>
    <row r="43" spans="2:55" ht="16.5" customHeight="1"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1"/>
      <c r="AH43" s="361"/>
      <c r="AI43" s="361"/>
      <c r="AJ43" s="361"/>
      <c r="AK43" s="361"/>
      <c r="AL43" s="361"/>
      <c r="AM43" s="361"/>
      <c r="AN43" s="361"/>
      <c r="AO43" s="361"/>
      <c r="AP43" s="361"/>
      <c r="AQ43" s="361"/>
      <c r="AR43" s="361"/>
      <c r="AS43" s="361"/>
      <c r="AT43" s="361"/>
      <c r="AU43" s="361"/>
      <c r="AV43" s="361"/>
      <c r="AW43" s="361"/>
      <c r="AX43" s="361"/>
      <c r="AY43" s="361"/>
      <c r="AZ43" s="361"/>
      <c r="BA43" s="361"/>
      <c r="BB43" s="361"/>
      <c r="BC43" s="361"/>
    </row>
    <row r="44" spans="2:55" ht="16.5" customHeight="1">
      <c r="F44" s="361"/>
      <c r="G44" s="361"/>
      <c r="H44" s="361"/>
      <c r="I44" s="361"/>
      <c r="J44" s="361"/>
      <c r="K44" s="361"/>
      <c r="L44" s="361"/>
      <c r="M44" s="361"/>
      <c r="N44" s="361"/>
      <c r="V44" s="361"/>
      <c r="W44" s="361"/>
      <c r="X44" s="361"/>
      <c r="Y44" s="361"/>
      <c r="Z44" s="361"/>
      <c r="AA44" s="361"/>
      <c r="AB44" s="361"/>
      <c r="AC44" s="361"/>
      <c r="AD44" s="361"/>
      <c r="AE44" s="361"/>
      <c r="AF44" s="361"/>
      <c r="AG44" s="361"/>
      <c r="AH44" s="361"/>
      <c r="AI44" s="361"/>
      <c r="AJ44" s="361"/>
      <c r="AK44" s="361"/>
      <c r="AL44" s="361"/>
      <c r="AM44" s="361"/>
      <c r="AN44" s="361"/>
      <c r="AO44" s="361"/>
      <c r="AP44" s="361"/>
      <c r="AQ44" s="361"/>
      <c r="AR44" s="361"/>
      <c r="AS44" s="361"/>
      <c r="AT44" s="361"/>
      <c r="AU44" s="361"/>
      <c r="AV44" s="361"/>
      <c r="AW44" s="361"/>
      <c r="AX44" s="361"/>
      <c r="AY44" s="361"/>
      <c r="AZ44" s="361"/>
      <c r="BA44" s="361"/>
      <c r="BB44" s="361"/>
      <c r="BC44" s="361"/>
    </row>
    <row r="45" spans="2:55" ht="16.5" customHeight="1">
      <c r="F45" s="361"/>
      <c r="G45" s="361"/>
      <c r="H45" s="361"/>
      <c r="I45" s="361"/>
      <c r="J45" s="361"/>
      <c r="K45" s="361"/>
      <c r="L45" s="361"/>
      <c r="M45" s="361"/>
      <c r="N45" s="361"/>
      <c r="V45" s="361"/>
      <c r="W45" s="361"/>
      <c r="X45" s="361"/>
      <c r="Y45" s="361"/>
      <c r="Z45" s="361"/>
      <c r="AA45" s="361"/>
      <c r="AB45" s="361"/>
      <c r="AC45" s="361"/>
      <c r="AD45" s="361"/>
      <c r="AE45" s="361"/>
      <c r="AF45" s="361"/>
      <c r="AG45" s="361"/>
      <c r="AH45" s="361"/>
      <c r="AI45" s="361"/>
      <c r="AJ45" s="361"/>
      <c r="AK45" s="361"/>
      <c r="AL45" s="361"/>
      <c r="AM45" s="361"/>
      <c r="AN45" s="361"/>
      <c r="AO45" s="361"/>
      <c r="AP45" s="361"/>
      <c r="AQ45" s="361"/>
      <c r="AR45" s="361"/>
      <c r="AS45" s="361"/>
      <c r="AT45" s="361"/>
      <c r="AU45" s="361"/>
      <c r="AV45" s="361"/>
      <c r="AW45" s="361"/>
      <c r="AX45" s="361"/>
      <c r="AY45" s="361"/>
      <c r="AZ45" s="361"/>
      <c r="BA45" s="361"/>
      <c r="BB45" s="361"/>
      <c r="BC45" s="361"/>
    </row>
    <row r="46" spans="2:55" ht="16.5" customHeight="1">
      <c r="V46" s="361"/>
      <c r="W46" s="361"/>
      <c r="X46" s="361"/>
      <c r="Y46" s="361"/>
      <c r="Z46" s="361"/>
      <c r="AA46" s="361"/>
      <c r="AB46" s="361"/>
      <c r="AC46" s="361"/>
      <c r="AD46" s="361"/>
      <c r="AE46" s="361"/>
      <c r="AF46" s="361"/>
      <c r="AG46" s="361"/>
      <c r="AH46" s="361"/>
      <c r="AI46" s="361"/>
      <c r="AJ46" s="361"/>
      <c r="AK46" s="361"/>
      <c r="AL46" s="361"/>
      <c r="AM46" s="361"/>
      <c r="AN46" s="361"/>
      <c r="AO46" s="361"/>
      <c r="AP46" s="361"/>
      <c r="AQ46" s="361"/>
      <c r="AR46" s="361"/>
      <c r="AS46" s="361"/>
      <c r="AT46" s="361"/>
      <c r="AU46" s="361"/>
      <c r="AV46" s="361"/>
      <c r="AW46" s="361"/>
      <c r="AX46" s="361"/>
      <c r="AY46" s="361"/>
      <c r="AZ46" s="361"/>
      <c r="BA46" s="361"/>
      <c r="BB46" s="361"/>
      <c r="BC46" s="361"/>
    </row>
    <row r="47" spans="2:55" ht="16.5" customHeight="1"/>
    <row r="48" spans="2:5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</sheetData>
  <mergeCells count="1">
    <mergeCell ref="B4:C4"/>
  </mergeCells>
  <phoneticPr fontId="53" type="noConversion"/>
  <hyperlinks>
    <hyperlink ref="A9" location="JBB_일반사항!A1" display="전북은행"/>
    <hyperlink ref="A10" location="KJB_일반사항!A1" display="광주은행"/>
    <hyperlink ref="A11" location="JBWC_일반사항!A1" display="우리캐피탈"/>
    <hyperlink ref="A12" location="JBAM_일반사항!A1" display="JB자산운용"/>
    <hyperlink ref="A5" location="Group_손익실적!A1" display="II. 손익실적(종합)"/>
    <hyperlink ref="A6" location="Group_영업실적!A1" display="III. 영업실적"/>
    <hyperlink ref="A7" location="Group_재무비율!A1" display="IV. 재무비율"/>
    <hyperlink ref="A2" location="목차!A1" display="Contents"/>
    <hyperlink ref="A8" location="Group_여신건전성!A1" display="여신건전성"/>
    <hyperlink ref="A4" location="Group_손익실적!A1" display="JB금융그룹"/>
    <hyperlink ref="A13" location="PPCB_일반현황!A1" display="일반현황"/>
    <hyperlink ref="A14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200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5" width="10" style="5" hidden="1" customWidth="1"/>
    <col min="6" max="12" width="9.77734375" style="5" hidden="1" customWidth="1"/>
    <col min="13" max="15" width="9.77734375" style="5" customWidth="1"/>
    <col min="16" max="16" width="2.77734375" style="5" customWidth="1"/>
    <col min="17" max="17" width="10" style="5" hidden="1" customWidth="1"/>
    <col min="18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7"/>
      <c r="B1" s="17" t="s">
        <v>501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665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969</v>
      </c>
      <c r="AF3" s="28" t="s">
        <v>995</v>
      </c>
      <c r="AG3" s="28" t="s">
        <v>997</v>
      </c>
      <c r="AH3" s="28" t="s">
        <v>1009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7" customFormat="1" ht="16.5" customHeight="1">
      <c r="A4" s="99" t="s">
        <v>987</v>
      </c>
      <c r="B4" s="220" t="s">
        <v>411</v>
      </c>
      <c r="C4" s="220"/>
      <c r="D4" s="76"/>
      <c r="E4" s="145">
        <v>22666.080000000002</v>
      </c>
      <c r="F4" s="145">
        <v>35543.4</v>
      </c>
      <c r="G4" s="145">
        <v>45555.3</v>
      </c>
      <c r="H4" s="145">
        <v>56649.030000839994</v>
      </c>
      <c r="I4" s="145">
        <v>63482.401448459997</v>
      </c>
      <c r="J4" s="145">
        <v>58086.495118110004</v>
      </c>
      <c r="K4" s="145">
        <v>52906.893890629995</v>
      </c>
      <c r="L4" s="145">
        <v>56862.294261900002</v>
      </c>
      <c r="M4" s="145">
        <v>65222.896633479999</v>
      </c>
      <c r="N4" s="145">
        <v>70206.118601850001</v>
      </c>
      <c r="O4" s="145">
        <v>75219.29579212</v>
      </c>
      <c r="P4" s="142"/>
      <c r="Q4" s="145">
        <v>42821.48</v>
      </c>
      <c r="R4" s="145">
        <v>45563.81</v>
      </c>
      <c r="S4" s="145">
        <v>45555.3</v>
      </c>
      <c r="T4" s="145">
        <v>47652.98</v>
      </c>
      <c r="U4" s="145">
        <v>51139.486082260002</v>
      </c>
      <c r="V4" s="145">
        <v>54557.167606690011</v>
      </c>
      <c r="W4" s="145">
        <v>56649.030000839994</v>
      </c>
      <c r="X4" s="145">
        <v>58768.660534180002</v>
      </c>
      <c r="Y4" s="145">
        <v>61822.8594104</v>
      </c>
      <c r="Z4" s="145">
        <v>63172.860481080003</v>
      </c>
      <c r="AA4" s="145">
        <v>63482.401448459997</v>
      </c>
      <c r="AB4" s="145">
        <v>63073.735793089996</v>
      </c>
      <c r="AC4" s="145">
        <v>61346.446489390008</v>
      </c>
      <c r="AD4" s="145">
        <v>58085.694578259994</v>
      </c>
      <c r="AE4" s="145">
        <v>58086.495118110004</v>
      </c>
      <c r="AF4" s="145">
        <v>57183.116697589998</v>
      </c>
      <c r="AG4" s="145">
        <v>55809.55173444</v>
      </c>
      <c r="AH4" s="145">
        <v>54033.806907630002</v>
      </c>
      <c r="AI4" s="145">
        <v>52906.893890629995</v>
      </c>
      <c r="AJ4" s="145">
        <v>56194.127464159996</v>
      </c>
      <c r="AK4" s="145">
        <v>57342.779545580001</v>
      </c>
      <c r="AL4" s="145">
        <v>55264.925251505003</v>
      </c>
      <c r="AM4" s="145">
        <v>56862.294261900002</v>
      </c>
      <c r="AN4" s="145">
        <v>58680.543200460001</v>
      </c>
      <c r="AO4" s="145">
        <v>60970.69980414</v>
      </c>
      <c r="AP4" s="145">
        <v>61870.375736900001</v>
      </c>
      <c r="AQ4" s="145">
        <v>65222.896633479999</v>
      </c>
      <c r="AR4" s="145">
        <v>67828.872025910008</v>
      </c>
      <c r="AS4" s="145">
        <v>67097.20233154</v>
      </c>
      <c r="AT4" s="145">
        <v>69878.670880969992</v>
      </c>
      <c r="AU4" s="145">
        <v>70206.118601850001</v>
      </c>
      <c r="AV4" s="145">
        <v>76622.615072069995</v>
      </c>
      <c r="AW4" s="145">
        <v>77681.739699500002</v>
      </c>
      <c r="AX4" s="145">
        <v>76952.572725749997</v>
      </c>
      <c r="AY4" s="145">
        <v>75219.29579212</v>
      </c>
      <c r="AZ4" s="145">
        <v>73543.179793389994</v>
      </c>
      <c r="BA4" s="145">
        <v>74607.897044829995</v>
      </c>
    </row>
    <row r="5" spans="1:53" s="58" customFormat="1" ht="16.5" customHeight="1">
      <c r="A5" s="101" t="s">
        <v>35</v>
      </c>
      <c r="B5" s="14"/>
      <c r="C5" s="82" t="s">
        <v>412</v>
      </c>
      <c r="E5" s="137">
        <v>21049.11</v>
      </c>
      <c r="F5" s="137">
        <v>33539.78</v>
      </c>
      <c r="G5" s="137">
        <v>42947.68</v>
      </c>
      <c r="H5" s="137">
        <v>54237.097201879995</v>
      </c>
      <c r="I5" s="137">
        <v>59633.010488250002</v>
      </c>
      <c r="J5" s="137">
        <v>55603.850199289998</v>
      </c>
      <c r="K5" s="137">
        <v>50416.990418790003</v>
      </c>
      <c r="L5" s="137">
        <v>54193.723231800002</v>
      </c>
      <c r="M5" s="137">
        <v>62815.123055490003</v>
      </c>
      <c r="N5" s="137">
        <v>68098.815903679992</v>
      </c>
      <c r="O5" s="137">
        <v>73020.799627790009</v>
      </c>
      <c r="P5" s="137"/>
      <c r="Q5" s="137">
        <v>40741.599999999999</v>
      </c>
      <c r="R5" s="137">
        <v>43909.38</v>
      </c>
      <c r="S5" s="137">
        <v>42947.68</v>
      </c>
      <c r="T5" s="137">
        <v>45604.25</v>
      </c>
      <c r="U5" s="137">
        <v>49249.020398280009</v>
      </c>
      <c r="V5" s="137">
        <v>52485.850654790011</v>
      </c>
      <c r="W5" s="137">
        <v>54237.097201879995</v>
      </c>
      <c r="X5" s="137">
        <v>56246.444203970001</v>
      </c>
      <c r="Y5" s="137">
        <v>58832.751817479999</v>
      </c>
      <c r="Z5" s="137">
        <v>59330.787061980001</v>
      </c>
      <c r="AA5" s="137">
        <v>59633.010488250002</v>
      </c>
      <c r="AB5" s="137">
        <v>59015.518136419996</v>
      </c>
      <c r="AC5" s="137">
        <v>58456.486248190005</v>
      </c>
      <c r="AD5" s="137">
        <v>55400.546712629999</v>
      </c>
      <c r="AE5" s="137">
        <v>55603.850199289998</v>
      </c>
      <c r="AF5" s="137">
        <v>54729.909898380007</v>
      </c>
      <c r="AG5" s="137">
        <v>53271.98</v>
      </c>
      <c r="AH5" s="137">
        <v>51579.195559350002</v>
      </c>
      <c r="AI5" s="137">
        <v>50416.990418790003</v>
      </c>
      <c r="AJ5" s="137">
        <v>53826.190095309998</v>
      </c>
      <c r="AK5" s="137">
        <v>55028.013168710007</v>
      </c>
      <c r="AL5" s="137">
        <v>53027.249773650001</v>
      </c>
      <c r="AM5" s="137">
        <v>54193.723231800002</v>
      </c>
      <c r="AN5" s="137">
        <v>56006.997473250005</v>
      </c>
      <c r="AO5" s="137">
        <v>58790.470310880002</v>
      </c>
      <c r="AP5" s="137">
        <v>59619.675878400005</v>
      </c>
      <c r="AQ5" s="137">
        <v>62815.123055490003</v>
      </c>
      <c r="AR5" s="137">
        <v>65597.587088369997</v>
      </c>
      <c r="AS5" s="137">
        <v>65073.232763550004</v>
      </c>
      <c r="AT5" s="137">
        <v>67826.563255970003</v>
      </c>
      <c r="AU5" s="137">
        <v>68098.815903679992</v>
      </c>
      <c r="AV5" s="137">
        <v>74475.868995219993</v>
      </c>
      <c r="AW5" s="137">
        <v>75322.106300029991</v>
      </c>
      <c r="AX5" s="137">
        <v>74773.38642083999</v>
      </c>
      <c r="AY5" s="137">
        <v>73020.799627790009</v>
      </c>
      <c r="AZ5" s="137">
        <v>71014.165869889999</v>
      </c>
      <c r="BA5" s="137">
        <v>71248.611480129999</v>
      </c>
    </row>
    <row r="6" spans="1:53" s="74" customFormat="1" ht="16.5" customHeight="1">
      <c r="A6" s="101" t="s">
        <v>471</v>
      </c>
      <c r="B6" s="14"/>
      <c r="C6" s="82" t="s">
        <v>183</v>
      </c>
      <c r="D6" s="58"/>
      <c r="E6" s="137">
        <v>535.52</v>
      </c>
      <c r="F6" s="137">
        <v>669.76</v>
      </c>
      <c r="G6" s="137">
        <v>1442.42</v>
      </c>
      <c r="H6" s="137">
        <v>1299.1806209900001</v>
      </c>
      <c r="I6" s="137">
        <v>2433.4559841199998</v>
      </c>
      <c r="J6" s="137">
        <v>1125.54599538</v>
      </c>
      <c r="K6" s="137">
        <v>1177.9460696000001</v>
      </c>
      <c r="L6" s="137">
        <v>1118.1857688999999</v>
      </c>
      <c r="M6" s="137">
        <v>1413.98878049</v>
      </c>
      <c r="N6" s="137">
        <v>1077.8576655299998</v>
      </c>
      <c r="O6" s="137">
        <v>1055.75748097</v>
      </c>
      <c r="P6" s="137"/>
      <c r="Q6" s="137">
        <v>629.5</v>
      </c>
      <c r="R6" s="137">
        <v>688.11</v>
      </c>
      <c r="S6" s="137">
        <v>1442.42</v>
      </c>
      <c r="T6" s="137">
        <v>931.66</v>
      </c>
      <c r="U6" s="137">
        <v>688.30402159999994</v>
      </c>
      <c r="V6" s="137">
        <v>786.76042474999997</v>
      </c>
      <c r="W6" s="137">
        <v>1299.1806209900001</v>
      </c>
      <c r="X6" s="137">
        <v>1347.1212151200002</v>
      </c>
      <c r="Y6" s="137">
        <v>1701.7219703199999</v>
      </c>
      <c r="Z6" s="137">
        <v>2488.8536167500001</v>
      </c>
      <c r="AA6" s="137">
        <v>2433.4559841199998</v>
      </c>
      <c r="AB6" s="137">
        <v>2686.3194591000001</v>
      </c>
      <c r="AC6" s="137">
        <v>1479.26104794</v>
      </c>
      <c r="AD6" s="137">
        <v>1216.9006107499999</v>
      </c>
      <c r="AE6" s="137">
        <v>1125.54599538</v>
      </c>
      <c r="AF6" s="137">
        <v>1126.2806748</v>
      </c>
      <c r="AG6" s="137">
        <v>1220.28</v>
      </c>
      <c r="AH6" s="137">
        <v>1077.9342470000001</v>
      </c>
      <c r="AI6" s="137">
        <v>1177.9460696000001</v>
      </c>
      <c r="AJ6" s="137">
        <v>1083.0499787200001</v>
      </c>
      <c r="AK6" s="137">
        <v>1095.52118301</v>
      </c>
      <c r="AL6" s="137">
        <v>1095.1567318</v>
      </c>
      <c r="AM6" s="137">
        <v>1118.1857688999999</v>
      </c>
      <c r="AN6" s="137">
        <v>1036.3150500000002</v>
      </c>
      <c r="AO6" s="137">
        <v>1125.6482164399999</v>
      </c>
      <c r="AP6" s="137">
        <v>1209.2332842599999</v>
      </c>
      <c r="AQ6" s="137">
        <v>1413.98878049</v>
      </c>
      <c r="AR6" s="137">
        <v>1222.95962151</v>
      </c>
      <c r="AS6" s="137">
        <v>1031.32708095</v>
      </c>
      <c r="AT6" s="137">
        <v>1072.4200153199999</v>
      </c>
      <c r="AU6" s="137">
        <v>1077.8576655299998</v>
      </c>
      <c r="AV6" s="137">
        <v>961.51483076</v>
      </c>
      <c r="AW6" s="137">
        <v>1127.6468728</v>
      </c>
      <c r="AX6" s="137">
        <v>1048.0508125400002</v>
      </c>
      <c r="AY6" s="137">
        <v>1055.75748097</v>
      </c>
      <c r="AZ6" s="137">
        <v>1055.9250381500001</v>
      </c>
      <c r="BA6" s="137">
        <v>2095.94278171</v>
      </c>
    </row>
    <row r="7" spans="1:53" s="74" customFormat="1" ht="16.5" customHeight="1">
      <c r="A7" s="309" t="s">
        <v>230</v>
      </c>
      <c r="B7" s="10"/>
      <c r="C7" s="96" t="s">
        <v>548</v>
      </c>
      <c r="D7" s="81"/>
      <c r="E7" s="142">
        <v>1081.45</v>
      </c>
      <c r="F7" s="142">
        <v>1333.86</v>
      </c>
      <c r="G7" s="142">
        <v>1165.2</v>
      </c>
      <c r="H7" s="142">
        <v>1112.7486148700002</v>
      </c>
      <c r="I7" s="142">
        <v>1415.9349760900002</v>
      </c>
      <c r="J7" s="142">
        <v>1357.0989234399999</v>
      </c>
      <c r="K7" s="142">
        <v>1311.9574022400002</v>
      </c>
      <c r="L7" s="142">
        <v>1550.3852612000001</v>
      </c>
      <c r="M7" s="142">
        <v>993.78479749999997</v>
      </c>
      <c r="N7" s="142">
        <v>1029.4450326399999</v>
      </c>
      <c r="O7" s="142">
        <v>1142.7386833600001</v>
      </c>
      <c r="P7" s="142"/>
      <c r="Q7" s="142">
        <v>1450.38</v>
      </c>
      <c r="R7" s="142">
        <v>966.32</v>
      </c>
      <c r="S7" s="142">
        <v>1165.2</v>
      </c>
      <c r="T7" s="142">
        <v>1117.07</v>
      </c>
      <c r="U7" s="142">
        <v>1202.1616623799996</v>
      </c>
      <c r="V7" s="142">
        <v>1284.55652715</v>
      </c>
      <c r="W7" s="142">
        <v>1112.7486148700002</v>
      </c>
      <c r="X7" s="142">
        <v>1175.09511509</v>
      </c>
      <c r="Y7" s="142">
        <v>1288.3856226</v>
      </c>
      <c r="Z7" s="142">
        <v>1353.21980235</v>
      </c>
      <c r="AA7" s="142">
        <v>1415.9349760900002</v>
      </c>
      <c r="AB7" s="142">
        <v>1371.8981975699999</v>
      </c>
      <c r="AC7" s="142">
        <v>1410.6991932600001</v>
      </c>
      <c r="AD7" s="142">
        <v>1468.2472548800004</v>
      </c>
      <c r="AE7" s="142">
        <v>1357.0989234399999</v>
      </c>
      <c r="AF7" s="142">
        <v>1326.9261244100001</v>
      </c>
      <c r="AG7" s="142">
        <v>1317.3</v>
      </c>
      <c r="AH7" s="142">
        <v>1376.67710128</v>
      </c>
      <c r="AI7" s="142">
        <v>1311.9574022400002</v>
      </c>
      <c r="AJ7" s="142">
        <v>1284.8873901300001</v>
      </c>
      <c r="AK7" s="142">
        <v>1219.24519386</v>
      </c>
      <c r="AL7" s="142">
        <v>1142.51874606</v>
      </c>
      <c r="AM7" s="142">
        <v>1550.3852612000001</v>
      </c>
      <c r="AN7" s="142">
        <v>1637.2306772100001</v>
      </c>
      <c r="AO7" s="142">
        <v>1054.5812768199999</v>
      </c>
      <c r="AP7" s="142">
        <v>1041.46657424</v>
      </c>
      <c r="AQ7" s="142">
        <v>993.78479749999997</v>
      </c>
      <c r="AR7" s="142">
        <v>1008.32531603</v>
      </c>
      <c r="AS7" s="142">
        <v>992.64248703999999</v>
      </c>
      <c r="AT7" s="142">
        <v>979.68760968000004</v>
      </c>
      <c r="AU7" s="142">
        <v>1029.4450326399999</v>
      </c>
      <c r="AV7" s="142">
        <v>1185.23124609</v>
      </c>
      <c r="AW7" s="142">
        <v>1231.9865266700001</v>
      </c>
      <c r="AX7" s="142">
        <v>1131.1354923700001</v>
      </c>
      <c r="AY7" s="142">
        <v>1142.7386833600001</v>
      </c>
      <c r="AZ7" s="142">
        <v>1473.0888853500001</v>
      </c>
      <c r="BA7" s="142">
        <v>1263.3427829899999</v>
      </c>
    </row>
    <row r="8" spans="1:53" s="74" customFormat="1" ht="16.5" customHeight="1">
      <c r="A8" s="100" t="s">
        <v>472</v>
      </c>
      <c r="B8" s="14"/>
      <c r="C8" s="82" t="s">
        <v>413</v>
      </c>
      <c r="D8" s="58"/>
      <c r="E8" s="137">
        <v>289.44</v>
      </c>
      <c r="F8" s="137">
        <v>358.67</v>
      </c>
      <c r="G8" s="137">
        <v>484.95</v>
      </c>
      <c r="H8" s="137">
        <v>454.43050802000005</v>
      </c>
      <c r="I8" s="137">
        <v>639.31849963000002</v>
      </c>
      <c r="J8" s="137">
        <v>717.53557461000003</v>
      </c>
      <c r="K8" s="137">
        <v>695.23798651000004</v>
      </c>
      <c r="L8" s="137">
        <v>939.28229663000002</v>
      </c>
      <c r="M8" s="137">
        <v>621.41560643999992</v>
      </c>
      <c r="N8" s="137">
        <v>661.14133637000009</v>
      </c>
      <c r="O8" s="137">
        <v>772.01186967000001</v>
      </c>
      <c r="P8" s="137"/>
      <c r="Q8" s="137">
        <v>373.03</v>
      </c>
      <c r="R8" s="137">
        <v>391.87</v>
      </c>
      <c r="S8" s="137">
        <v>484.95</v>
      </c>
      <c r="T8" s="137">
        <v>475.67</v>
      </c>
      <c r="U8" s="137">
        <v>479.07677009999998</v>
      </c>
      <c r="V8" s="137">
        <v>479.28733720999998</v>
      </c>
      <c r="W8" s="137">
        <v>454.43050802000005</v>
      </c>
      <c r="X8" s="137">
        <v>477.39250782000005</v>
      </c>
      <c r="Y8" s="137">
        <v>520.42096650999997</v>
      </c>
      <c r="Z8" s="137">
        <v>643.59350160999998</v>
      </c>
      <c r="AA8" s="137">
        <v>639.31849963000002</v>
      </c>
      <c r="AB8" s="137">
        <v>693.78409293000004</v>
      </c>
      <c r="AC8" s="137">
        <v>721.65761058999999</v>
      </c>
      <c r="AD8" s="137">
        <v>754.36546224000006</v>
      </c>
      <c r="AE8" s="137">
        <v>717.53557461000003</v>
      </c>
      <c r="AF8" s="137">
        <v>690.58515322000005</v>
      </c>
      <c r="AG8" s="137">
        <v>653.89</v>
      </c>
      <c r="AH8" s="137">
        <v>675.52243749999991</v>
      </c>
      <c r="AI8" s="137">
        <v>695.23798651000004</v>
      </c>
      <c r="AJ8" s="137">
        <v>688.76827445000004</v>
      </c>
      <c r="AK8" s="137">
        <v>659.08428512</v>
      </c>
      <c r="AL8" s="137">
        <v>651.33510264999995</v>
      </c>
      <c r="AM8" s="137">
        <v>939.28229663000002</v>
      </c>
      <c r="AN8" s="137">
        <v>957.06637023000008</v>
      </c>
      <c r="AO8" s="137">
        <v>632.07052705000001</v>
      </c>
      <c r="AP8" s="137">
        <v>631.84205178000002</v>
      </c>
      <c r="AQ8" s="137">
        <v>621.41560643999992</v>
      </c>
      <c r="AR8" s="137">
        <v>610.25032620000002</v>
      </c>
      <c r="AS8" s="137">
        <v>615.94853756999998</v>
      </c>
      <c r="AT8" s="137">
        <v>615.98845578999999</v>
      </c>
      <c r="AU8" s="137">
        <v>661.14133637000009</v>
      </c>
      <c r="AV8" s="137">
        <v>867.76180827000007</v>
      </c>
      <c r="AW8" s="137">
        <v>881.58983945</v>
      </c>
      <c r="AX8" s="137">
        <v>768.49868480999999</v>
      </c>
      <c r="AY8" s="137">
        <v>772.01186967000001</v>
      </c>
      <c r="AZ8" s="137">
        <v>830.81367284000009</v>
      </c>
      <c r="BA8" s="137">
        <v>682.75479072999997</v>
      </c>
    </row>
    <row r="9" spans="1:53" s="74" customFormat="1" ht="16.5" customHeight="1">
      <c r="A9" s="100" t="s">
        <v>473</v>
      </c>
      <c r="B9" s="14"/>
      <c r="C9" s="82" t="s">
        <v>186</v>
      </c>
      <c r="D9" s="58"/>
      <c r="E9" s="137">
        <v>788.82</v>
      </c>
      <c r="F9" s="137">
        <v>894.15</v>
      </c>
      <c r="G9" s="137">
        <v>502.86</v>
      </c>
      <c r="H9" s="137">
        <v>458.29893358000015</v>
      </c>
      <c r="I9" s="137">
        <v>509.03831704999999</v>
      </c>
      <c r="J9" s="137">
        <v>583.54208795</v>
      </c>
      <c r="K9" s="137">
        <v>553.69664375000002</v>
      </c>
      <c r="L9" s="137">
        <v>576.74573966999992</v>
      </c>
      <c r="M9" s="137">
        <v>338.88102968999999</v>
      </c>
      <c r="N9" s="137">
        <v>342.49262935999997</v>
      </c>
      <c r="O9" s="137">
        <v>344.07532670000001</v>
      </c>
      <c r="P9" s="137"/>
      <c r="Q9" s="137">
        <v>453.62</v>
      </c>
      <c r="R9" s="137">
        <v>537.94000000000005</v>
      </c>
      <c r="S9" s="137">
        <v>502.86</v>
      </c>
      <c r="T9" s="137">
        <v>575.14</v>
      </c>
      <c r="U9" s="137">
        <v>598.92914902999985</v>
      </c>
      <c r="V9" s="137">
        <v>671.21798519000015</v>
      </c>
      <c r="W9" s="137">
        <v>458.29893358000015</v>
      </c>
      <c r="X9" s="137">
        <v>514.31057809999993</v>
      </c>
      <c r="Y9" s="137">
        <v>551.87301778000005</v>
      </c>
      <c r="Z9" s="137">
        <v>544.70343940999999</v>
      </c>
      <c r="AA9" s="137">
        <v>509.03831704999999</v>
      </c>
      <c r="AB9" s="137">
        <v>565.59331301999998</v>
      </c>
      <c r="AC9" s="137">
        <v>583.31609551999998</v>
      </c>
      <c r="AD9" s="137">
        <v>630.83867453999994</v>
      </c>
      <c r="AE9" s="137">
        <v>583.54208795</v>
      </c>
      <c r="AF9" s="137">
        <v>578.32872796000004</v>
      </c>
      <c r="AG9" s="137">
        <v>593.38</v>
      </c>
      <c r="AH9" s="137">
        <v>630.72227593000002</v>
      </c>
      <c r="AI9" s="137">
        <v>553.69664375000002</v>
      </c>
      <c r="AJ9" s="137">
        <v>560.89596156000005</v>
      </c>
      <c r="AK9" s="137">
        <v>529.06144907999999</v>
      </c>
      <c r="AL9" s="137">
        <v>458.85346273000005</v>
      </c>
      <c r="AM9" s="137">
        <v>576.74573966999992</v>
      </c>
      <c r="AN9" s="137">
        <v>647.82216640000001</v>
      </c>
      <c r="AO9" s="137">
        <v>388.43064669</v>
      </c>
      <c r="AP9" s="137">
        <v>375.48200113000001</v>
      </c>
      <c r="AQ9" s="137">
        <v>338.88102968999999</v>
      </c>
      <c r="AR9" s="137">
        <v>363.15447868000001</v>
      </c>
      <c r="AS9" s="137">
        <v>347.04185200000001</v>
      </c>
      <c r="AT9" s="137">
        <v>337.48984041999995</v>
      </c>
      <c r="AU9" s="137">
        <v>342.49262935999997</v>
      </c>
      <c r="AV9" s="137">
        <v>291.89133231</v>
      </c>
      <c r="AW9" s="137">
        <v>321.23087399000002</v>
      </c>
      <c r="AX9" s="137">
        <v>330.83921431000005</v>
      </c>
      <c r="AY9" s="137">
        <v>344.07532670000001</v>
      </c>
      <c r="AZ9" s="137">
        <v>614.51361484000006</v>
      </c>
      <c r="BA9" s="137">
        <v>397.65494557</v>
      </c>
    </row>
    <row r="10" spans="1:53" s="79" customFormat="1" ht="16.5" customHeight="1">
      <c r="A10" s="100" t="s">
        <v>474</v>
      </c>
      <c r="B10" s="216"/>
      <c r="C10" s="223" t="s">
        <v>414</v>
      </c>
      <c r="D10" s="58"/>
      <c r="E10" s="218">
        <v>3.19</v>
      </c>
      <c r="F10" s="218">
        <v>81.040000000000006</v>
      </c>
      <c r="G10" s="218">
        <v>177.39</v>
      </c>
      <c r="H10" s="218">
        <v>200.01917326999998</v>
      </c>
      <c r="I10" s="218">
        <v>267.57815941000001</v>
      </c>
      <c r="J10" s="218">
        <v>56.02126088</v>
      </c>
      <c r="K10" s="218">
        <v>63.022771979999995</v>
      </c>
      <c r="L10" s="218">
        <v>34.357224899999999</v>
      </c>
      <c r="M10" s="218">
        <v>33.48816137</v>
      </c>
      <c r="N10" s="218">
        <v>25.811066910000001</v>
      </c>
      <c r="O10" s="218">
        <v>26.651486989999999</v>
      </c>
      <c r="P10" s="137"/>
      <c r="Q10" s="218">
        <v>623.73</v>
      </c>
      <c r="R10" s="218">
        <v>36.51</v>
      </c>
      <c r="S10" s="218">
        <v>177.39</v>
      </c>
      <c r="T10" s="218">
        <v>66.260000000000005</v>
      </c>
      <c r="U10" s="218">
        <v>124.15574324999994</v>
      </c>
      <c r="V10" s="218">
        <v>134.05120474999995</v>
      </c>
      <c r="W10" s="218">
        <v>200.01917326999998</v>
      </c>
      <c r="X10" s="218">
        <v>183.39202917</v>
      </c>
      <c r="Y10" s="218">
        <v>216.09163831000001</v>
      </c>
      <c r="Z10" s="218">
        <v>164.92286133000002</v>
      </c>
      <c r="AA10" s="218">
        <v>267.57815941000001</v>
      </c>
      <c r="AB10" s="218">
        <v>112.52079162</v>
      </c>
      <c r="AC10" s="218">
        <v>105.72548715000001</v>
      </c>
      <c r="AD10" s="218">
        <v>83.043118099999987</v>
      </c>
      <c r="AE10" s="218">
        <v>56.02126088</v>
      </c>
      <c r="AF10" s="218">
        <v>58.012243230000003</v>
      </c>
      <c r="AG10" s="218">
        <v>70.03</v>
      </c>
      <c r="AH10" s="218">
        <v>70.432387849999998</v>
      </c>
      <c r="AI10" s="218">
        <v>63.022771979999995</v>
      </c>
      <c r="AJ10" s="218">
        <v>35.223154119999997</v>
      </c>
      <c r="AK10" s="218">
        <v>31.099459660000001</v>
      </c>
      <c r="AL10" s="218">
        <v>32.330180679999998</v>
      </c>
      <c r="AM10" s="218">
        <v>34.357224899999999</v>
      </c>
      <c r="AN10" s="218">
        <v>32.342140579999999</v>
      </c>
      <c r="AO10" s="218">
        <v>34.080103080000001</v>
      </c>
      <c r="AP10" s="218">
        <v>34.142521330000001</v>
      </c>
      <c r="AQ10" s="218">
        <v>33.48816137</v>
      </c>
      <c r="AR10" s="218">
        <v>34.920511150000003</v>
      </c>
      <c r="AS10" s="218">
        <v>29.652097469999998</v>
      </c>
      <c r="AT10" s="218">
        <v>26.209313470000001</v>
      </c>
      <c r="AU10" s="218">
        <v>25.811066910000001</v>
      </c>
      <c r="AV10" s="218">
        <v>25.57810551</v>
      </c>
      <c r="AW10" s="218">
        <v>29.165813229999998</v>
      </c>
      <c r="AX10" s="218">
        <v>31.797593249999998</v>
      </c>
      <c r="AY10" s="218">
        <v>26.651486989999999</v>
      </c>
      <c r="AZ10" s="218">
        <v>27.76159767</v>
      </c>
      <c r="BA10" s="218">
        <v>182.93304669</v>
      </c>
    </row>
    <row r="11" spans="1:53" s="79" customFormat="1" ht="16.5" customHeight="1">
      <c r="A11" s="100" t="s">
        <v>475</v>
      </c>
      <c r="B11" s="224" t="s">
        <v>189</v>
      </c>
      <c r="C11" s="482"/>
      <c r="D11" s="81"/>
      <c r="E11" s="278">
        <v>759.34</v>
      </c>
      <c r="F11" s="278">
        <v>969.7</v>
      </c>
      <c r="G11" s="278">
        <v>910.48</v>
      </c>
      <c r="H11" s="278">
        <v>976.07242607000012</v>
      </c>
      <c r="I11" s="278">
        <v>1184.32804272</v>
      </c>
      <c r="J11" s="278">
        <v>1194.48573265</v>
      </c>
      <c r="K11" s="278">
        <v>1479.1907044300001</v>
      </c>
      <c r="L11" s="278">
        <v>1336.15489333</v>
      </c>
      <c r="M11" s="278">
        <v>1516.8085955500001</v>
      </c>
      <c r="N11" s="278">
        <v>1620.3207458099998</v>
      </c>
      <c r="O11" s="278">
        <v>1671.7876101499999</v>
      </c>
      <c r="P11" s="142"/>
      <c r="Q11" s="278">
        <v>1227.51</v>
      </c>
      <c r="R11" s="278">
        <v>750.69</v>
      </c>
      <c r="S11" s="278">
        <v>910.48</v>
      </c>
      <c r="T11" s="278">
        <v>883.68</v>
      </c>
      <c r="U11" s="278">
        <v>941.1598535600001</v>
      </c>
      <c r="V11" s="278">
        <v>1029.1968338699999</v>
      </c>
      <c r="W11" s="278">
        <v>976.07242607000012</v>
      </c>
      <c r="X11" s="278">
        <v>993.86619357000006</v>
      </c>
      <c r="Y11" s="278">
        <v>1031.0976447099999</v>
      </c>
      <c r="Z11" s="278">
        <v>1043.8251531400001</v>
      </c>
      <c r="AA11" s="278">
        <v>1184.32804272</v>
      </c>
      <c r="AB11" s="278">
        <v>1131.5297942699999</v>
      </c>
      <c r="AC11" s="278">
        <v>1164.2368964</v>
      </c>
      <c r="AD11" s="278">
        <v>1197.3900888199998</v>
      </c>
      <c r="AE11" s="278">
        <v>1194.48573265</v>
      </c>
      <c r="AF11" s="278">
        <v>1399.6807128</v>
      </c>
      <c r="AG11" s="278">
        <v>1411.9218610200001</v>
      </c>
      <c r="AH11" s="278">
        <v>1489.8810801699999</v>
      </c>
      <c r="AI11" s="278">
        <v>1479.1907044300001</v>
      </c>
      <c r="AJ11" s="278">
        <v>1457.53523503</v>
      </c>
      <c r="AK11" s="278">
        <v>1417.4442462899999</v>
      </c>
      <c r="AL11" s="278">
        <v>1387.54559423</v>
      </c>
      <c r="AM11" s="278">
        <v>1336.15489333</v>
      </c>
      <c r="AN11" s="278">
        <v>1326.2190408700001</v>
      </c>
      <c r="AO11" s="278">
        <v>1325.4668367599998</v>
      </c>
      <c r="AP11" s="278">
        <v>1395.30455166</v>
      </c>
      <c r="AQ11" s="278">
        <v>1516.8085955500001</v>
      </c>
      <c r="AR11" s="278">
        <v>1481.4119683399999</v>
      </c>
      <c r="AS11" s="278">
        <v>1439.8702103999999</v>
      </c>
      <c r="AT11" s="278">
        <v>1416.7785360900002</v>
      </c>
      <c r="AU11" s="278">
        <v>1620.3207458099998</v>
      </c>
      <c r="AV11" s="278">
        <v>1557.5562552000001</v>
      </c>
      <c r="AW11" s="278">
        <v>1546.9563392299999</v>
      </c>
      <c r="AX11" s="278">
        <v>1463.48682947</v>
      </c>
      <c r="AY11" s="278">
        <v>1671.7876101499999</v>
      </c>
      <c r="AZ11" s="278">
        <v>1643.1066968</v>
      </c>
      <c r="BA11" s="278">
        <v>1592.13776173</v>
      </c>
    </row>
    <row r="12" spans="1:53" s="74" customFormat="1" ht="16.5" customHeight="1">
      <c r="A12" s="100" t="s">
        <v>476</v>
      </c>
      <c r="B12" s="224" t="s">
        <v>962</v>
      </c>
      <c r="C12" s="482"/>
      <c r="D12" s="81"/>
      <c r="E12" s="278">
        <v>150.6701781875</v>
      </c>
      <c r="F12" s="278">
        <v>197.82566573250017</v>
      </c>
      <c r="G12" s="278">
        <v>159.89543617249993</v>
      </c>
      <c r="H12" s="278">
        <v>152.29329937999995</v>
      </c>
      <c r="I12" s="278">
        <v>102.63999422000001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142"/>
      <c r="Q12" s="278">
        <v>205.84559194249988</v>
      </c>
      <c r="R12" s="278">
        <v>191.78111383249995</v>
      </c>
      <c r="S12" s="278">
        <v>159.89543617249993</v>
      </c>
      <c r="T12" s="278">
        <v>159.27554346000011</v>
      </c>
      <c r="U12" s="278">
        <v>171.47625081999979</v>
      </c>
      <c r="V12" s="278">
        <v>183.41386273999996</v>
      </c>
      <c r="W12" s="278">
        <v>152.29329937999995</v>
      </c>
      <c r="X12" s="278">
        <v>157.95357792000001</v>
      </c>
      <c r="Y12" s="278">
        <v>191.19348056999999</v>
      </c>
      <c r="Z12" s="278">
        <v>187.56374754000001</v>
      </c>
      <c r="AA12" s="278">
        <v>102.63999422000001</v>
      </c>
      <c r="AB12" s="278">
        <v>98.227008979999994</v>
      </c>
      <c r="AC12" s="278">
        <v>107.80085820000001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  <c r="AI12" s="278">
        <v>0</v>
      </c>
      <c r="AJ12" s="278">
        <v>0</v>
      </c>
      <c r="AK12" s="278">
        <v>0</v>
      </c>
      <c r="AL12" s="278">
        <v>0</v>
      </c>
      <c r="AM12" s="278">
        <v>0</v>
      </c>
      <c r="AN12" s="278">
        <v>0</v>
      </c>
      <c r="AO12" s="278">
        <v>0</v>
      </c>
      <c r="AP12" s="278">
        <v>0</v>
      </c>
      <c r="AQ12" s="278">
        <v>0</v>
      </c>
      <c r="AR12" s="278">
        <v>0</v>
      </c>
      <c r="AS12" s="278">
        <v>0</v>
      </c>
      <c r="AT12" s="278">
        <v>0</v>
      </c>
      <c r="AU12" s="278">
        <v>0</v>
      </c>
      <c r="AV12" s="278">
        <v>0</v>
      </c>
      <c r="AW12" s="278">
        <v>0</v>
      </c>
      <c r="AX12" s="278">
        <v>0</v>
      </c>
      <c r="AY12" s="278">
        <v>0</v>
      </c>
      <c r="AZ12" s="278">
        <v>0</v>
      </c>
      <c r="BA12" s="278">
        <v>0</v>
      </c>
    </row>
    <row r="13" spans="1:53" s="74" customFormat="1" ht="16.5" customHeight="1">
      <c r="A13" s="308" t="s">
        <v>523</v>
      </c>
      <c r="B13" s="224" t="s">
        <v>190</v>
      </c>
      <c r="C13" s="224"/>
      <c r="D13" s="81"/>
      <c r="E13" s="225">
        <v>4.7712264317429393E-2</v>
      </c>
      <c r="F13" s="225">
        <v>3.7527642262698557E-2</v>
      </c>
      <c r="G13" s="225">
        <v>2.5577704460293314E-2</v>
      </c>
      <c r="H13" s="225">
        <v>1.9642853811503925E-2</v>
      </c>
      <c r="I13" s="225">
        <v>2.2304370089710097E-2</v>
      </c>
      <c r="J13" s="225">
        <v>2.3363415552626249E-2</v>
      </c>
      <c r="K13" s="225">
        <v>2.4797475447190308E-2</v>
      </c>
      <c r="L13" s="225">
        <v>2.7265612148168628E-2</v>
      </c>
      <c r="M13" s="225">
        <v>1.5236747350927584E-2</v>
      </c>
      <c r="N13" s="225">
        <v>1.466318111784737E-2</v>
      </c>
      <c r="O13" s="225">
        <v>1.5192094944868039E-2</v>
      </c>
      <c r="P13" s="168"/>
      <c r="Q13" s="225">
        <v>3.387038467610181E-2</v>
      </c>
      <c r="R13" s="225">
        <v>2.12080596420712E-2</v>
      </c>
      <c r="S13" s="225">
        <v>2.5577704460293314E-2</v>
      </c>
      <c r="T13" s="225">
        <v>2.3441765866478861E-2</v>
      </c>
      <c r="U13" s="225">
        <v>2.350750377988297E-2</v>
      </c>
      <c r="V13" s="225">
        <v>2.3545146925708121E-2</v>
      </c>
      <c r="W13" s="225">
        <v>1.9642853811503928E-2</v>
      </c>
      <c r="X13" s="225">
        <v>1.9995267961000433E-2</v>
      </c>
      <c r="Y13" s="225">
        <v>2.0839955234798868E-2</v>
      </c>
      <c r="Z13" s="225">
        <v>2.1420904357422336E-2</v>
      </c>
      <c r="AA13" s="225">
        <v>2.2304370089710097E-2</v>
      </c>
      <c r="AB13" s="225">
        <v>2.1750704636719763E-2</v>
      </c>
      <c r="AC13" s="225">
        <v>2.2995613829139776E-2</v>
      </c>
      <c r="AD13" s="225">
        <v>2.527726087361841E-2</v>
      </c>
      <c r="AE13" s="225">
        <v>2.3363415552626249E-2</v>
      </c>
      <c r="AF13" s="225">
        <v>2.3204858375023198E-2</v>
      </c>
      <c r="AG13" s="225">
        <v>2.3603486483248278E-2</v>
      </c>
      <c r="AH13" s="225">
        <v>2.5478069750543567E-2</v>
      </c>
      <c r="AI13" s="225">
        <v>2.4797475447190308E-2</v>
      </c>
      <c r="AJ13" s="225">
        <v>2.2865154209387579E-2</v>
      </c>
      <c r="AK13" s="225">
        <v>2.1262401361113997E-2</v>
      </c>
      <c r="AL13" s="225">
        <v>2.0673487584765823E-2</v>
      </c>
      <c r="AM13" s="225">
        <v>2.7265612148168628E-2</v>
      </c>
      <c r="AN13" s="225">
        <v>2.790074167543094E-2</v>
      </c>
      <c r="AO13" s="225">
        <v>1.7296525711656539E-2</v>
      </c>
      <c r="AP13" s="225">
        <v>1.6833041044857607E-2</v>
      </c>
      <c r="AQ13" s="225">
        <v>1.5236747350927584E-2</v>
      </c>
      <c r="AR13" s="225">
        <v>1.4865724372429914E-2</v>
      </c>
      <c r="AS13" s="225">
        <v>1.4794096512924119E-2</v>
      </c>
      <c r="AT13" s="225">
        <v>1.401983748873503E-2</v>
      </c>
      <c r="AU13" s="225">
        <v>1.466318111784737E-2</v>
      </c>
      <c r="AV13" s="225">
        <v>1.5468425933716706E-2</v>
      </c>
      <c r="AW13" s="225">
        <v>1.5859409578567019E-2</v>
      </c>
      <c r="AX13" s="225">
        <v>1.4699125088400036E-2</v>
      </c>
      <c r="AY13" s="225">
        <v>1.5192094944868039E-2</v>
      </c>
      <c r="AZ13" s="225">
        <v>2.003025827124217E-2</v>
      </c>
      <c r="BA13" s="225">
        <v>1.6933097339962407E-2</v>
      </c>
    </row>
    <row r="14" spans="1:53" s="74" customFormat="1" ht="16.5" customHeight="1">
      <c r="A14" s="100" t="s">
        <v>478</v>
      </c>
      <c r="B14" s="224" t="s">
        <v>1081</v>
      </c>
      <c r="C14" s="224"/>
      <c r="D14" s="81"/>
      <c r="E14" s="225">
        <v>0.84147226241388873</v>
      </c>
      <c r="F14" s="385">
        <v>0.87529850638935147</v>
      </c>
      <c r="G14" s="385">
        <v>0.91861949551364575</v>
      </c>
      <c r="H14" s="385">
        <v>1.0140347158120924</v>
      </c>
      <c r="I14" s="385">
        <v>0.83642827016706256</v>
      </c>
      <c r="J14" s="385">
        <v>0.88017587518395135</v>
      </c>
      <c r="K14" s="385">
        <v>1.1274685457808846</v>
      </c>
      <c r="L14" s="385">
        <v>0.86182120455390199</v>
      </c>
      <c r="M14" s="385">
        <v>1.5262948269743482</v>
      </c>
      <c r="N14" s="385">
        <v>1.5739750005444253</v>
      </c>
      <c r="O14" s="385">
        <v>1.4629657982999531</v>
      </c>
      <c r="P14" s="171"/>
      <c r="Q14" s="385">
        <v>0.98826210506384515</v>
      </c>
      <c r="R14" s="385">
        <v>0.97531988764850153</v>
      </c>
      <c r="S14" s="385">
        <v>0.91861949551364575</v>
      </c>
      <c r="T14" s="385">
        <v>0.93365280909880333</v>
      </c>
      <c r="U14" s="385">
        <v>0.92552951836547503</v>
      </c>
      <c r="V14" s="385">
        <v>0.94399169750853729</v>
      </c>
      <c r="W14" s="385">
        <v>1.0140347158120924</v>
      </c>
      <c r="X14" s="385">
        <v>0.98019280030943079</v>
      </c>
      <c r="Y14" s="385">
        <v>0.94869975560064124</v>
      </c>
      <c r="Z14" s="385">
        <v>0.90996961361455941</v>
      </c>
      <c r="AA14" s="385">
        <v>0.83642827016706256</v>
      </c>
      <c r="AB14" s="385">
        <v>0.82479137028843907</v>
      </c>
      <c r="AC14" s="385">
        <v>0.82529067994258387</v>
      </c>
      <c r="AD14" s="385">
        <v>0.81552346502964335</v>
      </c>
      <c r="AE14" s="385">
        <v>0.88017587518395135</v>
      </c>
      <c r="AF14" s="385">
        <v>1.0548294189492646</v>
      </c>
      <c r="AG14" s="385">
        <v>1.0718301533591439</v>
      </c>
      <c r="AH14" s="385">
        <v>1.0822298698690824</v>
      </c>
      <c r="AI14" s="385">
        <v>1.1274685457808846</v>
      </c>
      <c r="AJ14" s="385">
        <v>1.1343680747637597</v>
      </c>
      <c r="AK14" s="385">
        <v>1.1625588137875065</v>
      </c>
      <c r="AL14" s="385">
        <v>1.2144619937440679</v>
      </c>
      <c r="AM14" s="385">
        <v>0.86182120455390199</v>
      </c>
      <c r="AN14" s="385">
        <v>0.8100379862964735</v>
      </c>
      <c r="AO14" s="385">
        <v>1.256865512307247</v>
      </c>
      <c r="AP14" s="385">
        <v>1.3397497204153765</v>
      </c>
      <c r="AQ14" s="385">
        <v>1.5262948269743482</v>
      </c>
      <c r="AR14" s="385">
        <v>1.4691805757418122</v>
      </c>
      <c r="AS14" s="385">
        <v>1.4505425963516896</v>
      </c>
      <c r="AT14" s="385">
        <v>1.4461533677584932</v>
      </c>
      <c r="AU14" s="385">
        <v>1.5739750005444253</v>
      </c>
      <c r="AV14" s="385">
        <v>1.3141370178505467</v>
      </c>
      <c r="AW14" s="385">
        <v>1.2556601113255257</v>
      </c>
      <c r="AX14" s="385">
        <v>1.2938209784255326</v>
      </c>
      <c r="AY14" s="385">
        <v>1.4629657982999531</v>
      </c>
      <c r="AZ14" s="385">
        <v>1.115415853816319</v>
      </c>
      <c r="BA14" s="385">
        <v>1.2602579309170776</v>
      </c>
    </row>
    <row r="15" spans="1:53" s="74" customFormat="1" ht="16.5" customHeight="1">
      <c r="A15" s="99" t="s">
        <v>462</v>
      </c>
      <c r="B15" s="221" t="s">
        <v>1082</v>
      </c>
      <c r="C15" s="14"/>
      <c r="D15" s="58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</row>
    <row r="16" spans="1:53" s="74" customFormat="1" ht="16.5" customHeight="1">
      <c r="A16" s="101" t="s">
        <v>1077</v>
      </c>
      <c r="B16" s="314"/>
      <c r="C16" s="315" t="s">
        <v>191</v>
      </c>
      <c r="D16" s="76"/>
      <c r="E16" s="165">
        <v>8.7093286120396574E-3</v>
      </c>
      <c r="F16" s="165">
        <v>1.153201112444039E-2</v>
      </c>
      <c r="G16" s="165">
        <v>1.7842778978067408E-2</v>
      </c>
      <c r="H16" s="165">
        <v>1.8265525050238936E-2</v>
      </c>
      <c r="I16" s="165">
        <v>2.6134432284547197E-2</v>
      </c>
      <c r="J16" s="165">
        <v>3.7070113226266382E-2</v>
      </c>
      <c r="K16" s="165">
        <v>4.1844244461913094E-2</v>
      </c>
      <c r="L16" s="165">
        <v>4.5228296534368474E-2</v>
      </c>
      <c r="M16" s="165">
        <v>3.7656806999851855E-2</v>
      </c>
      <c r="N16" s="165">
        <v>3.614235467917034E-2</v>
      </c>
      <c r="O16" s="165">
        <v>4.8030883280629946E-2</v>
      </c>
      <c r="P16" s="168"/>
      <c r="Q16" s="165">
        <v>1.2861790790279756E-2</v>
      </c>
      <c r="R16" s="165">
        <v>1.3804988931663247E-2</v>
      </c>
      <c r="S16" s="165">
        <v>1.7842778978067408E-2</v>
      </c>
      <c r="T16" s="165">
        <v>1.7670454050707819E-2</v>
      </c>
      <c r="U16" s="165">
        <v>1.8324971571967177E-2</v>
      </c>
      <c r="V16" s="165">
        <v>1.9421506089746299E-2</v>
      </c>
      <c r="W16" s="165">
        <v>1.8265525050238932E-2</v>
      </c>
      <c r="X16" s="165">
        <v>1.9323095720942419E-2</v>
      </c>
      <c r="Y16" s="165">
        <v>2.0156771580429826E-2</v>
      </c>
      <c r="Z16" s="165">
        <v>2.193984233025012E-2</v>
      </c>
      <c r="AA16" s="165">
        <v>2.6134432284547197E-2</v>
      </c>
      <c r="AB16" s="165">
        <v>2.6757206927537733E-2</v>
      </c>
      <c r="AC16" s="165">
        <v>3.1416341055305538E-2</v>
      </c>
      <c r="AD16" s="165">
        <v>3.7073032138393393E-2</v>
      </c>
      <c r="AE16" s="165">
        <v>3.7070113226266382E-2</v>
      </c>
      <c r="AF16" s="165">
        <v>3.7769334995986101E-2</v>
      </c>
      <c r="AG16" s="165">
        <v>4.0040391623128592E-2</v>
      </c>
      <c r="AH16" s="165">
        <v>4.2222598010294952E-2</v>
      </c>
      <c r="AI16" s="165">
        <v>4.1844244461913094E-2</v>
      </c>
      <c r="AJ16" s="165">
        <v>4.4182676485377222E-2</v>
      </c>
      <c r="AK16" s="165">
        <v>4.4989892420297786E-2</v>
      </c>
      <c r="AL16" s="165">
        <v>4.5423459334236756E-2</v>
      </c>
      <c r="AM16" s="165">
        <v>4.5228296534368474E-2</v>
      </c>
      <c r="AN16" s="165">
        <v>4.5216969046903685E-2</v>
      </c>
      <c r="AO16" s="165">
        <v>4.3775065902429459E-2</v>
      </c>
      <c r="AP16" s="165">
        <v>4.0999137160713094E-2</v>
      </c>
      <c r="AQ16" s="165">
        <v>3.7656806999851855E-2</v>
      </c>
      <c r="AR16" s="165">
        <v>3.4930025899902871E-2</v>
      </c>
      <c r="AS16" s="165">
        <v>3.3418855199285932E-2</v>
      </c>
      <c r="AT16" s="165">
        <v>3.3308921635456373E-2</v>
      </c>
      <c r="AU16" s="165">
        <v>3.614235467917034E-2</v>
      </c>
      <c r="AV16" s="165">
        <v>3.86857291091273E-2</v>
      </c>
      <c r="AW16" s="165">
        <v>4.1389762061924358E-2</v>
      </c>
      <c r="AX16" s="165">
        <v>4.0954363034129956E-2</v>
      </c>
      <c r="AY16" s="165">
        <v>4.8030883280629946E-2</v>
      </c>
      <c r="AZ16" s="165">
        <v>5.5115623276227148E-2</v>
      </c>
      <c r="BA16" s="165">
        <v>3.7839998019201099E-2</v>
      </c>
    </row>
    <row r="17" spans="1:53" s="74" customFormat="1" ht="16.5" customHeight="1">
      <c r="A17" s="99" t="s">
        <v>1116</v>
      </c>
      <c r="B17" s="222"/>
      <c r="C17" s="5" t="s">
        <v>192</v>
      </c>
      <c r="D17" s="73"/>
      <c r="E17" s="137">
        <v>65.798709729999985</v>
      </c>
      <c r="F17" s="137">
        <v>123.68191531000002</v>
      </c>
      <c r="G17" s="137">
        <v>245.21909620000002</v>
      </c>
      <c r="H17" s="137">
        <v>317.65712880000007</v>
      </c>
      <c r="I17" s="137">
        <v>477.12307672000003</v>
      </c>
      <c r="J17" s="137">
        <v>535.67294151999999</v>
      </c>
      <c r="K17" s="137">
        <v>644.46179812000003</v>
      </c>
      <c r="L17" s="137">
        <v>641.02894516000003</v>
      </c>
      <c r="M17" s="137">
        <v>591.62004860000002</v>
      </c>
      <c r="N17" s="137">
        <v>678.73665211000002</v>
      </c>
      <c r="O17" s="137">
        <v>852.30304248000004</v>
      </c>
      <c r="P17" s="137"/>
      <c r="Q17" s="137">
        <v>165.95422790999999</v>
      </c>
      <c r="R17" s="137">
        <v>192.15287378000005</v>
      </c>
      <c r="S17" s="137">
        <v>245.21909620000002</v>
      </c>
      <c r="T17" s="137">
        <v>257.06788327999999</v>
      </c>
      <c r="U17" s="137">
        <v>289.00229682999992</v>
      </c>
      <c r="V17" s="137">
        <v>331.06143547000005</v>
      </c>
      <c r="W17" s="137">
        <v>317.65712880000007</v>
      </c>
      <c r="X17" s="137">
        <v>353.36986203999999</v>
      </c>
      <c r="Y17" s="137">
        <v>392.05684423999998</v>
      </c>
      <c r="Z17" s="137">
        <v>425.11777788000001</v>
      </c>
      <c r="AA17" s="137">
        <v>477.12307672000003</v>
      </c>
      <c r="AB17" s="137">
        <v>467.64644806999996</v>
      </c>
      <c r="AC17" s="137">
        <v>491.0096853</v>
      </c>
      <c r="AD17" s="137">
        <v>541.85849215000007</v>
      </c>
      <c r="AE17" s="137">
        <v>535.67294151999999</v>
      </c>
      <c r="AF17" s="137">
        <v>543.76569815000005</v>
      </c>
      <c r="AG17" s="137">
        <v>583.67999999999995</v>
      </c>
      <c r="AH17" s="137">
        <v>636.97704493999993</v>
      </c>
      <c r="AI17" s="137">
        <v>644.46179812000003</v>
      </c>
      <c r="AJ17" s="137">
        <v>671.02249189999998</v>
      </c>
      <c r="AK17" s="137">
        <v>674.41475378000007</v>
      </c>
      <c r="AL17" s="137">
        <v>656.06656757999997</v>
      </c>
      <c r="AM17" s="137">
        <v>641.02894516000003</v>
      </c>
      <c r="AN17" s="137">
        <v>637.38489777000007</v>
      </c>
      <c r="AO17" s="137">
        <v>620.52460182000004</v>
      </c>
      <c r="AP17" s="137">
        <v>609.12477781999996</v>
      </c>
      <c r="AQ17" s="137">
        <v>591.62004860000002</v>
      </c>
      <c r="AR17" s="137">
        <v>588.68727764000005</v>
      </c>
      <c r="AS17" s="137">
        <v>599.79092099000002</v>
      </c>
      <c r="AT17" s="137">
        <v>619.07954055000005</v>
      </c>
      <c r="AU17" s="137">
        <v>678.73665211000002</v>
      </c>
      <c r="AV17" s="137">
        <v>724.17406880999999</v>
      </c>
      <c r="AW17" s="137">
        <v>765.98948688999997</v>
      </c>
      <c r="AX17" s="137">
        <v>749.11157674000003</v>
      </c>
      <c r="AY17" s="137">
        <v>852.30304248000004</v>
      </c>
      <c r="AZ17" s="137">
        <v>944.21899575999998</v>
      </c>
      <c r="BA17" s="137">
        <v>622.52789998000003</v>
      </c>
    </row>
    <row r="18" spans="1:53" s="79" customFormat="1" ht="16.5" customHeight="1">
      <c r="A18" s="97"/>
      <c r="B18" s="226"/>
      <c r="C18" s="51" t="s">
        <v>415</v>
      </c>
      <c r="D18" s="73"/>
      <c r="E18" s="198">
        <v>7554.9692359799974</v>
      </c>
      <c r="F18" s="198">
        <v>10725.095039830001</v>
      </c>
      <c r="G18" s="198">
        <v>13743.324204229999</v>
      </c>
      <c r="H18" s="198">
        <v>17391.075697320004</v>
      </c>
      <c r="I18" s="198">
        <v>18256.492872129998</v>
      </c>
      <c r="J18" s="198">
        <v>14450.264509590001</v>
      </c>
      <c r="K18" s="198">
        <v>15401.444246569999</v>
      </c>
      <c r="L18" s="198">
        <v>14173.18347758</v>
      </c>
      <c r="M18" s="198">
        <v>15710.839440059999</v>
      </c>
      <c r="N18" s="198">
        <v>18779.536035630001</v>
      </c>
      <c r="O18" s="198">
        <v>17744.896288920001</v>
      </c>
      <c r="P18" s="137"/>
      <c r="Q18" s="198">
        <v>12902.886589899999</v>
      </c>
      <c r="R18" s="198">
        <v>13919.089303959998</v>
      </c>
      <c r="S18" s="198">
        <v>13743.324204229999</v>
      </c>
      <c r="T18" s="198">
        <v>14547.893480399998</v>
      </c>
      <c r="U18" s="198">
        <v>15770.954715809999</v>
      </c>
      <c r="V18" s="198">
        <v>17046.125771100003</v>
      </c>
      <c r="W18" s="198">
        <v>17391.075697320004</v>
      </c>
      <c r="X18" s="198">
        <v>18287.43526106</v>
      </c>
      <c r="Y18" s="198">
        <v>19450.378880149998</v>
      </c>
      <c r="Z18" s="198">
        <v>19376.519278529999</v>
      </c>
      <c r="AA18" s="198">
        <v>18256.492872129998</v>
      </c>
      <c r="AB18" s="198">
        <v>17477.401484260001</v>
      </c>
      <c r="AC18" s="198">
        <v>15629.117484929999</v>
      </c>
      <c r="AD18" s="198">
        <v>14615.974494</v>
      </c>
      <c r="AE18" s="198">
        <v>14450.264509590001</v>
      </c>
      <c r="AF18" s="198">
        <v>14397.01541496</v>
      </c>
      <c r="AG18" s="198">
        <v>14577.28</v>
      </c>
      <c r="AH18" s="198">
        <v>15086.164162250001</v>
      </c>
      <c r="AI18" s="198">
        <v>15401.444246569999</v>
      </c>
      <c r="AJ18" s="198">
        <v>15187.456833269998</v>
      </c>
      <c r="AK18" s="198">
        <v>14990.361556760001</v>
      </c>
      <c r="AL18" s="198">
        <v>14443.342211180001</v>
      </c>
      <c r="AM18" s="198">
        <v>14173.18347758</v>
      </c>
      <c r="AN18" s="198">
        <v>14096.14379745</v>
      </c>
      <c r="AO18" s="198">
        <v>14175.29794708</v>
      </c>
      <c r="AP18" s="198">
        <v>14857.014561850001</v>
      </c>
      <c r="AQ18" s="198">
        <v>15710.839440059999</v>
      </c>
      <c r="AR18" s="198">
        <v>16853.330693969998</v>
      </c>
      <c r="AS18" s="198">
        <v>17947.680057059999</v>
      </c>
      <c r="AT18" s="198">
        <v>18585.997689309999</v>
      </c>
      <c r="AU18" s="198">
        <v>18779.536035630001</v>
      </c>
      <c r="AV18" s="198">
        <v>18719.411149449999</v>
      </c>
      <c r="AW18" s="198">
        <v>18506.73810939</v>
      </c>
      <c r="AX18" s="198">
        <v>18291.374135539998</v>
      </c>
      <c r="AY18" s="198">
        <v>17744.896288920001</v>
      </c>
      <c r="AZ18" s="198">
        <v>17131.603339180001</v>
      </c>
      <c r="BA18" s="198">
        <v>16451.583841629999</v>
      </c>
    </row>
    <row r="19" spans="1:53" s="74" customFormat="1" ht="16.5" customHeight="1">
      <c r="A19" s="97"/>
      <c r="B19" s="276"/>
      <c r="C19" s="8" t="s">
        <v>671</v>
      </c>
      <c r="D19" s="76"/>
      <c r="E19" s="165">
        <v>0.1085592742277366</v>
      </c>
      <c r="F19" s="165">
        <v>7.4698494242371419E-2</v>
      </c>
      <c r="G19" s="165">
        <v>2.4850351245313519E-2</v>
      </c>
      <c r="H19" s="165">
        <v>2.0326445815561756E-2</v>
      </c>
      <c r="I19" s="165">
        <v>2.6684142450540183E-2</v>
      </c>
      <c r="J19" s="165">
        <v>2.6395953567906007E-2</v>
      </c>
      <c r="K19" s="165">
        <v>2.3021287867468317E-2</v>
      </c>
      <c r="L19" s="165">
        <v>2.2203246325847595E-2</v>
      </c>
      <c r="M19" s="165">
        <v>6.8882177424803457E-3</v>
      </c>
      <c r="N19" s="165">
        <v>5.0851562019920138E-3</v>
      </c>
      <c r="O19" s="165">
        <v>3.3869538114829532E-3</v>
      </c>
      <c r="P19" s="168"/>
      <c r="Q19" s="165">
        <v>6.2735014574217818E-2</v>
      </c>
      <c r="R19" s="165">
        <v>2.2143202272511684E-2</v>
      </c>
      <c r="S19" s="165">
        <v>2.4850351245313519E-2</v>
      </c>
      <c r="T19" s="165">
        <v>2.309589975959116E-2</v>
      </c>
      <c r="U19" s="165">
        <v>2.2665523961490887E-2</v>
      </c>
      <c r="V19" s="165">
        <v>2.232957403634063E-2</v>
      </c>
      <c r="W19" s="165">
        <v>2.0326445815561756E-2</v>
      </c>
      <c r="X19" s="165">
        <v>2.0517114995961105E-2</v>
      </c>
      <c r="Y19" s="165">
        <v>2.2048323005388937E-2</v>
      </c>
      <c r="Z19" s="165">
        <v>2.5654670743053797E-2</v>
      </c>
      <c r="AA19" s="165">
        <v>2.6684142450540183E-2</v>
      </c>
      <c r="AB19" s="165">
        <v>2.7323966263101952E-2</v>
      </c>
      <c r="AC19" s="165">
        <v>2.7727229815554255E-2</v>
      </c>
      <c r="AD19" s="165">
        <v>2.9343813063542449E-2</v>
      </c>
      <c r="AE19" s="165">
        <v>2.6395953567906007E-2</v>
      </c>
      <c r="AF19" s="165">
        <v>3.2569142928246475E-2</v>
      </c>
      <c r="AG19" s="165">
        <v>2.2378891430652623E-2</v>
      </c>
      <c r="AH19" s="165">
        <v>2.3826703958894337E-2</v>
      </c>
      <c r="AI19" s="165">
        <v>2.3021287867468317E-2</v>
      </c>
      <c r="AJ19" s="165">
        <v>2.0641220286643482E-2</v>
      </c>
      <c r="AK19" s="165">
        <v>1.7930848929836412E-2</v>
      </c>
      <c r="AL19" s="165">
        <v>1.5053312643114868E-2</v>
      </c>
      <c r="AM19" s="165">
        <v>2.2203246325847595E-2</v>
      </c>
      <c r="AN19" s="165">
        <v>1.9297009723798126E-2</v>
      </c>
      <c r="AO19" s="165">
        <v>9.432862015101795E-3</v>
      </c>
      <c r="AP19" s="165">
        <v>8.8794200317942086E-3</v>
      </c>
      <c r="AQ19" s="165">
        <v>6.8882177424803457E-3</v>
      </c>
      <c r="AR19" s="165">
        <v>7.5659586721038884E-3</v>
      </c>
      <c r="AS19" s="165">
        <v>6.6997051773869153E-3</v>
      </c>
      <c r="AT19" s="165">
        <v>5.4633027186271211E-3</v>
      </c>
      <c r="AU19" s="165">
        <v>5.0851562019920138E-3</v>
      </c>
      <c r="AV19" s="165">
        <v>6.950612741075903E-3</v>
      </c>
      <c r="AW19" s="165">
        <v>6.7801541848495853E-3</v>
      </c>
      <c r="AX19" s="165">
        <v>4.8704173096904366E-3</v>
      </c>
      <c r="AY19" s="165">
        <v>3.3869538114829532E-3</v>
      </c>
      <c r="AZ19" s="165">
        <v>9.1232721462285483E-3</v>
      </c>
      <c r="BA19" s="165">
        <v>1.1572641546527295E-2</v>
      </c>
    </row>
    <row r="20" spans="1:53" s="74" customFormat="1" ht="16.5" customHeight="1">
      <c r="A20" s="97"/>
      <c r="B20" s="222"/>
      <c r="C20" s="5" t="s">
        <v>192</v>
      </c>
      <c r="D20" s="73"/>
      <c r="E20" s="137">
        <v>767.31240709999997</v>
      </c>
      <c r="F20" s="137">
        <v>843.33080481000025</v>
      </c>
      <c r="G20" s="137">
        <v>331.70105687000012</v>
      </c>
      <c r="H20" s="137">
        <v>358.64800292000001</v>
      </c>
      <c r="I20" s="137">
        <v>544.01860739000006</v>
      </c>
      <c r="J20" s="137">
        <v>495.84020167</v>
      </c>
      <c r="K20" s="137">
        <v>370.32759540000001</v>
      </c>
      <c r="L20" s="137">
        <v>415.11814286999999</v>
      </c>
      <c r="M20" s="137">
        <v>170.68868681000001</v>
      </c>
      <c r="N20" s="137">
        <v>157.2555989</v>
      </c>
      <c r="O20" s="137">
        <v>129.27395332</v>
      </c>
      <c r="P20" s="146"/>
      <c r="Q20" s="137">
        <v>868.82480440999996</v>
      </c>
      <c r="R20" s="137">
        <v>315.89658294000003</v>
      </c>
      <c r="S20" s="137">
        <v>331.70105687000012</v>
      </c>
      <c r="T20" s="137">
        <v>322.09830031000007</v>
      </c>
      <c r="U20" s="137">
        <v>348.92592105999989</v>
      </c>
      <c r="V20" s="137">
        <v>371.92732824000012</v>
      </c>
      <c r="W20" s="137">
        <v>358.64800292000001</v>
      </c>
      <c r="X20" s="137">
        <v>379.40631288999998</v>
      </c>
      <c r="Y20" s="137">
        <v>439.34254208999999</v>
      </c>
      <c r="Z20" s="137">
        <v>522.48533844999997</v>
      </c>
      <c r="AA20" s="137">
        <v>544.01860739000006</v>
      </c>
      <c r="AB20" s="137">
        <v>541.80633702</v>
      </c>
      <c r="AC20" s="137">
        <v>543.77511773000003</v>
      </c>
      <c r="AD20" s="137">
        <v>554.69884207000007</v>
      </c>
      <c r="AE20" s="137">
        <v>495.84020167</v>
      </c>
      <c r="AF20" s="137">
        <v>468.89845279000002</v>
      </c>
      <c r="AG20" s="137">
        <v>426.43</v>
      </c>
      <c r="AH20" s="137">
        <v>426.58964429000002</v>
      </c>
      <c r="AI20" s="137">
        <v>370.32759540000001</v>
      </c>
      <c r="AJ20" s="137">
        <v>346.91906290999998</v>
      </c>
      <c r="AK20" s="137">
        <v>314.54021189999997</v>
      </c>
      <c r="AL20" s="137">
        <v>267.49016294</v>
      </c>
      <c r="AM20" s="137">
        <v>415.11814286999999</v>
      </c>
      <c r="AN20" s="137">
        <v>387.84127785999999</v>
      </c>
      <c r="AO20" s="137">
        <v>197.49806834999998</v>
      </c>
      <c r="AP20" s="137">
        <v>200.24213522999997</v>
      </c>
      <c r="AQ20" s="137">
        <v>170.68868681000001</v>
      </c>
      <c r="AR20" s="137">
        <v>201.29442265999998</v>
      </c>
      <c r="AS20" s="137">
        <v>178.66952228</v>
      </c>
      <c r="AT20" s="137">
        <v>164.12482998999999</v>
      </c>
      <c r="AU20" s="137">
        <v>157.2555989</v>
      </c>
      <c r="AV20" s="137">
        <v>263.59956213000004</v>
      </c>
      <c r="AW20" s="137">
        <v>267.61452775000004</v>
      </c>
      <c r="AX20" s="137">
        <v>190.91379827</v>
      </c>
      <c r="AY20" s="137">
        <v>129.27395332</v>
      </c>
      <c r="AZ20" s="137">
        <v>339.96484931999998</v>
      </c>
      <c r="BA20" s="137">
        <v>452.05742154000001</v>
      </c>
    </row>
    <row r="21" spans="1:53" s="74" customFormat="1" ht="16.5" customHeight="1">
      <c r="A21" s="97"/>
      <c r="B21" s="226"/>
      <c r="C21" s="51" t="s">
        <v>672</v>
      </c>
      <c r="D21" s="73"/>
      <c r="E21" s="137">
        <v>7068.14238174</v>
      </c>
      <c r="F21" s="137">
        <v>11289.796579750004</v>
      </c>
      <c r="G21" s="137">
        <v>13347.942393069998</v>
      </c>
      <c r="H21" s="137">
        <v>17644.403068509997</v>
      </c>
      <c r="I21" s="137">
        <v>20387.33710099</v>
      </c>
      <c r="J21" s="137">
        <v>18784.70502664</v>
      </c>
      <c r="K21" s="137">
        <v>16086.310962789999</v>
      </c>
      <c r="L21" s="137">
        <v>18696.281470639999</v>
      </c>
      <c r="M21" s="137">
        <v>24779.804180310002</v>
      </c>
      <c r="N21" s="137">
        <v>30924.438238179999</v>
      </c>
      <c r="O21" s="137">
        <v>38168.206747229997</v>
      </c>
      <c r="P21" s="146"/>
      <c r="Q21" s="137">
        <v>13849.120946360003</v>
      </c>
      <c r="R21" s="137">
        <v>14266.074935880002</v>
      </c>
      <c r="S21" s="137">
        <v>13347.942393069998</v>
      </c>
      <c r="T21" s="137">
        <v>13946.12479543</v>
      </c>
      <c r="U21" s="137">
        <v>15394.566728429972</v>
      </c>
      <c r="V21" s="137">
        <v>16656.266153340002</v>
      </c>
      <c r="W21" s="137">
        <v>17644.403068509997</v>
      </c>
      <c r="X21" s="137">
        <v>18492.18630225</v>
      </c>
      <c r="Y21" s="137">
        <v>19926.347322769998</v>
      </c>
      <c r="Z21" s="137">
        <v>20366.09020178</v>
      </c>
      <c r="AA21" s="137">
        <v>20387.33710099</v>
      </c>
      <c r="AB21" s="137">
        <v>19828.97840683</v>
      </c>
      <c r="AC21" s="137">
        <v>19611.59197465</v>
      </c>
      <c r="AD21" s="137">
        <v>18903.434290179997</v>
      </c>
      <c r="AE21" s="137">
        <v>18784.70502664</v>
      </c>
      <c r="AF21" s="137">
        <v>14397.01541496</v>
      </c>
      <c r="AG21" s="137">
        <v>19055.009999999998</v>
      </c>
      <c r="AH21" s="137">
        <v>17903.846248559999</v>
      </c>
      <c r="AI21" s="137">
        <v>16086.310962789999</v>
      </c>
      <c r="AJ21" s="137">
        <v>16807.100456870001</v>
      </c>
      <c r="AK21" s="137">
        <v>17541.847189209999</v>
      </c>
      <c r="AL21" s="137">
        <v>17769.521518729998</v>
      </c>
      <c r="AM21" s="137">
        <v>18696.281470639999</v>
      </c>
      <c r="AN21" s="137">
        <v>20098.516993630001</v>
      </c>
      <c r="AO21" s="137">
        <v>20937.237079670002</v>
      </c>
      <c r="AP21" s="137">
        <v>22551.262865479999</v>
      </c>
      <c r="AQ21" s="137">
        <v>24779.804180310002</v>
      </c>
      <c r="AR21" s="137">
        <v>26605.276526580001</v>
      </c>
      <c r="AS21" s="137">
        <v>26668.266371340003</v>
      </c>
      <c r="AT21" s="137">
        <v>30041.320871790002</v>
      </c>
      <c r="AU21" s="137">
        <v>30924.438238179999</v>
      </c>
      <c r="AV21" s="137">
        <v>37924.650955190002</v>
      </c>
      <c r="AW21" s="137">
        <v>39470.271686150001</v>
      </c>
      <c r="AX21" s="137">
        <v>39198.653037420001</v>
      </c>
      <c r="AY21" s="137">
        <v>38168.206747229997</v>
      </c>
      <c r="AZ21" s="137">
        <v>37263.477825829999</v>
      </c>
      <c r="BA21" s="137">
        <v>39062.596013409995</v>
      </c>
    </row>
    <row r="22" spans="1:53" s="74" customFormat="1" ht="16.5" customHeight="1">
      <c r="A22" s="97"/>
      <c r="B22" s="276"/>
      <c r="C22" s="8" t="s">
        <v>673</v>
      </c>
      <c r="D22" s="316"/>
      <c r="E22" s="165">
        <v>3.0877577993325817E-2</v>
      </c>
      <c r="F22" s="165">
        <v>2.711921984593535E-2</v>
      </c>
      <c r="G22" s="165">
        <v>3.1860883281162003E-2</v>
      </c>
      <c r="H22" s="165">
        <v>2.019305158852857E-2</v>
      </c>
      <c r="I22" s="165">
        <v>1.589436382732215E-2</v>
      </c>
      <c r="J22" s="165">
        <v>1.3101239164463792E-2</v>
      </c>
      <c r="K22" s="165">
        <v>1.3873947647570866E-2</v>
      </c>
      <c r="L22" s="165">
        <v>2.0599411878789969E-2</v>
      </c>
      <c r="M22" s="165">
        <v>9.3592792361981685E-3</v>
      </c>
      <c r="N22" s="165">
        <v>9.4357340644325681E-3</v>
      </c>
      <c r="O22" s="165">
        <v>8.3476680046180741E-3</v>
      </c>
      <c r="P22" s="168"/>
      <c r="Q22" s="165">
        <v>2.5863250761639089E-2</v>
      </c>
      <c r="R22" s="165">
        <v>2.6368233242047883E-2</v>
      </c>
      <c r="S22" s="165">
        <v>3.1860883281162003E-2</v>
      </c>
      <c r="T22" s="165">
        <v>2.8075707468161664E-2</v>
      </c>
      <c r="U22" s="165">
        <v>2.8248445149241588E-2</v>
      </c>
      <c r="V22" s="165">
        <v>2.7886550893711406E-2</v>
      </c>
      <c r="W22" s="165">
        <v>2.0193051588528573E-2</v>
      </c>
      <c r="X22" s="165">
        <v>2.0115428452601426E-2</v>
      </c>
      <c r="Y22" s="165">
        <v>2.0164860675114062E-2</v>
      </c>
      <c r="Z22" s="165">
        <v>1.7311666273087299E-2</v>
      </c>
      <c r="AA22" s="165">
        <v>1.589436382732215E-2</v>
      </c>
      <c r="AB22" s="165">
        <v>1.4066069248954949E-2</v>
      </c>
      <c r="AC22" s="165">
        <v>1.4399685011794356E-2</v>
      </c>
      <c r="AD22" s="165">
        <v>1.5130082087930851E-2</v>
      </c>
      <c r="AE22" s="165">
        <v>1.3101239164463792E-2</v>
      </c>
      <c r="AF22" s="165">
        <v>1.2888364992164362E-2</v>
      </c>
      <c r="AG22" s="165">
        <v>1.3851124981174412E-2</v>
      </c>
      <c r="AH22" s="165">
        <v>1.4873598175251853E-2</v>
      </c>
      <c r="AI22" s="165">
        <v>1.3873947647570866E-2</v>
      </c>
      <c r="AJ22" s="165">
        <v>1.1031015567647797E-2</v>
      </c>
      <c r="AK22" s="165">
        <v>9.2819399456791213E-3</v>
      </c>
      <c r="AL22" s="165">
        <v>9.4985871582387756E-3</v>
      </c>
      <c r="AM22" s="165">
        <v>2.0599411878789969E-2</v>
      </c>
      <c r="AN22" s="165">
        <v>2.4994177924564188E-2</v>
      </c>
      <c r="AO22" s="165">
        <v>9.1483138376797467E-3</v>
      </c>
      <c r="AP22" s="165">
        <v>9.4881337754741425E-3</v>
      </c>
      <c r="AQ22" s="165">
        <v>9.3592792361981685E-3</v>
      </c>
      <c r="AR22" s="165">
        <v>8.9528377908310846E-3</v>
      </c>
      <c r="AS22" s="165">
        <v>9.5271387280496563E-3</v>
      </c>
      <c r="AT22" s="165">
        <v>9.2456816951026859E-3</v>
      </c>
      <c r="AU22" s="165">
        <v>9.4357340644325681E-3</v>
      </c>
      <c r="AV22" s="165">
        <v>9.8834793226468872E-3</v>
      </c>
      <c r="AW22" s="165">
        <v>1.0067761039958817E-2</v>
      </c>
      <c r="AX22" s="165">
        <v>9.8193657244037835E-3</v>
      </c>
      <c r="AY22" s="165">
        <v>8.3476680046180741E-3</v>
      </c>
      <c r="AZ22" s="165">
        <v>9.8654724908309108E-3</v>
      </c>
      <c r="BA22" s="165">
        <v>9.8858414835501177E-3</v>
      </c>
    </row>
    <row r="23" spans="1:53" s="74" customFormat="1" ht="16.5" customHeight="1">
      <c r="A23" s="97"/>
      <c r="B23" s="5"/>
      <c r="C23" s="5" t="s">
        <v>416</v>
      </c>
      <c r="D23" s="75"/>
      <c r="E23" s="137">
        <v>248.34746520000002</v>
      </c>
      <c r="F23" s="137">
        <v>366.88297043999978</v>
      </c>
      <c r="G23" s="137">
        <v>588.28053703999979</v>
      </c>
      <c r="H23" s="137">
        <v>436.44348315000019</v>
      </c>
      <c r="I23" s="137">
        <v>394.79329197999999</v>
      </c>
      <c r="J23" s="137">
        <v>325.58578025000003</v>
      </c>
      <c r="K23" s="137">
        <v>297.16800872000005</v>
      </c>
      <c r="L23" s="137">
        <v>494.23817316999992</v>
      </c>
      <c r="M23" s="137">
        <v>231.47606209000003</v>
      </c>
      <c r="N23" s="137">
        <v>193.45278163</v>
      </c>
      <c r="O23" s="137">
        <v>161.16168756000002</v>
      </c>
      <c r="P23" s="137"/>
      <c r="Q23" s="137">
        <v>415.60860395999998</v>
      </c>
      <c r="R23" s="137">
        <v>458.24350642000007</v>
      </c>
      <c r="S23" s="137">
        <v>588.28053703999979</v>
      </c>
      <c r="T23" s="137">
        <v>537.90127337000024</v>
      </c>
      <c r="U23" s="146">
        <v>564.23344449000001</v>
      </c>
      <c r="V23" s="146">
        <v>581.56776343999979</v>
      </c>
      <c r="W23" s="146">
        <v>436.44348315000019</v>
      </c>
      <c r="X23" s="146">
        <v>442.31894016000001</v>
      </c>
      <c r="Y23" s="146">
        <v>456.98623627000001</v>
      </c>
      <c r="Z23" s="146">
        <v>405.61668601999997</v>
      </c>
      <c r="AA23" s="146">
        <v>394.79329197999999</v>
      </c>
      <c r="AB23" s="146">
        <v>362.44541248000002</v>
      </c>
      <c r="AC23" s="146">
        <v>375.91439022999998</v>
      </c>
      <c r="AD23" s="146">
        <v>371.68992065999998</v>
      </c>
      <c r="AE23" s="146">
        <v>325.58578025000003</v>
      </c>
      <c r="AF23" s="146">
        <v>314.26197346999999</v>
      </c>
      <c r="AG23" s="146">
        <v>307.18</v>
      </c>
      <c r="AH23" s="146">
        <v>313</v>
      </c>
      <c r="AI23" s="146">
        <v>297.16800872000005</v>
      </c>
      <c r="AJ23" s="146">
        <v>266.94583531999996</v>
      </c>
      <c r="AK23" s="146">
        <v>230.29022818000001</v>
      </c>
      <c r="AL23" s="146">
        <v>218.96201553999998</v>
      </c>
      <c r="AM23" s="146">
        <v>494.23817316999992</v>
      </c>
      <c r="AN23" s="146">
        <v>612.00450158000012</v>
      </c>
      <c r="AO23" s="146">
        <v>236.55860665</v>
      </c>
      <c r="AP23" s="146">
        <v>232.09966119000001</v>
      </c>
      <c r="AQ23" s="146">
        <v>231.47606209000003</v>
      </c>
      <c r="AR23" s="146">
        <v>218.18293504999997</v>
      </c>
      <c r="AS23" s="146">
        <v>214.18204377000001</v>
      </c>
      <c r="AT23" s="146">
        <v>196.48323913999999</v>
      </c>
      <c r="AU23" s="146">
        <v>193.45278163</v>
      </c>
      <c r="AV23" s="146">
        <v>197.45761514999998</v>
      </c>
      <c r="AW23" s="146">
        <v>198.38251202999999</v>
      </c>
      <c r="AX23" s="146">
        <v>191.11011735999998</v>
      </c>
      <c r="AY23" s="146">
        <v>161.16168756000002</v>
      </c>
      <c r="AZ23" s="146">
        <v>188.90504027</v>
      </c>
      <c r="BA23" s="146">
        <v>188.75746146999998</v>
      </c>
    </row>
    <row r="24" spans="1:53" s="74" customFormat="1" ht="16.5" customHeight="1" thickBot="1">
      <c r="A24" s="97"/>
      <c r="B24" s="238"/>
      <c r="C24" s="227" t="s">
        <v>415</v>
      </c>
      <c r="D24" s="228"/>
      <c r="E24" s="304">
        <v>8042.9710275100033</v>
      </c>
      <c r="F24" s="304">
        <v>13528.522299839997</v>
      </c>
      <c r="G24" s="304">
        <v>18464.03729139001</v>
      </c>
      <c r="H24" s="304">
        <v>21613.547671909997</v>
      </c>
      <c r="I24" s="304">
        <v>24838.571475340006</v>
      </c>
      <c r="J24" s="304">
        <v>24851.525581879996</v>
      </c>
      <c r="K24" s="304">
        <v>21419.13868127</v>
      </c>
      <c r="L24" s="304">
        <v>23992.829313679998</v>
      </c>
      <c r="M24" s="304">
        <v>24732.253013110003</v>
      </c>
      <c r="N24" s="304">
        <v>20502.144328040002</v>
      </c>
      <c r="O24" s="304">
        <v>19306.192755970002</v>
      </c>
      <c r="P24" s="304"/>
      <c r="Q24" s="304">
        <v>16069.465040969997</v>
      </c>
      <c r="R24" s="304">
        <v>17378.620031669998</v>
      </c>
      <c r="S24" s="304">
        <v>18464.03729139001</v>
      </c>
      <c r="T24" s="304">
        <v>19158.957044270017</v>
      </c>
      <c r="U24" s="304">
        <v>19973.964638020032</v>
      </c>
      <c r="V24" s="304">
        <v>20854.775682250005</v>
      </c>
      <c r="W24" s="304">
        <v>21613.547671909997</v>
      </c>
      <c r="X24" s="304">
        <v>21989.038970869999</v>
      </c>
      <c r="Y24" s="304">
        <v>22662.504027810002</v>
      </c>
      <c r="Z24" s="304">
        <v>23430.251000770004</v>
      </c>
      <c r="AA24" s="304">
        <v>24838.571475340006</v>
      </c>
      <c r="AB24" s="304">
        <v>25767.355901999999</v>
      </c>
      <c r="AC24" s="304">
        <v>26105.73702981</v>
      </c>
      <c r="AD24" s="304">
        <v>24566.285794080002</v>
      </c>
      <c r="AE24" s="304">
        <v>24851.525581879996</v>
      </c>
      <c r="AF24" s="304">
        <v>24383.385608729994</v>
      </c>
      <c r="AG24" s="304">
        <v>22177.26</v>
      </c>
      <c r="AH24" s="304">
        <v>21044</v>
      </c>
      <c r="AI24" s="304">
        <v>21419.13868127</v>
      </c>
      <c r="AJ24" s="304">
        <v>24199.570174020002</v>
      </c>
      <c r="AK24" s="304">
        <v>24810.570799609999</v>
      </c>
      <c r="AL24" s="304">
        <v>23052.061521600001</v>
      </c>
      <c r="AM24" s="304">
        <v>23992.829313679998</v>
      </c>
      <c r="AN24" s="304">
        <v>24485.882409379999</v>
      </c>
      <c r="AO24" s="304">
        <v>25858.164777390004</v>
      </c>
      <c r="AP24" s="304">
        <v>24462.098309569996</v>
      </c>
      <c r="AQ24" s="304">
        <v>24732.253013110003</v>
      </c>
      <c r="AR24" s="304">
        <v>24370.254454230006</v>
      </c>
      <c r="AS24" s="304">
        <v>22481.255903139998</v>
      </c>
      <c r="AT24" s="304">
        <v>21251.352319869995</v>
      </c>
      <c r="AU24" s="304">
        <v>20502.144328040002</v>
      </c>
      <c r="AV24" s="304">
        <v>19978.552967429998</v>
      </c>
      <c r="AW24" s="304">
        <v>19704.729903960004</v>
      </c>
      <c r="AX24" s="304">
        <v>19462.572504560001</v>
      </c>
      <c r="AY24" s="304">
        <v>19306.192755970002</v>
      </c>
      <c r="AZ24" s="304">
        <v>19148.098628380001</v>
      </c>
      <c r="BA24" s="304">
        <v>19093.717189790001</v>
      </c>
    </row>
    <row r="25" spans="1:53" s="79" customFormat="1" ht="16.5" customHeight="1">
      <c r="A25" s="97"/>
      <c r="B25" s="1"/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s="79" customFormat="1" ht="16.5" customHeight="1">
      <c r="A26" s="97"/>
      <c r="B26" s="1"/>
      <c r="C26" s="1" t="s">
        <v>928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s="81" customFormat="1" ht="16.5" customHeight="1">
      <c r="A27" s="97"/>
      <c r="B27" s="1"/>
      <c r="C27" s="1" t="s">
        <v>927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s="58" customFormat="1" ht="16.5" customHeight="1">
      <c r="A28" s="273"/>
      <c r="B28" s="1"/>
      <c r="C28" s="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s="76" customFormat="1" ht="16.5" customHeight="1">
      <c r="A29" s="97"/>
      <c r="B29" s="1"/>
      <c r="C29" s="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s="73" customFormat="1" ht="16.5" customHeight="1">
      <c r="A30" s="97"/>
      <c r="B30" s="1"/>
      <c r="C30" s="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s="57" customFormat="1" ht="16.5" customHeight="1">
      <c r="A31" s="97"/>
      <c r="B31" s="1"/>
      <c r="C31" s="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s="57" customFormat="1" ht="16.5" customHeight="1">
      <c r="A32" s="97"/>
      <c r="B32" s="1"/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s="57" customFormat="1" ht="16.5" customHeight="1">
      <c r="A33" s="97"/>
      <c r="B33" s="1"/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s="57" customFormat="1" ht="16.5" customHeight="1">
      <c r="A34" s="273"/>
      <c r="B34" s="1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s="7" customFormat="1" ht="16.5" customHeight="1">
      <c r="A35" s="97"/>
      <c r="B35" s="1"/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6.5" customHeight="1"/>
    <row r="37" spans="1:53" ht="16.5" customHeight="1"/>
    <row r="38" spans="1:53" ht="16.5" customHeight="1"/>
    <row r="39" spans="1:53" ht="16.5" customHeight="1"/>
    <row r="40" spans="1:53" ht="16.5" customHeight="1"/>
    <row r="41" spans="1:53" ht="16.5" customHeight="1"/>
    <row r="42" spans="1:53" ht="16.5" customHeight="1"/>
    <row r="43" spans="1:53" ht="16.5" customHeight="1"/>
    <row r="44" spans="1:53" ht="16.5" customHeight="1"/>
    <row r="45" spans="1:53" ht="16.5" customHeight="1"/>
    <row r="46" spans="1:53" ht="16.5" customHeight="1"/>
    <row r="47" spans="1:53" ht="16.5" customHeight="1"/>
    <row r="48" spans="1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7" location="JBWC_일반사항!A1" display="우리캐피탈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A3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6" customWidth="1"/>
    <col min="17" max="17" width="10" style="5" hidden="1" customWidth="1"/>
    <col min="18" max="21" width="9.77734375" style="5" hidden="1" customWidth="1"/>
    <col min="22" max="26" width="9.77734375" style="82" hidden="1" customWidth="1"/>
    <col min="27" max="47" width="9.77734375" style="1" hidden="1" customWidth="1"/>
    <col min="48" max="53" width="9.77734375" style="1" customWidth="1"/>
    <col min="54" max="16384" width="8.88671875" style="1"/>
  </cols>
  <sheetData>
    <row r="1" spans="1:53" s="3" customFormat="1" ht="26.25" customHeight="1">
      <c r="A1" s="17"/>
      <c r="B1" s="17" t="s">
        <v>502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9"/>
      <c r="Q1" s="17"/>
      <c r="R1" s="17"/>
      <c r="S1" s="17"/>
      <c r="T1" s="17"/>
      <c r="U1" s="17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665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1013</v>
      </c>
      <c r="AJ3" s="28" t="s">
        <v>1017</v>
      </c>
      <c r="AK3" s="28" t="s">
        <v>1020</v>
      </c>
      <c r="AL3" s="28" t="s">
        <v>1056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ht="16.5" customHeight="1">
      <c r="A4" s="99" t="s">
        <v>987</v>
      </c>
      <c r="B4" s="8" t="s">
        <v>193</v>
      </c>
      <c r="C4" s="8"/>
      <c r="D4" s="76"/>
      <c r="E4" s="142">
        <v>22666.082645230006</v>
      </c>
      <c r="F4" s="142">
        <v>35543.413919420003</v>
      </c>
      <c r="G4" s="142">
        <v>45555.303888690003</v>
      </c>
      <c r="H4" s="142">
        <v>56649.030000839994</v>
      </c>
      <c r="I4" s="142">
        <v>63482.401448459997</v>
      </c>
      <c r="J4" s="142">
        <v>58086.495118110004</v>
      </c>
      <c r="K4" s="142">
        <v>52906.893890629995</v>
      </c>
      <c r="L4" s="142">
        <v>56862.294261900002</v>
      </c>
      <c r="M4" s="142">
        <v>65222.896633479999</v>
      </c>
      <c r="N4" s="142">
        <v>70206.118601850001</v>
      </c>
      <c r="O4" s="142">
        <v>75219.29579212</v>
      </c>
      <c r="P4" s="147"/>
      <c r="Q4" s="142">
        <v>42821.472577230001</v>
      </c>
      <c r="R4" s="142">
        <v>45563.784271509998</v>
      </c>
      <c r="S4" s="142">
        <v>45555.303888690003</v>
      </c>
      <c r="T4" s="142">
        <v>47652.975320100013</v>
      </c>
      <c r="U4" s="142">
        <v>51139.486082260002</v>
      </c>
      <c r="V4" s="142">
        <v>54557.167606690011</v>
      </c>
      <c r="W4" s="142">
        <v>56649.030000839994</v>
      </c>
      <c r="X4" s="142">
        <v>58768.660534180002</v>
      </c>
      <c r="Y4" s="142">
        <v>61822.8594104</v>
      </c>
      <c r="Z4" s="142">
        <v>63172.860481080003</v>
      </c>
      <c r="AA4" s="142">
        <v>63482.401448459997</v>
      </c>
      <c r="AB4" s="142">
        <v>63073.735793089996</v>
      </c>
      <c r="AC4" s="142">
        <v>61346.446489390008</v>
      </c>
      <c r="AD4" s="142">
        <v>58085.694578259994</v>
      </c>
      <c r="AE4" s="142">
        <v>58086.495118110004</v>
      </c>
      <c r="AF4" s="142">
        <v>57183.116697589998</v>
      </c>
      <c r="AG4" s="142">
        <v>55809.55173444</v>
      </c>
      <c r="AH4" s="142">
        <v>54033.806907630002</v>
      </c>
      <c r="AI4" s="142">
        <v>52906.893890629995</v>
      </c>
      <c r="AJ4" s="142">
        <v>56194.127464159996</v>
      </c>
      <c r="AK4" s="142">
        <v>57342.779545580001</v>
      </c>
      <c r="AL4" s="142">
        <v>55264.925251505003</v>
      </c>
      <c r="AM4" s="142">
        <v>56862.294261900002</v>
      </c>
      <c r="AN4" s="142">
        <v>58680.543200460001</v>
      </c>
      <c r="AO4" s="142">
        <v>60970.69980414</v>
      </c>
      <c r="AP4" s="142">
        <v>61870.375736900001</v>
      </c>
      <c r="AQ4" s="142">
        <v>65222.896633479999</v>
      </c>
      <c r="AR4" s="142">
        <v>67828.872025910008</v>
      </c>
      <c r="AS4" s="142">
        <v>67097.20233154</v>
      </c>
      <c r="AT4" s="142">
        <v>69878.670880969992</v>
      </c>
      <c r="AU4" s="142">
        <v>70206.118601850001</v>
      </c>
      <c r="AV4" s="142">
        <v>76622.615072069995</v>
      </c>
      <c r="AW4" s="142">
        <v>77681.739699500002</v>
      </c>
      <c r="AX4" s="142">
        <v>76952.599677520004</v>
      </c>
      <c r="AY4" s="142">
        <v>75219.29579212</v>
      </c>
      <c r="AZ4" s="142">
        <v>73543.179793389994</v>
      </c>
      <c r="BA4" s="142">
        <v>74607.907127179991</v>
      </c>
    </row>
    <row r="5" spans="1:53" s="6" customFormat="1" ht="16.5" customHeight="1">
      <c r="A5" s="101" t="s">
        <v>35</v>
      </c>
      <c r="B5" s="14"/>
      <c r="C5" s="14" t="s">
        <v>195</v>
      </c>
      <c r="D5" s="58"/>
      <c r="E5" s="137">
        <v>7554.9692359799974</v>
      </c>
      <c r="F5" s="137">
        <v>10725.095039830001</v>
      </c>
      <c r="G5" s="137">
        <v>13743.324204229999</v>
      </c>
      <c r="H5" s="137">
        <v>17391.075697320004</v>
      </c>
      <c r="I5" s="137">
        <v>18256.492872129998</v>
      </c>
      <c r="J5" s="137">
        <v>14450.264509590001</v>
      </c>
      <c r="K5" s="137">
        <v>15401.444246569999</v>
      </c>
      <c r="L5" s="137">
        <v>14173.18347758</v>
      </c>
      <c r="M5" s="137">
        <v>15710.839440059999</v>
      </c>
      <c r="N5" s="137">
        <v>18779.536035630001</v>
      </c>
      <c r="O5" s="137">
        <v>17744.896288920001</v>
      </c>
      <c r="P5" s="147"/>
      <c r="Q5" s="137">
        <v>12902.886589899999</v>
      </c>
      <c r="R5" s="137">
        <v>13919.089303959998</v>
      </c>
      <c r="S5" s="137">
        <v>13743.324204229999</v>
      </c>
      <c r="T5" s="137">
        <v>14547.893480399998</v>
      </c>
      <c r="U5" s="137">
        <v>15770.954715809999</v>
      </c>
      <c r="V5" s="137">
        <v>17046.125771100003</v>
      </c>
      <c r="W5" s="137">
        <v>17391.075697320004</v>
      </c>
      <c r="X5" s="137">
        <v>18287.43526106</v>
      </c>
      <c r="Y5" s="137">
        <v>19450.378880149998</v>
      </c>
      <c r="Z5" s="137">
        <v>19376.519278529999</v>
      </c>
      <c r="AA5" s="137">
        <v>18256.492872129998</v>
      </c>
      <c r="AB5" s="137">
        <v>17477.401484260001</v>
      </c>
      <c r="AC5" s="137">
        <v>15629.117484929999</v>
      </c>
      <c r="AD5" s="137">
        <v>14615.974494</v>
      </c>
      <c r="AE5" s="137">
        <v>14450.264509590001</v>
      </c>
      <c r="AF5" s="137">
        <v>14397.01541496</v>
      </c>
      <c r="AG5" s="137">
        <v>14577.28</v>
      </c>
      <c r="AH5" s="137">
        <v>15086.164162250001</v>
      </c>
      <c r="AI5" s="137">
        <v>15401.444246569999</v>
      </c>
      <c r="AJ5" s="137">
        <v>15187.456833269998</v>
      </c>
      <c r="AK5" s="137">
        <v>14990.361556760001</v>
      </c>
      <c r="AL5" s="137">
        <v>14443.342211180001</v>
      </c>
      <c r="AM5" s="137">
        <v>14173.18347758</v>
      </c>
      <c r="AN5" s="137">
        <v>14096.14379745</v>
      </c>
      <c r="AO5" s="137">
        <v>14175.29794708</v>
      </c>
      <c r="AP5" s="137">
        <v>14857.014561850001</v>
      </c>
      <c r="AQ5" s="137">
        <v>15710.839440059999</v>
      </c>
      <c r="AR5" s="137">
        <v>16853.330693969998</v>
      </c>
      <c r="AS5" s="137">
        <v>17947.680057059999</v>
      </c>
      <c r="AT5" s="137">
        <v>18585.997689309999</v>
      </c>
      <c r="AU5" s="137">
        <v>18779.536035630001</v>
      </c>
      <c r="AV5" s="137">
        <v>18719.411149449999</v>
      </c>
      <c r="AW5" s="137">
        <v>18506.73810939</v>
      </c>
      <c r="AX5" s="137">
        <v>18291.374135539998</v>
      </c>
      <c r="AY5" s="137">
        <v>17744.896288920001</v>
      </c>
      <c r="AZ5" s="137">
        <v>17131.603339180001</v>
      </c>
      <c r="BA5" s="137">
        <v>16452.022937509999</v>
      </c>
    </row>
    <row r="6" spans="1:53" s="6" customFormat="1" ht="16.5" customHeight="1">
      <c r="A6" s="101" t="s">
        <v>471</v>
      </c>
      <c r="B6" s="14"/>
      <c r="C6" s="14" t="s">
        <v>417</v>
      </c>
      <c r="D6" s="58"/>
      <c r="E6" s="137">
        <v>0.87634494000000007</v>
      </c>
      <c r="F6" s="137">
        <v>0</v>
      </c>
      <c r="G6" s="137">
        <v>0</v>
      </c>
      <c r="H6" s="137">
        <v>30.058721240000001</v>
      </c>
      <c r="I6" s="137">
        <v>122.81333511999999</v>
      </c>
      <c r="J6" s="137">
        <v>28.821576190000002</v>
      </c>
      <c r="K6" s="137">
        <v>47.68</v>
      </c>
      <c r="L6" s="137">
        <v>46.64</v>
      </c>
      <c r="M6" s="137">
        <v>67.36</v>
      </c>
      <c r="N6" s="137">
        <v>49.68</v>
      </c>
      <c r="O6" s="137">
        <v>1.29</v>
      </c>
      <c r="P6" s="147"/>
      <c r="Q6" s="137">
        <v>0</v>
      </c>
      <c r="R6" s="137">
        <v>0</v>
      </c>
      <c r="S6" s="137">
        <v>0</v>
      </c>
      <c r="T6" s="137">
        <v>0</v>
      </c>
      <c r="U6" s="137">
        <v>34.04758605</v>
      </c>
      <c r="V6" s="137">
        <v>32.064102849999998</v>
      </c>
      <c r="W6" s="137">
        <v>30.058721240000001</v>
      </c>
      <c r="X6" s="137">
        <v>28.031199449999999</v>
      </c>
      <c r="Y6" s="137">
        <v>216.37082032999999</v>
      </c>
      <c r="Z6" s="137">
        <v>259.90875488999995</v>
      </c>
      <c r="AA6" s="137">
        <v>122.81333511999999</v>
      </c>
      <c r="AB6" s="137">
        <v>41.46</v>
      </c>
      <c r="AC6" s="137">
        <v>97.764169409999994</v>
      </c>
      <c r="AD6" s="137">
        <v>61.001920980000001</v>
      </c>
      <c r="AE6" s="137">
        <v>28.821576190000002</v>
      </c>
      <c r="AF6" s="137">
        <v>18.741831099999999</v>
      </c>
      <c r="AG6" s="137">
        <v>0</v>
      </c>
      <c r="AH6" s="137">
        <v>20.41104</v>
      </c>
      <c r="AI6" s="137">
        <v>47.68</v>
      </c>
      <c r="AJ6" s="137">
        <v>18.399999999999999</v>
      </c>
      <c r="AK6" s="137">
        <v>46.12</v>
      </c>
      <c r="AL6" s="137">
        <v>51.9</v>
      </c>
      <c r="AM6" s="137">
        <v>46.64</v>
      </c>
      <c r="AN6" s="137">
        <v>100</v>
      </c>
      <c r="AO6" s="137">
        <v>91.16</v>
      </c>
      <c r="AP6" s="137">
        <v>91.65</v>
      </c>
      <c r="AQ6" s="137">
        <v>67.36</v>
      </c>
      <c r="AR6" s="137">
        <v>69.959999999999994</v>
      </c>
      <c r="AS6" s="137">
        <v>59.78</v>
      </c>
      <c r="AT6" s="137">
        <v>49.93</v>
      </c>
      <c r="AU6" s="137">
        <v>49.68</v>
      </c>
      <c r="AV6" s="137">
        <v>40.71</v>
      </c>
      <c r="AW6" s="137">
        <v>40.456327760000001</v>
      </c>
      <c r="AX6" s="137">
        <v>40.19</v>
      </c>
      <c r="AY6" s="137">
        <v>1.29</v>
      </c>
      <c r="AZ6" s="137">
        <v>301.02</v>
      </c>
      <c r="BA6" s="137">
        <v>1366.02</v>
      </c>
    </row>
    <row r="7" spans="1:53" s="6" customFormat="1" ht="16.5" customHeight="1">
      <c r="A7" s="309" t="s">
        <v>230</v>
      </c>
      <c r="B7" s="14"/>
      <c r="C7" s="14" t="s">
        <v>418</v>
      </c>
      <c r="D7" s="58"/>
      <c r="E7" s="137">
        <v>7067.2660367999997</v>
      </c>
      <c r="F7" s="137">
        <v>11289.796579750004</v>
      </c>
      <c r="G7" s="137">
        <v>13347.942393069998</v>
      </c>
      <c r="H7" s="137">
        <v>17614.344347269998</v>
      </c>
      <c r="I7" s="137">
        <v>20264.523765869999</v>
      </c>
      <c r="J7" s="137">
        <v>18755.883450450001</v>
      </c>
      <c r="K7" s="137">
        <v>16038.630962789999</v>
      </c>
      <c r="L7" s="137">
        <v>18649.641470639999</v>
      </c>
      <c r="M7" s="137">
        <v>24712.444180310002</v>
      </c>
      <c r="N7" s="137">
        <v>30874.758238180002</v>
      </c>
      <c r="O7" s="137">
        <v>38166.916747229996</v>
      </c>
      <c r="P7" s="147"/>
      <c r="Q7" s="137">
        <v>13849.120946360003</v>
      </c>
      <c r="R7" s="137">
        <v>14266.074935880002</v>
      </c>
      <c r="S7" s="137">
        <v>13347.942393069998</v>
      </c>
      <c r="T7" s="137">
        <v>13946.12479543</v>
      </c>
      <c r="U7" s="137">
        <v>15360.519142379973</v>
      </c>
      <c r="V7" s="137">
        <v>16624.202050490003</v>
      </c>
      <c r="W7" s="137">
        <v>17614.344347269998</v>
      </c>
      <c r="X7" s="137">
        <v>18464.155102799999</v>
      </c>
      <c r="Y7" s="137">
        <v>19493.605682109999</v>
      </c>
      <c r="Z7" s="137">
        <v>20106.181446890001</v>
      </c>
      <c r="AA7" s="137">
        <v>20264.523765869999</v>
      </c>
      <c r="AB7" s="137">
        <v>19787.51840683</v>
      </c>
      <c r="AC7" s="137">
        <v>19513.827805240002</v>
      </c>
      <c r="AD7" s="137">
        <v>18842.4323692</v>
      </c>
      <c r="AE7" s="137">
        <v>18755.883450450001</v>
      </c>
      <c r="AF7" s="137">
        <v>18383.973842799998</v>
      </c>
      <c r="AG7" s="137">
        <v>19055.009999999998</v>
      </c>
      <c r="AH7" s="137">
        <v>17883.43520856</v>
      </c>
      <c r="AI7" s="137">
        <v>16038.630962789999</v>
      </c>
      <c r="AJ7" s="137">
        <v>16788.700456869999</v>
      </c>
      <c r="AK7" s="137">
        <v>17495.72718921</v>
      </c>
      <c r="AL7" s="137">
        <v>17717.62151873</v>
      </c>
      <c r="AM7" s="137">
        <v>18649.641470639999</v>
      </c>
      <c r="AN7" s="137">
        <v>19998.516993630001</v>
      </c>
      <c r="AO7" s="137">
        <v>20846.077079670002</v>
      </c>
      <c r="AP7" s="137">
        <v>22459.612865479998</v>
      </c>
      <c r="AQ7" s="137">
        <v>24712.444180310002</v>
      </c>
      <c r="AR7" s="137">
        <v>26535.316526580002</v>
      </c>
      <c r="AS7" s="137">
        <v>26608.486371340001</v>
      </c>
      <c r="AT7" s="137">
        <v>29991.390871790001</v>
      </c>
      <c r="AU7" s="137">
        <v>30874.758238180002</v>
      </c>
      <c r="AV7" s="137">
        <v>37883.940955190003</v>
      </c>
      <c r="AW7" s="137">
        <v>39429.815358389998</v>
      </c>
      <c r="AX7" s="137">
        <v>39158.463037419999</v>
      </c>
      <c r="AY7" s="137">
        <v>38166.916747229996</v>
      </c>
      <c r="AZ7" s="137">
        <v>36962.457825830003</v>
      </c>
      <c r="BA7" s="137">
        <v>37696.136917529999</v>
      </c>
    </row>
    <row r="8" spans="1:53" s="6" customFormat="1" ht="16.5" customHeight="1">
      <c r="A8" s="100" t="s">
        <v>472</v>
      </c>
      <c r="B8" s="14"/>
      <c r="C8" s="14" t="s">
        <v>419</v>
      </c>
      <c r="D8" s="58"/>
      <c r="E8" s="137">
        <v>8042.9710275100033</v>
      </c>
      <c r="F8" s="137">
        <v>13528.522299839997</v>
      </c>
      <c r="G8" s="137">
        <v>18464.03729139001</v>
      </c>
      <c r="H8" s="137">
        <v>21613.547671909997</v>
      </c>
      <c r="I8" s="137">
        <v>24838.571475340006</v>
      </c>
      <c r="J8" s="137">
        <v>24851.525581879996</v>
      </c>
      <c r="K8" s="137">
        <v>21419.13868127</v>
      </c>
      <c r="L8" s="137">
        <v>23992.829313679998</v>
      </c>
      <c r="M8" s="137">
        <v>24732.253013110003</v>
      </c>
      <c r="N8" s="137">
        <v>20502.144328040002</v>
      </c>
      <c r="O8" s="137">
        <v>19306.192755970002</v>
      </c>
      <c r="P8" s="147"/>
      <c r="Q8" s="137">
        <v>16069.465040969997</v>
      </c>
      <c r="R8" s="137">
        <v>17378.620031669998</v>
      </c>
      <c r="S8" s="137">
        <v>18464.03729139001</v>
      </c>
      <c r="T8" s="137">
        <v>19158.957044270017</v>
      </c>
      <c r="U8" s="137">
        <v>19973.964638020032</v>
      </c>
      <c r="V8" s="137">
        <v>20854.775682250005</v>
      </c>
      <c r="W8" s="137">
        <v>21613.547671909997</v>
      </c>
      <c r="X8" s="137">
        <v>21989.038970869999</v>
      </c>
      <c r="Y8" s="137">
        <v>22662.504027809999</v>
      </c>
      <c r="Z8" s="137">
        <v>23430.251000770004</v>
      </c>
      <c r="AA8" s="137">
        <v>24838.571475340006</v>
      </c>
      <c r="AB8" s="137">
        <v>25767.355901999999</v>
      </c>
      <c r="AC8" s="137">
        <v>26105.73702981</v>
      </c>
      <c r="AD8" s="137">
        <v>24566.285794080002</v>
      </c>
      <c r="AE8" s="137">
        <v>24851.525581879996</v>
      </c>
      <c r="AF8" s="137">
        <v>24383.385608729994</v>
      </c>
      <c r="AG8" s="137">
        <v>22177.26</v>
      </c>
      <c r="AH8" s="137">
        <v>21043.796496819999</v>
      </c>
      <c r="AI8" s="137">
        <v>21419.13868127</v>
      </c>
      <c r="AJ8" s="137">
        <v>24199.570174020002</v>
      </c>
      <c r="AK8" s="137">
        <v>24810.570799609999</v>
      </c>
      <c r="AL8" s="137">
        <v>23052.061521600001</v>
      </c>
      <c r="AM8" s="137">
        <v>23992.829313679998</v>
      </c>
      <c r="AN8" s="137">
        <v>24485.882409379999</v>
      </c>
      <c r="AO8" s="137">
        <v>25858.164777390004</v>
      </c>
      <c r="AP8" s="137">
        <v>24462.098309569996</v>
      </c>
      <c r="AQ8" s="137">
        <v>24732.253013110003</v>
      </c>
      <c r="AR8" s="137">
        <v>24370.254454230006</v>
      </c>
      <c r="AS8" s="137">
        <v>22481.255903139998</v>
      </c>
      <c r="AT8" s="137">
        <v>21251.352319869995</v>
      </c>
      <c r="AU8" s="137">
        <v>20502.144328040002</v>
      </c>
      <c r="AV8" s="137">
        <v>19978.552967429998</v>
      </c>
      <c r="AW8" s="137">
        <v>19704.729903960004</v>
      </c>
      <c r="AX8" s="137">
        <v>19462.572504560001</v>
      </c>
      <c r="AY8" s="137">
        <v>19306.192755970002</v>
      </c>
      <c r="AZ8" s="137">
        <v>19148.098628380001</v>
      </c>
      <c r="BA8" s="137">
        <v>19093.72727214</v>
      </c>
    </row>
    <row r="9" spans="1:53" s="6" customFormat="1" ht="16.5" customHeight="1">
      <c r="A9" s="100" t="s">
        <v>473</v>
      </c>
      <c r="B9" s="29" t="s">
        <v>420</v>
      </c>
      <c r="C9" s="29"/>
      <c r="D9" s="81"/>
      <c r="E9" s="140">
        <v>604.03794323000011</v>
      </c>
      <c r="F9" s="140">
        <v>837.69469420999985</v>
      </c>
      <c r="G9" s="140">
        <v>1166.64025184</v>
      </c>
      <c r="H9" s="140">
        <v>1056.5961077700001</v>
      </c>
      <c r="I9" s="140">
        <v>1240.06757515</v>
      </c>
      <c r="J9" s="140">
        <v>1142.08235524</v>
      </c>
      <c r="K9" s="140">
        <v>1165.22943235</v>
      </c>
      <c r="L9" s="140">
        <v>881.4298398200001</v>
      </c>
      <c r="M9" s="140">
        <v>657.83831799000006</v>
      </c>
      <c r="N9" s="140">
        <v>679.70907934000002</v>
      </c>
      <c r="O9" s="140">
        <v>805.88184219000004</v>
      </c>
      <c r="P9" s="147"/>
      <c r="Q9" s="140">
        <v>991.26530873000002</v>
      </c>
      <c r="R9" s="140">
        <v>1084.2253635900001</v>
      </c>
      <c r="S9" s="140">
        <v>1166.64025184</v>
      </c>
      <c r="T9" s="140">
        <v>1122.5549969399999</v>
      </c>
      <c r="U9" s="140">
        <v>1161.12839921</v>
      </c>
      <c r="V9" s="140">
        <v>1235.1883533999999</v>
      </c>
      <c r="W9" s="140">
        <v>1056.5961077700001</v>
      </c>
      <c r="X9" s="140">
        <v>1120.64211314</v>
      </c>
      <c r="Y9" s="140">
        <v>1146.27355074</v>
      </c>
      <c r="Z9" s="140">
        <v>1171.04226109</v>
      </c>
      <c r="AA9" s="140">
        <v>1240.06757515</v>
      </c>
      <c r="AB9" s="140">
        <v>1194.8671277799999</v>
      </c>
      <c r="AC9" s="140">
        <v>1211.3991883599999</v>
      </c>
      <c r="AD9" s="140">
        <v>1238.0108217700001</v>
      </c>
      <c r="AE9" s="140">
        <v>1142.08235524</v>
      </c>
      <c r="AF9" s="140">
        <v>1124.5733742300001</v>
      </c>
      <c r="AG9" s="140">
        <v>1153.1657543700001</v>
      </c>
      <c r="AH9" s="140">
        <v>1268.3148290899999</v>
      </c>
      <c r="AI9" s="140">
        <v>1165.22943235</v>
      </c>
      <c r="AJ9" s="140">
        <v>1165.9656469699999</v>
      </c>
      <c r="AK9" s="140">
        <v>1109.4658467300001</v>
      </c>
      <c r="AL9" s="140">
        <v>958.60430463</v>
      </c>
      <c r="AM9" s="140">
        <v>881.4298398200001</v>
      </c>
      <c r="AN9" s="140">
        <v>838.86338743999988</v>
      </c>
      <c r="AO9" s="140">
        <v>816.97693106000008</v>
      </c>
      <c r="AP9" s="140">
        <v>689.56030652999993</v>
      </c>
      <c r="AQ9" s="140">
        <v>657.83831799000006</v>
      </c>
      <c r="AR9" s="140">
        <v>624.41060915000003</v>
      </c>
      <c r="AS9" s="140">
        <v>606.86788856999999</v>
      </c>
      <c r="AT9" s="140">
        <v>633.23666421999997</v>
      </c>
      <c r="AU9" s="140">
        <v>679.70907934000002</v>
      </c>
      <c r="AV9" s="140">
        <v>827.69921233000002</v>
      </c>
      <c r="AW9" s="140">
        <v>853.38285378</v>
      </c>
      <c r="AX9" s="140">
        <v>776.41153371999997</v>
      </c>
      <c r="AY9" s="140">
        <v>805.88184219000004</v>
      </c>
      <c r="AZ9" s="140">
        <v>1052.56732347</v>
      </c>
      <c r="BA9" s="140">
        <v>1188.58017507</v>
      </c>
    </row>
    <row r="10" spans="1:53" s="6" customFormat="1" ht="16.5" customHeight="1">
      <c r="A10" s="100" t="s">
        <v>474</v>
      </c>
      <c r="B10" s="14"/>
      <c r="C10" s="14" t="s">
        <v>195</v>
      </c>
      <c r="D10" s="58"/>
      <c r="E10" s="137">
        <v>96.785950740000004</v>
      </c>
      <c r="F10" s="137">
        <v>148.10119612999998</v>
      </c>
      <c r="G10" s="137">
        <v>248.92885337999999</v>
      </c>
      <c r="H10" s="137">
        <v>291.80526523000003</v>
      </c>
      <c r="I10" s="137">
        <v>419.54415922999999</v>
      </c>
      <c r="J10" s="137">
        <v>480.04327477999999</v>
      </c>
      <c r="K10" s="137">
        <v>635.99624929999993</v>
      </c>
      <c r="L10" s="137">
        <v>525.82153584000002</v>
      </c>
      <c r="M10" s="137">
        <v>374.95373258000001</v>
      </c>
      <c r="N10" s="137">
        <v>455.14666235999999</v>
      </c>
      <c r="O10" s="137">
        <v>570.46098841000003</v>
      </c>
      <c r="P10" s="147"/>
      <c r="Q10" s="137">
        <v>202.21028254000001</v>
      </c>
      <c r="R10" s="137">
        <v>235.64665198999998</v>
      </c>
      <c r="S10" s="137">
        <v>248.92885337999999</v>
      </c>
      <c r="T10" s="137">
        <v>258.68863021999999</v>
      </c>
      <c r="U10" s="137">
        <v>283.16658229000001</v>
      </c>
      <c r="V10" s="137">
        <v>318.34778874</v>
      </c>
      <c r="W10" s="137">
        <v>291.80526523000003</v>
      </c>
      <c r="X10" s="137">
        <v>340.75399541999997</v>
      </c>
      <c r="Y10" s="137">
        <v>356.15593078000001</v>
      </c>
      <c r="Z10" s="137">
        <v>388.55362467999998</v>
      </c>
      <c r="AA10" s="137">
        <v>419.54415922999999</v>
      </c>
      <c r="AB10" s="137">
        <v>412.87493152000002</v>
      </c>
      <c r="AC10" s="137">
        <v>436.60235605000003</v>
      </c>
      <c r="AD10" s="137">
        <v>472.06287815999997</v>
      </c>
      <c r="AE10" s="137">
        <v>480.04327477999999</v>
      </c>
      <c r="AF10" s="137">
        <v>482.64361523000002</v>
      </c>
      <c r="AG10" s="137">
        <v>530.11351788000002</v>
      </c>
      <c r="AH10" s="137">
        <v>631.22756522000009</v>
      </c>
      <c r="AI10" s="137">
        <v>635.99624929999993</v>
      </c>
      <c r="AJ10" s="137">
        <v>662.22600978999992</v>
      </c>
      <c r="AK10" s="137">
        <v>650.80959309000002</v>
      </c>
      <c r="AL10" s="137">
        <v>586.06410971000003</v>
      </c>
      <c r="AM10" s="137">
        <v>525.82153584000002</v>
      </c>
      <c r="AN10" s="137">
        <v>508.04071101</v>
      </c>
      <c r="AO10" s="137">
        <v>456.43065322000001</v>
      </c>
      <c r="AP10" s="137">
        <v>425.95162687999999</v>
      </c>
      <c r="AQ10" s="137">
        <v>374.95373258000001</v>
      </c>
      <c r="AR10" s="137">
        <v>355.95512316000003</v>
      </c>
      <c r="AS10" s="137">
        <v>358.16342214999997</v>
      </c>
      <c r="AT10" s="137">
        <v>407.00216395000001</v>
      </c>
      <c r="AU10" s="137">
        <v>455.14666235999999</v>
      </c>
      <c r="AV10" s="137">
        <v>481.48225503000003</v>
      </c>
      <c r="AW10" s="137">
        <v>496.41369350000002</v>
      </c>
      <c r="AX10" s="137">
        <v>482.49511895000001</v>
      </c>
      <c r="AY10" s="137">
        <v>570.46098841000003</v>
      </c>
      <c r="AZ10" s="137">
        <v>678.96438015000012</v>
      </c>
      <c r="BA10" s="137">
        <v>655.14268342000003</v>
      </c>
    </row>
    <row r="11" spans="1:53" s="6" customFormat="1" ht="16.5" customHeight="1">
      <c r="A11" s="100" t="s">
        <v>475</v>
      </c>
      <c r="B11" s="14"/>
      <c r="C11" s="14" t="s">
        <v>417</v>
      </c>
      <c r="D11" s="58"/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47"/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</row>
    <row r="12" spans="1:53" s="6" customFormat="1" ht="16.5" customHeight="1">
      <c r="A12" s="100" t="s">
        <v>476</v>
      </c>
      <c r="B12" s="14"/>
      <c r="C12" s="14" t="s">
        <v>421</v>
      </c>
      <c r="D12" s="58"/>
      <c r="E12" s="137">
        <v>192.19255485000002</v>
      </c>
      <c r="F12" s="137">
        <v>232.48557094</v>
      </c>
      <c r="G12" s="137">
        <v>325.0253054100001</v>
      </c>
      <c r="H12" s="137">
        <v>355.50599620000003</v>
      </c>
      <c r="I12" s="137">
        <v>472.82989680999998</v>
      </c>
      <c r="J12" s="137">
        <v>415.63588943000002</v>
      </c>
      <c r="K12" s="137">
        <v>303.17053526000001</v>
      </c>
      <c r="L12" s="137">
        <v>188.91678193999999</v>
      </c>
      <c r="M12" s="137">
        <v>173.09062721999999</v>
      </c>
      <c r="N12" s="137">
        <v>121.72770859000001</v>
      </c>
      <c r="O12" s="137">
        <v>110.25247526999999</v>
      </c>
      <c r="P12" s="147"/>
      <c r="Q12" s="137">
        <v>292.61742886000002</v>
      </c>
      <c r="R12" s="137">
        <v>325.84283197000002</v>
      </c>
      <c r="S12" s="137">
        <v>325.0253054100001</v>
      </c>
      <c r="T12" s="137">
        <v>326.63423759</v>
      </c>
      <c r="U12" s="137">
        <v>351.28924970999998</v>
      </c>
      <c r="V12" s="137">
        <v>367.15573026000004</v>
      </c>
      <c r="W12" s="137">
        <v>355.50599620000003</v>
      </c>
      <c r="X12" s="137">
        <v>373.08053911999997</v>
      </c>
      <c r="Y12" s="137">
        <v>388.90118329999996</v>
      </c>
      <c r="Z12" s="137">
        <v>436.08474264999995</v>
      </c>
      <c r="AA12" s="137">
        <v>472.82989680999998</v>
      </c>
      <c r="AB12" s="137">
        <v>479.12049347999999</v>
      </c>
      <c r="AC12" s="137">
        <v>472.58669356999997</v>
      </c>
      <c r="AD12" s="137">
        <v>463.69552116</v>
      </c>
      <c r="AE12" s="137">
        <v>415.63588943000002</v>
      </c>
      <c r="AF12" s="137">
        <v>395.94112387000001</v>
      </c>
      <c r="AG12" s="137">
        <v>368.37321355</v>
      </c>
      <c r="AH12" s="137">
        <v>370.43694833000001</v>
      </c>
      <c r="AI12" s="137">
        <v>303.17053526000001</v>
      </c>
      <c r="AJ12" s="137">
        <v>294.74651696000001</v>
      </c>
      <c r="AK12" s="137">
        <v>266.33760298999999</v>
      </c>
      <c r="AL12" s="137">
        <v>204.31450722000002</v>
      </c>
      <c r="AM12" s="137">
        <v>188.91678193999999</v>
      </c>
      <c r="AN12" s="137">
        <v>164.29520895000002</v>
      </c>
      <c r="AO12" s="137">
        <v>218.01251943</v>
      </c>
      <c r="AP12" s="137">
        <v>142.57833560999998</v>
      </c>
      <c r="AQ12" s="137">
        <v>173.09062721999999</v>
      </c>
      <c r="AR12" s="137">
        <v>163.72176954</v>
      </c>
      <c r="AS12" s="137">
        <v>144.54805286000001</v>
      </c>
      <c r="AT12" s="137">
        <v>130.55367969</v>
      </c>
      <c r="AU12" s="137">
        <v>121.72770859000001</v>
      </c>
      <c r="AV12" s="137">
        <v>231.99394322000001</v>
      </c>
      <c r="AW12" s="137">
        <v>245.79401995000001</v>
      </c>
      <c r="AX12" s="137">
        <v>178.70524308</v>
      </c>
      <c r="AY12" s="137">
        <v>110.25247526999999</v>
      </c>
      <c r="AZ12" s="137">
        <v>206.13896960999998</v>
      </c>
      <c r="BA12" s="137">
        <v>341.22715227999998</v>
      </c>
    </row>
    <row r="13" spans="1:53" s="6" customFormat="1" ht="16.5" customHeight="1">
      <c r="A13" s="100" t="s">
        <v>477</v>
      </c>
      <c r="B13" s="14"/>
      <c r="C13" s="14" t="s">
        <v>419</v>
      </c>
      <c r="D13" s="58"/>
      <c r="E13" s="137">
        <v>315.05943764</v>
      </c>
      <c r="F13" s="137">
        <v>457.10792713999996</v>
      </c>
      <c r="G13" s="137">
        <v>592.68609304999984</v>
      </c>
      <c r="H13" s="137">
        <v>409.28484634000006</v>
      </c>
      <c r="I13" s="137">
        <v>347.69351910999995</v>
      </c>
      <c r="J13" s="137">
        <v>246.40319103000002</v>
      </c>
      <c r="K13" s="137">
        <v>226.06264779</v>
      </c>
      <c r="L13" s="137">
        <v>166.69152204000002</v>
      </c>
      <c r="M13" s="137">
        <v>109.79395819000001</v>
      </c>
      <c r="N13" s="137">
        <v>102.83470839000002</v>
      </c>
      <c r="O13" s="137">
        <v>124.09396412999999</v>
      </c>
      <c r="P13" s="147"/>
      <c r="Q13" s="137">
        <v>496.43759733000002</v>
      </c>
      <c r="R13" s="137">
        <v>522.73587963</v>
      </c>
      <c r="S13" s="137">
        <v>592.68609304999984</v>
      </c>
      <c r="T13" s="137">
        <v>537.23212912999998</v>
      </c>
      <c r="U13" s="137">
        <v>526.6725672099999</v>
      </c>
      <c r="V13" s="137">
        <v>549.68483439999989</v>
      </c>
      <c r="W13" s="137">
        <v>409.28484634000006</v>
      </c>
      <c r="X13" s="137">
        <v>424.03620080999985</v>
      </c>
      <c r="Y13" s="137">
        <v>401.21643665999994</v>
      </c>
      <c r="Z13" s="137">
        <v>346.40389376000002</v>
      </c>
      <c r="AA13" s="137">
        <v>347.69351910999995</v>
      </c>
      <c r="AB13" s="137">
        <v>302.87170277999996</v>
      </c>
      <c r="AC13" s="137">
        <v>302.21013874000005</v>
      </c>
      <c r="AD13" s="137">
        <v>302.25242245000004</v>
      </c>
      <c r="AE13" s="137">
        <v>246.40319103000002</v>
      </c>
      <c r="AF13" s="137">
        <v>245.98863513000001</v>
      </c>
      <c r="AG13" s="137">
        <v>254.67902293999998</v>
      </c>
      <c r="AH13" s="137">
        <v>266.65031554000001</v>
      </c>
      <c r="AI13" s="137">
        <v>226.06264779</v>
      </c>
      <c r="AJ13" s="137">
        <v>208.99312021999998</v>
      </c>
      <c r="AK13" s="137">
        <v>192.31865065</v>
      </c>
      <c r="AL13" s="137">
        <v>168.22568770000001</v>
      </c>
      <c r="AM13" s="137">
        <v>166.69152204000002</v>
      </c>
      <c r="AN13" s="137">
        <v>166.52746748000001</v>
      </c>
      <c r="AO13" s="137">
        <v>142.53375841000002</v>
      </c>
      <c r="AP13" s="137">
        <v>121.03034404000002</v>
      </c>
      <c r="AQ13" s="137">
        <v>109.79395819000001</v>
      </c>
      <c r="AR13" s="137">
        <v>104.73371644999999</v>
      </c>
      <c r="AS13" s="137">
        <v>104.15641356</v>
      </c>
      <c r="AT13" s="137">
        <v>95.680820580000002</v>
      </c>
      <c r="AU13" s="137">
        <v>102.83470839000002</v>
      </c>
      <c r="AV13" s="137">
        <v>114.22301408</v>
      </c>
      <c r="AW13" s="137">
        <v>111.14648456</v>
      </c>
      <c r="AX13" s="137">
        <v>114.74143425</v>
      </c>
      <c r="AY13" s="137">
        <v>124.09396412999999</v>
      </c>
      <c r="AZ13" s="137">
        <v>166.91386327000001</v>
      </c>
      <c r="BA13" s="137">
        <v>191.84507887000001</v>
      </c>
    </row>
    <row r="14" spans="1:53" s="6" customFormat="1" ht="16.5" customHeight="1">
      <c r="A14" s="308" t="s">
        <v>524</v>
      </c>
      <c r="B14" s="29" t="s">
        <v>203</v>
      </c>
      <c r="C14" s="29"/>
      <c r="D14" s="80"/>
      <c r="E14" s="165">
        <v>2.6649419429215646E-2</v>
      </c>
      <c r="F14" s="165">
        <v>2.3568211430368684E-2</v>
      </c>
      <c r="G14" s="165">
        <v>2.5609317735879298E-2</v>
      </c>
      <c r="H14" s="165">
        <v>1.8651618708287378E-2</v>
      </c>
      <c r="I14" s="165">
        <v>1.9534036943400515E-2</v>
      </c>
      <c r="J14" s="165">
        <v>1.9661753612741657E-2</v>
      </c>
      <c r="K14" s="165">
        <v>2.2024151233651736E-2</v>
      </c>
      <c r="L14" s="165">
        <v>1.5501130428544688E-2</v>
      </c>
      <c r="M14" s="165">
        <v>1.0086002798782794E-2</v>
      </c>
      <c r="N14" s="165">
        <v>9.6816216716770469E-3</v>
      </c>
      <c r="O14" s="165">
        <v>1.0713764782073705E-2</v>
      </c>
      <c r="P14" s="29"/>
      <c r="Q14" s="165">
        <v>2.3148790760108003E-2</v>
      </c>
      <c r="R14" s="165">
        <v>2.3795770718455046E-2</v>
      </c>
      <c r="S14" s="165">
        <v>2.5609317735879298E-2</v>
      </c>
      <c r="T14" s="165">
        <v>2.3556871095654471E-2</v>
      </c>
      <c r="U14" s="165">
        <v>2.2705124516548259E-2</v>
      </c>
      <c r="V14" s="165">
        <v>2.2640258055635139E-2</v>
      </c>
      <c r="W14" s="165">
        <v>1.8651618708287378E-2</v>
      </c>
      <c r="X14" s="165">
        <v>1.9068702654678197E-2</v>
      </c>
      <c r="Y14" s="165">
        <v>1.8541257419535839E-2</v>
      </c>
      <c r="Z14" s="165">
        <v>1.8537109957854798E-2</v>
      </c>
      <c r="AA14" s="165">
        <v>1.9534036943400515E-2</v>
      </c>
      <c r="AB14" s="165">
        <v>1.8943972681429517E-2</v>
      </c>
      <c r="AC14" s="165">
        <v>1.9746851817562309E-2</v>
      </c>
      <c r="AD14" s="165">
        <v>2.1313523592319344E-2</v>
      </c>
      <c r="AE14" s="165">
        <v>1.9661753612741657E-2</v>
      </c>
      <c r="AF14" s="165">
        <v>1.9666178396278208E-2</v>
      </c>
      <c r="AG14" s="165">
        <v>2.066251597678365E-2</v>
      </c>
      <c r="AH14" s="165">
        <v>2.3472616527985254E-2</v>
      </c>
      <c r="AI14" s="165">
        <v>2.2024151233651736E-2</v>
      </c>
      <c r="AJ14" s="165">
        <v>2.0748887821305528E-2</v>
      </c>
      <c r="AK14" s="165">
        <v>1.9347960728832825E-2</v>
      </c>
      <c r="AL14" s="165">
        <v>1.7345618405661279E-2</v>
      </c>
      <c r="AM14" s="165">
        <v>1.5501130428544688E-2</v>
      </c>
      <c r="AN14" s="165">
        <v>1.4295426417140324E-2</v>
      </c>
      <c r="AO14" s="165">
        <v>1.339950064021614E-2</v>
      </c>
      <c r="AP14" s="165">
        <v>1.1145241940380532E-2</v>
      </c>
      <c r="AQ14" s="165">
        <v>1.0086002798782794E-2</v>
      </c>
      <c r="AR14" s="165">
        <v>9.2056758501229512E-3</v>
      </c>
      <c r="AS14" s="165">
        <v>9.0446079341930039E-3</v>
      </c>
      <c r="AT14" s="165">
        <v>9.0619448858528431E-3</v>
      </c>
      <c r="AU14" s="165">
        <v>9.6816216716770469E-3</v>
      </c>
      <c r="AV14" s="165">
        <v>1.0802283523623927E-2</v>
      </c>
      <c r="AW14" s="165">
        <v>1.0985630047436912E-2</v>
      </c>
      <c r="AX14" s="165">
        <v>1.0089477639139609E-2</v>
      </c>
      <c r="AY14" s="165">
        <v>1.0713764782073705E-2</v>
      </c>
      <c r="AZ14" s="165">
        <v>1.4312235701897186E-2</v>
      </c>
      <c r="BA14" s="165">
        <v>1.5931021534271065E-2</v>
      </c>
    </row>
    <row r="15" spans="1:53" s="6" customFormat="1" ht="16.5" customHeight="1">
      <c r="A15" s="99" t="s">
        <v>462</v>
      </c>
      <c r="B15" s="14"/>
      <c r="C15" s="14" t="s">
        <v>195</v>
      </c>
      <c r="D15" s="58"/>
      <c r="E15" s="139">
        <v>1.2810899385144268E-2</v>
      </c>
      <c r="F15" s="139">
        <v>1.3808846968720891E-2</v>
      </c>
      <c r="G15" s="139">
        <v>1.8112710555382463E-2</v>
      </c>
      <c r="H15" s="139">
        <v>1.67790233513254E-2</v>
      </c>
      <c r="I15" s="139">
        <v>2.2980545177462196E-2</v>
      </c>
      <c r="J15" s="139">
        <v>3.3220379769617128E-2</v>
      </c>
      <c r="K15" s="139">
        <v>4.1294585047869155E-2</v>
      </c>
      <c r="L15" s="139">
        <v>3.7099748032739181E-2</v>
      </c>
      <c r="M15" s="139">
        <v>2.3865926070374764E-2</v>
      </c>
      <c r="N15" s="139">
        <v>2.4236310284581061E-2</v>
      </c>
      <c r="O15" s="139">
        <v>3.2147890814453427E-2</v>
      </c>
      <c r="P15" s="10"/>
      <c r="Q15" s="139">
        <v>1.5671708894836312E-2</v>
      </c>
      <c r="R15" s="139">
        <v>1.6929746396767368E-2</v>
      </c>
      <c r="S15" s="139">
        <v>1.8112710555382463E-2</v>
      </c>
      <c r="T15" s="139">
        <v>1.7781861722353447E-2</v>
      </c>
      <c r="U15" s="139">
        <v>1.7954942322301666E-2</v>
      </c>
      <c r="V15" s="139">
        <v>1.8675668184950669E-2</v>
      </c>
      <c r="W15" s="139">
        <v>1.67790233513254E-2</v>
      </c>
      <c r="X15" s="139">
        <v>1.8633230442410803E-2</v>
      </c>
      <c r="Y15" s="139">
        <v>1.8311002216181683E-2</v>
      </c>
      <c r="Z15" s="139">
        <v>2.0052808200208268E-2</v>
      </c>
      <c r="AA15" s="139">
        <v>2.2980545177462196E-2</v>
      </c>
      <c r="AB15" s="139">
        <v>2.3623359107006362E-2</v>
      </c>
      <c r="AC15" s="139">
        <v>2.7935189333049889E-2</v>
      </c>
      <c r="AD15" s="139">
        <v>3.2297735491655814E-2</v>
      </c>
      <c r="AE15" s="139">
        <v>3.3220379769617128E-2</v>
      </c>
      <c r="AF15" s="139">
        <v>3.3523865976310824E-2</v>
      </c>
      <c r="AG15" s="139">
        <v>3.636573612361154E-2</v>
      </c>
      <c r="AH15" s="139">
        <v>4.1841488560724817E-2</v>
      </c>
      <c r="AI15" s="139">
        <v>4.1294585047869155E-2</v>
      </c>
      <c r="AJ15" s="139">
        <v>4.360348260146571E-2</v>
      </c>
      <c r="AK15" s="139">
        <v>4.3415203204122399E-2</v>
      </c>
      <c r="AL15" s="139">
        <v>4.0576765484124012E-2</v>
      </c>
      <c r="AM15" s="139">
        <v>3.7099748032739181E-2</v>
      </c>
      <c r="AN15" s="139">
        <v>3.6041112967498588E-2</v>
      </c>
      <c r="AO15" s="139">
        <v>3.219901655146664E-2</v>
      </c>
      <c r="AP15" s="139">
        <v>2.8670068613499449E-2</v>
      </c>
      <c r="AQ15" s="139">
        <v>2.3865926070374764E-2</v>
      </c>
      <c r="AR15" s="139">
        <v>2.1120758242010776E-2</v>
      </c>
      <c r="AS15" s="139">
        <v>1.9955973196051642E-2</v>
      </c>
      <c r="AT15" s="139">
        <v>2.1898322099980303E-2</v>
      </c>
      <c r="AU15" s="139">
        <v>2.4236310284581061E-2</v>
      </c>
      <c r="AV15" s="139">
        <v>2.5721015003409797E-2</v>
      </c>
      <c r="AW15" s="139">
        <v>2.6823402944689007E-2</v>
      </c>
      <c r="AX15" s="139">
        <v>2.6378287130025716E-2</v>
      </c>
      <c r="AY15" s="139">
        <v>3.2147890814453427E-2</v>
      </c>
      <c r="AZ15" s="139">
        <v>3.9632272981549116E-2</v>
      </c>
      <c r="BA15" s="139">
        <v>3.9821405909075118E-2</v>
      </c>
    </row>
    <row r="16" spans="1:53" s="6" customFormat="1" ht="16.5" customHeight="1">
      <c r="A16" s="101" t="s">
        <v>1077</v>
      </c>
      <c r="B16" s="14"/>
      <c r="C16" s="14" t="s">
        <v>1065</v>
      </c>
      <c r="D16" s="58"/>
      <c r="E16" s="139">
        <v>0</v>
      </c>
      <c r="F16" s="139">
        <v>0</v>
      </c>
      <c r="G16" s="139">
        <v>0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139">
        <v>0</v>
      </c>
      <c r="O16" s="139">
        <v>0</v>
      </c>
      <c r="P16" s="10"/>
      <c r="Q16" s="139">
        <v>0</v>
      </c>
      <c r="R16" s="139">
        <v>0</v>
      </c>
      <c r="S16" s="139">
        <v>0</v>
      </c>
      <c r="T16" s="139">
        <v>0</v>
      </c>
      <c r="U16" s="139">
        <v>0</v>
      </c>
      <c r="V16" s="139">
        <v>0</v>
      </c>
      <c r="W16" s="139">
        <v>0</v>
      </c>
      <c r="X16" s="139">
        <v>0</v>
      </c>
      <c r="Y16" s="139">
        <v>0</v>
      </c>
      <c r="Z16" s="139">
        <v>0</v>
      </c>
      <c r="AA16" s="139">
        <v>0</v>
      </c>
      <c r="AB16" s="139">
        <v>0</v>
      </c>
      <c r="AC16" s="139">
        <v>0</v>
      </c>
      <c r="AD16" s="139">
        <v>0</v>
      </c>
      <c r="AE16" s="139">
        <v>0</v>
      </c>
      <c r="AF16" s="139">
        <v>0</v>
      </c>
      <c r="AG16" s="139">
        <v>0</v>
      </c>
      <c r="AH16" s="139">
        <v>0</v>
      </c>
      <c r="AI16" s="139">
        <v>0</v>
      </c>
      <c r="AJ16" s="139">
        <v>0</v>
      </c>
      <c r="AK16" s="139">
        <v>0</v>
      </c>
      <c r="AL16" s="139">
        <v>0</v>
      </c>
      <c r="AM16" s="139">
        <v>0</v>
      </c>
      <c r="AN16" s="139">
        <v>0</v>
      </c>
      <c r="AO16" s="139">
        <v>0</v>
      </c>
      <c r="AP16" s="139">
        <v>0</v>
      </c>
      <c r="AQ16" s="139">
        <v>0</v>
      </c>
      <c r="AR16" s="139">
        <v>0</v>
      </c>
      <c r="AS16" s="139">
        <v>0</v>
      </c>
      <c r="AT16" s="139">
        <v>0</v>
      </c>
      <c r="AU16" s="139">
        <v>0</v>
      </c>
      <c r="AV16" s="139">
        <v>0</v>
      </c>
      <c r="AW16" s="139">
        <v>0</v>
      </c>
      <c r="AX16" s="139">
        <v>0</v>
      </c>
      <c r="AY16" s="139">
        <v>0</v>
      </c>
      <c r="AZ16" s="139">
        <v>0</v>
      </c>
      <c r="BA16" s="139">
        <v>0</v>
      </c>
    </row>
    <row r="17" spans="1:53" s="6" customFormat="1" ht="16.5" customHeight="1">
      <c r="A17" s="99" t="s">
        <v>1116</v>
      </c>
      <c r="B17" s="14"/>
      <c r="C17" s="14" t="s">
        <v>1066</v>
      </c>
      <c r="D17" s="58"/>
      <c r="E17" s="139">
        <v>2.7194753084040294E-2</v>
      </c>
      <c r="F17" s="139">
        <v>2.0592538518984373E-2</v>
      </c>
      <c r="G17" s="139">
        <v>2.4350217871688385E-2</v>
      </c>
      <c r="H17" s="139">
        <v>2.0182754986000882E-2</v>
      </c>
      <c r="I17" s="139">
        <v>2.3332889648576469E-2</v>
      </c>
      <c r="J17" s="139">
        <v>2.2160293890076815E-2</v>
      </c>
      <c r="K17" s="139">
        <v>1.8902519545674613E-2</v>
      </c>
      <c r="L17" s="139">
        <v>1.0129780898866628E-2</v>
      </c>
      <c r="M17" s="139">
        <v>7.0041889000163103E-3</v>
      </c>
      <c r="N17" s="139">
        <v>3.942628721201465E-3</v>
      </c>
      <c r="O17" s="139">
        <v>2.8886922147831518E-3</v>
      </c>
      <c r="P17" s="10"/>
      <c r="Q17" s="139">
        <v>2.1128953237780003E-2</v>
      </c>
      <c r="R17" s="139">
        <v>2.2840398177811787E-2</v>
      </c>
      <c r="S17" s="139">
        <v>2.4350217871688385E-2</v>
      </c>
      <c r="T17" s="139">
        <v>2.3421146905055278E-2</v>
      </c>
      <c r="U17" s="139">
        <v>2.2869620906287344E-2</v>
      </c>
      <c r="V17" s="139">
        <v>2.2085615246066986E-2</v>
      </c>
      <c r="W17" s="139">
        <v>2.0182754986000882E-2</v>
      </c>
      <c r="X17" s="139">
        <v>2.0205665357708357E-2</v>
      </c>
      <c r="Y17" s="139">
        <v>1.9950192367793142E-2</v>
      </c>
      <c r="Z17" s="139">
        <v>2.1689088194190798E-2</v>
      </c>
      <c r="AA17" s="139">
        <v>2.3332889648576469E-2</v>
      </c>
      <c r="AB17" s="139">
        <v>2.4213268365912088E-2</v>
      </c>
      <c r="AC17" s="139">
        <v>2.421804160038234E-2</v>
      </c>
      <c r="AD17" s="139">
        <v>2.460911160907021E-2</v>
      </c>
      <c r="AE17" s="139">
        <v>2.2160293890076815E-2</v>
      </c>
      <c r="AF17" s="139">
        <v>2.1537298043157769E-2</v>
      </c>
      <c r="AG17" s="139">
        <v>1.9332092376230715E-2</v>
      </c>
      <c r="AH17" s="139">
        <v>2.0713970443032578E-2</v>
      </c>
      <c r="AI17" s="139">
        <v>1.8902519545674613E-2</v>
      </c>
      <c r="AJ17" s="139">
        <v>1.7556243719828155E-2</v>
      </c>
      <c r="AK17" s="139">
        <v>1.5223008458559886E-2</v>
      </c>
      <c r="AL17" s="139">
        <v>1.1531711917652777E-2</v>
      </c>
      <c r="AM17" s="139">
        <v>1.0129780898866628E-2</v>
      </c>
      <c r="AN17" s="139">
        <v>8.2153696197739025E-3</v>
      </c>
      <c r="AO17" s="139">
        <v>1.0458203651305465E-2</v>
      </c>
      <c r="AP17" s="139">
        <v>6.3482098495624651E-3</v>
      </c>
      <c r="AQ17" s="139">
        <v>7.0041889000163103E-3</v>
      </c>
      <c r="AR17" s="139">
        <v>6.1699572860192762E-3</v>
      </c>
      <c r="AS17" s="139">
        <v>5.4324041902546064E-3</v>
      </c>
      <c r="AT17" s="139">
        <v>4.3530385185569769E-3</v>
      </c>
      <c r="AU17" s="139">
        <v>3.942628721201465E-3</v>
      </c>
      <c r="AV17" s="139">
        <v>6.1238070108494726E-3</v>
      </c>
      <c r="AW17" s="139">
        <v>6.2337096361192871E-3</v>
      </c>
      <c r="AX17" s="139">
        <v>4.5636429322884423E-3</v>
      </c>
      <c r="AY17" s="139">
        <v>2.8886922147831518E-3</v>
      </c>
      <c r="AZ17" s="139">
        <v>5.5769822066850357E-3</v>
      </c>
      <c r="BA17" s="139">
        <v>9.0520456519595678E-3</v>
      </c>
    </row>
    <row r="18" spans="1:53" s="6" customFormat="1" ht="16.5" customHeight="1">
      <c r="A18" s="102"/>
      <c r="B18" s="32"/>
      <c r="C18" s="37" t="s">
        <v>419</v>
      </c>
      <c r="D18" s="81"/>
      <c r="E18" s="166">
        <v>3.9172021950890729E-2</v>
      </c>
      <c r="F18" s="166">
        <v>3.3788459449514766E-2</v>
      </c>
      <c r="G18" s="166">
        <v>3.2099485269474412E-2</v>
      </c>
      <c r="H18" s="166">
        <v>1.893649541264002E-2</v>
      </c>
      <c r="I18" s="166">
        <v>1.3998128654668958E-2</v>
      </c>
      <c r="J18" s="166">
        <v>9.9150126706772507E-3</v>
      </c>
      <c r="K18" s="166">
        <v>1.0554236150853295E-2</v>
      </c>
      <c r="L18" s="166">
        <v>6.947555865991906E-3</v>
      </c>
      <c r="M18" s="166">
        <v>4.4393027247376432E-3</v>
      </c>
      <c r="N18" s="166">
        <v>5.0158025787262117E-3</v>
      </c>
      <c r="O18" s="166">
        <v>6.4276766371570981E-3</v>
      </c>
      <c r="P18" s="10"/>
      <c r="Q18" s="166">
        <v>3.0893224887344084E-2</v>
      </c>
      <c r="R18" s="166">
        <v>3.0079251325904482E-2</v>
      </c>
      <c r="S18" s="166">
        <v>3.2099485269474412E-2</v>
      </c>
      <c r="T18" s="166">
        <v>2.8040781546126655E-2</v>
      </c>
      <c r="U18" s="166">
        <v>2.6367953320969112E-2</v>
      </c>
      <c r="V18" s="166">
        <v>2.635774379811957E-2</v>
      </c>
      <c r="W18" s="166">
        <v>1.893649541264002E-2</v>
      </c>
      <c r="X18" s="166">
        <v>1.9283980594683663E-2</v>
      </c>
      <c r="Y18" s="166">
        <v>1.7703976408240341E-2</v>
      </c>
      <c r="Z18" s="166">
        <v>1.4784472165860107E-2</v>
      </c>
      <c r="AA18" s="166">
        <v>1.3998128654668958E-2</v>
      </c>
      <c r="AB18" s="166">
        <v>1.175408543786566E-2</v>
      </c>
      <c r="AC18" s="166">
        <v>1.1576387917908923E-2</v>
      </c>
      <c r="AD18" s="166">
        <v>1.2303545801898836E-2</v>
      </c>
      <c r="AE18" s="166">
        <v>9.9150126706772507E-3</v>
      </c>
      <c r="AF18" s="166">
        <v>1.0088370789736787E-2</v>
      </c>
      <c r="AG18" s="166">
        <v>1.1483791187008674E-2</v>
      </c>
      <c r="AH18" s="166">
        <v>1.26712076682691E-2</v>
      </c>
      <c r="AI18" s="166">
        <v>1.0554236150853295E-2</v>
      </c>
      <c r="AJ18" s="166">
        <v>8.6362327395537505E-3</v>
      </c>
      <c r="AK18" s="166">
        <v>7.7514802945615052E-3</v>
      </c>
      <c r="AL18" s="166">
        <v>7.2976417984296519E-3</v>
      </c>
      <c r="AM18" s="166">
        <v>6.947555865991906E-3</v>
      </c>
      <c r="AN18" s="166">
        <v>6.8009583929148918E-3</v>
      </c>
      <c r="AO18" s="166">
        <v>5.5121374481544574E-3</v>
      </c>
      <c r="AP18" s="166">
        <v>4.9476681234925319E-3</v>
      </c>
      <c r="AQ18" s="166">
        <v>4.4393027247376432E-3</v>
      </c>
      <c r="AR18" s="166">
        <v>4.2976045509373452E-3</v>
      </c>
      <c r="AS18" s="166">
        <v>4.6330335817872294E-3</v>
      </c>
      <c r="AT18" s="166">
        <v>4.5023403282688284E-3</v>
      </c>
      <c r="AU18" s="166">
        <v>5.0158025787262117E-3</v>
      </c>
      <c r="AV18" s="166">
        <v>5.7172816402775457E-3</v>
      </c>
      <c r="AW18" s="166">
        <v>5.6405992419953548E-3</v>
      </c>
      <c r="AX18" s="166">
        <v>5.8954916788680712E-3</v>
      </c>
      <c r="AY18" s="166">
        <v>6.4276766371570981E-3</v>
      </c>
      <c r="AZ18" s="166">
        <v>8.7169941261223561E-3</v>
      </c>
      <c r="BA18" s="166">
        <v>1.0047544732134338E-2</v>
      </c>
    </row>
    <row r="19" spans="1:53" s="6" customFormat="1" ht="16.5" customHeight="1">
      <c r="A19" s="102"/>
      <c r="B19" s="10" t="s">
        <v>546</v>
      </c>
      <c r="C19" s="10"/>
      <c r="D19" s="81"/>
      <c r="E19" s="142">
        <v>46.868811639999997</v>
      </c>
      <c r="F19" s="142">
        <v>105.64072584</v>
      </c>
      <c r="G19" s="142">
        <v>657.09949126000004</v>
      </c>
      <c r="H19" s="142">
        <v>342.63804412999997</v>
      </c>
      <c r="I19" s="142">
        <v>278.60000000000002</v>
      </c>
      <c r="J19" s="142">
        <v>534.30760846999999</v>
      </c>
      <c r="K19" s="142">
        <v>589.46</v>
      </c>
      <c r="L19" s="142">
        <v>856.82999999999993</v>
      </c>
      <c r="M19" s="142">
        <v>629.05024818000004</v>
      </c>
      <c r="N19" s="142">
        <v>383.99432378999995</v>
      </c>
      <c r="O19" s="142">
        <v>751.36252887000001</v>
      </c>
      <c r="P19" s="147"/>
      <c r="Q19" s="142">
        <v>64.31</v>
      </c>
      <c r="R19" s="142">
        <v>657.09758165999995</v>
      </c>
      <c r="S19" s="142">
        <v>657.09949126000004</v>
      </c>
      <c r="T19" s="142">
        <v>111.88483056</v>
      </c>
      <c r="U19" s="142">
        <v>111.88483056</v>
      </c>
      <c r="V19" s="142">
        <v>111.88483056</v>
      </c>
      <c r="W19" s="142">
        <v>342.63804412999997</v>
      </c>
      <c r="X19" s="142">
        <v>49.664102620000001</v>
      </c>
      <c r="Y19" s="142">
        <v>99.805404020000012</v>
      </c>
      <c r="Z19" s="142">
        <v>218.34329365999997</v>
      </c>
      <c r="AA19" s="142">
        <v>278.60000000000002</v>
      </c>
      <c r="AB19" s="142">
        <v>187.32836108000001</v>
      </c>
      <c r="AC19" s="142">
        <v>237.32836108000001</v>
      </c>
      <c r="AD19" s="142">
        <v>237.32836108000001</v>
      </c>
      <c r="AE19" s="142">
        <v>534.30760846999999</v>
      </c>
      <c r="AF19" s="142">
        <v>161.93</v>
      </c>
      <c r="AG19" s="142">
        <v>111.69896579000007</v>
      </c>
      <c r="AH19" s="142">
        <v>81.081407639999966</v>
      </c>
      <c r="AI19" s="142">
        <v>234.74962656999998</v>
      </c>
      <c r="AJ19" s="142">
        <v>183.87</v>
      </c>
      <c r="AK19" s="142">
        <v>206.99</v>
      </c>
      <c r="AL19" s="142">
        <v>267.45</v>
      </c>
      <c r="AM19" s="142">
        <v>198.52</v>
      </c>
      <c r="AN19" s="142">
        <v>176.58799999999999</v>
      </c>
      <c r="AO19" s="142">
        <v>164.75000000000003</v>
      </c>
      <c r="AP19" s="142">
        <v>148.01224818000003</v>
      </c>
      <c r="AQ19" s="142">
        <v>139.69999999999999</v>
      </c>
      <c r="AR19" s="142">
        <v>106.53475596999999</v>
      </c>
      <c r="AS19" s="142">
        <v>101.38353521000001</v>
      </c>
      <c r="AT19" s="142">
        <v>88.200081329999989</v>
      </c>
      <c r="AU19" s="142">
        <v>87.87595128000001</v>
      </c>
      <c r="AV19" s="142">
        <v>185.10696161999999</v>
      </c>
      <c r="AW19" s="142">
        <v>110.67061949000001</v>
      </c>
      <c r="AX19" s="142">
        <v>250.50194137</v>
      </c>
      <c r="AY19" s="142">
        <v>205.08300639000001</v>
      </c>
      <c r="AZ19" s="142">
        <v>176.61450905000001</v>
      </c>
      <c r="BA19" s="142">
        <v>173.23833170999998</v>
      </c>
    </row>
    <row r="20" spans="1:53" s="6" customFormat="1" ht="16.5" customHeight="1">
      <c r="A20" s="102"/>
      <c r="B20" s="239" t="s">
        <v>1064</v>
      </c>
      <c r="C20" s="239"/>
      <c r="D20" s="81"/>
      <c r="E20" s="317">
        <v>384.74443942000102</v>
      </c>
      <c r="F20" s="317">
        <v>270.70760646000002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147"/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X20" s="317">
        <v>0</v>
      </c>
      <c r="Y20" s="317">
        <v>0</v>
      </c>
      <c r="Z20" s="317">
        <v>0</v>
      </c>
      <c r="AA20" s="317">
        <v>0</v>
      </c>
      <c r="AB20" s="317">
        <v>0</v>
      </c>
      <c r="AC20" s="317">
        <v>0</v>
      </c>
      <c r="AD20" s="317">
        <v>0</v>
      </c>
      <c r="AE20" s="317">
        <v>0</v>
      </c>
      <c r="AF20" s="317">
        <v>0</v>
      </c>
      <c r="AG20" s="317">
        <v>0</v>
      </c>
      <c r="AH20" s="317">
        <v>0</v>
      </c>
      <c r="AI20" s="317">
        <v>0</v>
      </c>
      <c r="AJ20" s="317">
        <v>0</v>
      </c>
      <c r="AK20" s="317">
        <v>0</v>
      </c>
      <c r="AL20" s="317">
        <v>0</v>
      </c>
      <c r="AM20" s="317">
        <v>0</v>
      </c>
      <c r="AN20" s="317">
        <v>0</v>
      </c>
      <c r="AO20" s="317">
        <v>0</v>
      </c>
      <c r="AP20" s="317">
        <v>0</v>
      </c>
      <c r="AQ20" s="317">
        <v>0</v>
      </c>
      <c r="AR20" s="317">
        <v>0</v>
      </c>
      <c r="AS20" s="317">
        <v>0</v>
      </c>
      <c r="AT20" s="317">
        <v>0</v>
      </c>
      <c r="AU20" s="317">
        <v>0</v>
      </c>
      <c r="AV20" s="317">
        <v>0</v>
      </c>
      <c r="AW20" s="317">
        <v>0</v>
      </c>
      <c r="AX20" s="317">
        <v>0</v>
      </c>
      <c r="AY20" s="317">
        <v>0</v>
      </c>
      <c r="AZ20" s="317">
        <v>17.02</v>
      </c>
      <c r="BA20" s="317">
        <v>87.44</v>
      </c>
    </row>
    <row r="21" spans="1:53" s="6" customFormat="1" ht="16.5" customHeight="1">
      <c r="A21" s="97"/>
      <c r="B21" s="10" t="s">
        <v>207</v>
      </c>
      <c r="C21" s="14"/>
      <c r="D21" s="58"/>
      <c r="E21" s="167">
        <v>4.4837857375044463E-2</v>
      </c>
      <c r="F21" s="167">
        <v>3.3798748945000769E-2</v>
      </c>
      <c r="G21" s="167">
        <v>3.9464291179697845E-2</v>
      </c>
      <c r="H21" s="167">
        <v>2.455155639234698E-2</v>
      </c>
      <c r="I21" s="167">
        <v>2.3818126137457023E-2</v>
      </c>
      <c r="J21" s="167">
        <v>2.8597185397290482E-2</v>
      </c>
      <c r="K21" s="167">
        <v>3.280016869817623E-2</v>
      </c>
      <c r="L21" s="167">
        <v>3.0115838763122283E-2</v>
      </c>
      <c r="M21" s="167">
        <v>1.9542149125562194E-2</v>
      </c>
      <c r="N21" s="167">
        <v>1.5068730719421157E-2</v>
      </c>
      <c r="O21" s="167">
        <v>2.049797126254134E-2</v>
      </c>
      <c r="P21" s="167"/>
      <c r="Q21" s="167">
        <v>2.4613642221150759E-2</v>
      </c>
      <c r="R21" s="167">
        <v>3.7673944663835397E-2</v>
      </c>
      <c r="S21" s="167">
        <v>3.9464291179697845E-2</v>
      </c>
      <c r="T21" s="167">
        <v>2.5844100110548371E-2</v>
      </c>
      <c r="U21" s="167">
        <v>2.4838618111024401E-2</v>
      </c>
      <c r="V21" s="167">
        <v>2.4640507268828035E-2</v>
      </c>
      <c r="W21" s="167">
        <v>2.455155639234698E-2</v>
      </c>
      <c r="X21" s="167">
        <v>1.9896966174854147E-2</v>
      </c>
      <c r="Y21" s="167">
        <v>2.012314809923723E-2</v>
      </c>
      <c r="Z21" s="167">
        <v>2.1917639546445079E-2</v>
      </c>
      <c r="AA21" s="167">
        <v>2.3818126137457023E-2</v>
      </c>
      <c r="AB21" s="167">
        <v>2.1849071104645484E-2</v>
      </c>
      <c r="AC21" s="167">
        <v>2.3524500616560421E-2</v>
      </c>
      <c r="AD21" s="167">
        <v>2.5295999907008516E-2</v>
      </c>
      <c r="AE21" s="167">
        <v>2.8597185397290482E-2</v>
      </c>
      <c r="AF21" s="167">
        <v>2.2434428923118605E-2</v>
      </c>
      <c r="AG21" s="167">
        <v>2.2618677234892352E-2</v>
      </c>
      <c r="AH21" s="167">
        <v>2.4935766823882193E-2</v>
      </c>
      <c r="AI21" s="167">
        <v>2.6344293594662314E-2</v>
      </c>
      <c r="AJ21" s="167">
        <v>2.3942596539157007E-2</v>
      </c>
      <c r="AK21" s="167">
        <v>2.2875084594167726E-2</v>
      </c>
      <c r="AL21" s="167">
        <v>2.2078189507962247E-2</v>
      </c>
      <c r="AM21" s="167">
        <v>1.8926295633693611E-2</v>
      </c>
      <c r="AN21" s="167">
        <v>1.725281825207382E-2</v>
      </c>
      <c r="AO21" s="167">
        <v>1.6058227005856084E-2</v>
      </c>
      <c r="AP21" s="167">
        <v>1.3505229366998349E-2</v>
      </c>
      <c r="AQ21" s="167">
        <v>1.2201753893930911E-2</v>
      </c>
      <c r="AR21" s="167">
        <v>1.0759416918880665E-2</v>
      </c>
      <c r="AS21" s="167">
        <v>1.0539677504291713E-2</v>
      </c>
      <c r="AT21" s="167">
        <v>1.0311119185803368E-2</v>
      </c>
      <c r="AU21" s="167">
        <v>1.0919638804134818E-2</v>
      </c>
      <c r="AV21" s="167">
        <v>1.3186254547501814E-2</v>
      </c>
      <c r="AW21" s="167">
        <v>1.239264176693936E-2</v>
      </c>
      <c r="AX21" s="167">
        <v>1.3301453614639951E-2</v>
      </c>
      <c r="AY21" s="167">
        <v>1.3403688100378116E-2</v>
      </c>
      <c r="AZ21" s="167">
        <v>1.6900673622928162E-2</v>
      </c>
      <c r="BA21" s="167">
        <v>1.9357364612902717E-2</v>
      </c>
    </row>
    <row r="22" spans="1:53" ht="16.5" customHeight="1">
      <c r="B22" s="14"/>
      <c r="C22" s="14" t="s">
        <v>209</v>
      </c>
      <c r="D22" s="58"/>
      <c r="E22" s="137">
        <v>1035.6511942900011</v>
      </c>
      <c r="F22" s="137">
        <v>1214.0430265099999</v>
      </c>
      <c r="G22" s="137">
        <v>1823.7397430999999</v>
      </c>
      <c r="H22" s="137">
        <v>1399.2341519000001</v>
      </c>
      <c r="I22" s="137">
        <v>1518.6675751500002</v>
      </c>
      <c r="J22" s="137">
        <v>1676.3899637099998</v>
      </c>
      <c r="K22" s="137">
        <v>1754.6894323500001</v>
      </c>
      <c r="L22" s="137">
        <v>1738.25983982</v>
      </c>
      <c r="M22" s="137">
        <v>1286.8885661700001</v>
      </c>
      <c r="N22" s="137">
        <v>1063.70340313</v>
      </c>
      <c r="O22" s="137">
        <v>1557.24437106</v>
      </c>
      <c r="P22" s="137"/>
      <c r="Q22" s="137">
        <v>1055.57530873</v>
      </c>
      <c r="R22" s="137">
        <v>1741.32294525</v>
      </c>
      <c r="S22" s="137">
        <v>1823.7397430999999</v>
      </c>
      <c r="T22" s="137">
        <v>1234.4398274999999</v>
      </c>
      <c r="U22" s="137">
        <v>1273.01322977</v>
      </c>
      <c r="V22" s="137">
        <v>1347.0731839599998</v>
      </c>
      <c r="W22" s="137">
        <v>1399.2341519000001</v>
      </c>
      <c r="X22" s="137">
        <v>1170.30621576</v>
      </c>
      <c r="Y22" s="137">
        <v>1246.07895476</v>
      </c>
      <c r="Z22" s="137">
        <v>1389.38555475</v>
      </c>
      <c r="AA22" s="137">
        <v>1518.6675751500002</v>
      </c>
      <c r="AB22" s="137">
        <v>1382.1954888599998</v>
      </c>
      <c r="AC22" s="137">
        <v>1448.7275494399998</v>
      </c>
      <c r="AD22" s="137">
        <v>1475.33918285</v>
      </c>
      <c r="AE22" s="137">
        <v>1676.3899637099998</v>
      </c>
      <c r="AF22" s="137">
        <v>1286.5033742300002</v>
      </c>
      <c r="AG22" s="137">
        <v>1264.8647201600002</v>
      </c>
      <c r="AH22" s="137">
        <v>1349.3962367299998</v>
      </c>
      <c r="AI22" s="137">
        <v>1399.9790589199999</v>
      </c>
      <c r="AJ22" s="137">
        <v>1349.8356469699997</v>
      </c>
      <c r="AK22" s="137">
        <v>1316.4558467300001</v>
      </c>
      <c r="AL22" s="137">
        <v>1226.0543046299999</v>
      </c>
      <c r="AM22" s="137">
        <v>1079.9498398200001</v>
      </c>
      <c r="AN22" s="137">
        <v>1015.4513874399998</v>
      </c>
      <c r="AO22" s="137">
        <v>981.72693106000008</v>
      </c>
      <c r="AP22" s="137">
        <v>837.57255470999996</v>
      </c>
      <c r="AQ22" s="137">
        <v>797.53831799</v>
      </c>
      <c r="AR22" s="137">
        <v>730.94536512000002</v>
      </c>
      <c r="AS22" s="137">
        <v>708.25142377999998</v>
      </c>
      <c r="AT22" s="137">
        <v>721.43674554999996</v>
      </c>
      <c r="AU22" s="137">
        <v>767.58503062</v>
      </c>
      <c r="AV22" s="137">
        <v>1012.80617395</v>
      </c>
      <c r="AW22" s="137">
        <v>964.05347327000004</v>
      </c>
      <c r="AX22" s="137">
        <v>1026.91347509</v>
      </c>
      <c r="AY22" s="137">
        <v>1010.9648485800001</v>
      </c>
      <c r="AZ22" s="137">
        <v>1246.2018325199999</v>
      </c>
      <c r="BA22" s="137">
        <v>1449.2585067800001</v>
      </c>
    </row>
    <row r="23" spans="1:53" ht="16.5" customHeight="1">
      <c r="B23" s="216"/>
      <c r="C23" s="216" t="s">
        <v>1052</v>
      </c>
      <c r="D23" s="58"/>
      <c r="E23" s="218">
        <v>23097.695896290006</v>
      </c>
      <c r="F23" s="218">
        <v>35919.76225172</v>
      </c>
      <c r="G23" s="218">
        <v>46212.403379950003</v>
      </c>
      <c r="H23" s="218">
        <v>56991.668044969992</v>
      </c>
      <c r="I23" s="218">
        <v>63761.001448459996</v>
      </c>
      <c r="J23" s="218">
        <v>58620.802726580005</v>
      </c>
      <c r="K23" s="218">
        <v>53496.353890629995</v>
      </c>
      <c r="L23" s="218">
        <v>57719.124261900004</v>
      </c>
      <c r="M23" s="218">
        <v>65851.946881659998</v>
      </c>
      <c r="N23" s="218">
        <v>70590.112925640002</v>
      </c>
      <c r="O23" s="218">
        <v>75970.658320989998</v>
      </c>
      <c r="P23" s="218"/>
      <c r="Q23" s="218">
        <v>42885.782577229998</v>
      </c>
      <c r="R23" s="218">
        <v>46220.881853169994</v>
      </c>
      <c r="S23" s="218">
        <v>46212.403379950003</v>
      </c>
      <c r="T23" s="218">
        <v>47764.86015066001</v>
      </c>
      <c r="U23" s="218">
        <v>51251.370912819999</v>
      </c>
      <c r="V23" s="218">
        <v>54669.052437250008</v>
      </c>
      <c r="W23" s="218">
        <v>56991.668044969992</v>
      </c>
      <c r="X23" s="218">
        <v>58818.324636800004</v>
      </c>
      <c r="Y23" s="218">
        <v>61922.664814420001</v>
      </c>
      <c r="Z23" s="218">
        <v>63391.203774740003</v>
      </c>
      <c r="AA23" s="218">
        <v>63761.001448459996</v>
      </c>
      <c r="AB23" s="218">
        <v>63261.064154169995</v>
      </c>
      <c r="AC23" s="218">
        <v>61583.774850470007</v>
      </c>
      <c r="AD23" s="218">
        <v>58323.022939339993</v>
      </c>
      <c r="AE23" s="218">
        <v>58620.802726580005</v>
      </c>
      <c r="AF23" s="218">
        <v>57345.046697589998</v>
      </c>
      <c r="AG23" s="218">
        <v>55921.250700229997</v>
      </c>
      <c r="AH23" s="218">
        <v>54114.88831527</v>
      </c>
      <c r="AI23" s="218">
        <v>53141.643517199998</v>
      </c>
      <c r="AJ23" s="218">
        <v>56377.997464159998</v>
      </c>
      <c r="AK23" s="218">
        <v>57549.769545579999</v>
      </c>
      <c r="AL23" s="218">
        <v>55532.375251505</v>
      </c>
      <c r="AM23" s="218">
        <v>57060.814261899999</v>
      </c>
      <c r="AN23" s="218">
        <v>58857.131200460004</v>
      </c>
      <c r="AO23" s="218">
        <v>61135.44980414</v>
      </c>
      <c r="AP23" s="218">
        <v>62018.38798508</v>
      </c>
      <c r="AQ23" s="218">
        <v>65362.596633479996</v>
      </c>
      <c r="AR23" s="218">
        <v>67935.40678188001</v>
      </c>
      <c r="AS23" s="218">
        <v>67198.58586675</v>
      </c>
      <c r="AT23" s="218">
        <v>69966.870962299989</v>
      </c>
      <c r="AU23" s="218">
        <v>70293.994553130004</v>
      </c>
      <c r="AV23" s="218">
        <v>76807.722033689992</v>
      </c>
      <c r="AW23" s="218">
        <v>77792.410318990005</v>
      </c>
      <c r="AX23" s="218">
        <v>77203.10161889001</v>
      </c>
      <c r="AY23" s="218">
        <v>75424.378798510006</v>
      </c>
      <c r="AZ23" s="218">
        <v>73736.814302440005</v>
      </c>
      <c r="BA23" s="218">
        <v>74868.585458889997</v>
      </c>
    </row>
    <row r="24" spans="1:53" ht="16.5" customHeight="1">
      <c r="B24" s="10" t="s">
        <v>422</v>
      </c>
      <c r="C24" s="14"/>
      <c r="D24" s="58"/>
      <c r="E24" s="167">
        <v>2.8180592462235591E-2</v>
      </c>
      <c r="F24" s="167">
        <v>9.4459833682154354E-3</v>
      </c>
      <c r="G24" s="167">
        <v>2.1337237987449312E-2</v>
      </c>
      <c r="H24" s="167">
        <v>4.0811913046038401E-3</v>
      </c>
      <c r="I24" s="167">
        <v>7.2469292652736442E-3</v>
      </c>
      <c r="J24" s="167">
        <v>7.4431322715777385E-3</v>
      </c>
      <c r="K24" s="167">
        <v>1.1451380001755589E-2</v>
      </c>
      <c r="L24" s="167">
        <v>9.9279123652306241E-3</v>
      </c>
      <c r="M24" s="167">
        <v>6.1571258793401244E-3</v>
      </c>
      <c r="N24" s="167">
        <v>5.7496024346573912E-3</v>
      </c>
      <c r="O24" s="167">
        <v>1.155097653639188E-2</v>
      </c>
      <c r="P24" s="167"/>
      <c r="Q24" s="167">
        <v>2.4613642221150759E-2</v>
      </c>
      <c r="R24" s="167">
        <v>1.6227679058627879E-2</v>
      </c>
      <c r="S24" s="167">
        <v>1.6002508534988902E-2</v>
      </c>
      <c r="T24" s="167">
        <v>1.4194446596545315E-3</v>
      </c>
      <c r="U24" s="167">
        <v>2.9356918683391656E-3</v>
      </c>
      <c r="V24" s="167">
        <v>3.4012805501509326E-3</v>
      </c>
      <c r="W24" s="167">
        <v>2.8784172165404569E-3</v>
      </c>
      <c r="X24" s="167">
        <v>1.9332428914314319E-3</v>
      </c>
      <c r="Y24" s="167">
        <v>2.0257016069306728E-3</v>
      </c>
      <c r="Z24" s="167">
        <v>3.8351062849965112E-3</v>
      </c>
      <c r="AA24" s="167">
        <v>5.4520052408680627E-3</v>
      </c>
      <c r="AB24" s="167">
        <v>2.2466886324205345E-3</v>
      </c>
      <c r="AC24" s="167">
        <v>4.1221965083561704E-3</v>
      </c>
      <c r="AD24" s="167">
        <v>4.5254854976312904E-3</v>
      </c>
      <c r="AE24" s="167">
        <v>7.4782179968550444E-3</v>
      </c>
      <c r="AF24" s="167">
        <v>2.5184567335275994E-3</v>
      </c>
      <c r="AG24" s="167">
        <v>2.5087304767563612E-3</v>
      </c>
      <c r="AH24" s="167">
        <v>3.6261828947474323E-3</v>
      </c>
      <c r="AI24" s="167">
        <v>2.477609293122168E-3</v>
      </c>
      <c r="AJ24" s="167">
        <v>3.2744372436668344E-3</v>
      </c>
      <c r="AK24" s="167">
        <v>2.6149574698263642E-3</v>
      </c>
      <c r="AL24" s="167">
        <v>2.0994682358169117E-3</v>
      </c>
      <c r="AM24" s="167">
        <v>2.1266001328520048E-3</v>
      </c>
      <c r="AN24" s="167">
        <v>2.2770655804398485E-3</v>
      </c>
      <c r="AO24" s="167">
        <v>2.33683638670678E-3</v>
      </c>
      <c r="AP24" s="167">
        <v>3.3208898713966327E-4</v>
      </c>
      <c r="AQ24" s="167">
        <v>1.6519847285976959E-3</v>
      </c>
      <c r="AR24" s="167">
        <v>1.0761258464930448E-3</v>
      </c>
      <c r="AS24" s="167">
        <v>1.2476574253549074E-3</v>
      </c>
      <c r="AT24" s="167">
        <v>1.6374729268903952E-3</v>
      </c>
      <c r="AU24" s="167">
        <v>1.9112353374434587E-3</v>
      </c>
      <c r="AV24" s="167">
        <v>4.3367657025929554E-3</v>
      </c>
      <c r="AW24" s="167">
        <v>1.7527964538041107E-3</v>
      </c>
      <c r="AX24" s="167">
        <v>2.2477156703706912E-3</v>
      </c>
      <c r="AY24" s="167">
        <v>3.1097811953690714E-3</v>
      </c>
      <c r="AZ24" s="167">
        <v>5.9715081875381408E-3</v>
      </c>
      <c r="BA24" s="167">
        <v>5.2984997763557496E-3</v>
      </c>
    </row>
    <row r="25" spans="1:53" ht="16.5" customHeight="1">
      <c r="B25" s="14"/>
      <c r="C25" s="14" t="s">
        <v>212</v>
      </c>
      <c r="D25" s="73"/>
      <c r="E25" s="137">
        <v>650.9067548700001</v>
      </c>
      <c r="F25" s="137">
        <v>339.29747681999976</v>
      </c>
      <c r="G25" s="137">
        <v>986.0450488900002</v>
      </c>
      <c r="H25" s="137">
        <v>232.59390006000007</v>
      </c>
      <c r="I25" s="137">
        <v>462.07146737999994</v>
      </c>
      <c r="J25" s="137">
        <v>436.32238855999992</v>
      </c>
      <c r="K25" s="137">
        <v>612.60707711000009</v>
      </c>
      <c r="L25" s="137">
        <v>573.03040747</v>
      </c>
      <c r="M25" s="137">
        <v>405.45872635000001</v>
      </c>
      <c r="N25" s="137">
        <v>405.86508513999991</v>
      </c>
      <c r="O25" s="137">
        <v>877.53529172000003</v>
      </c>
      <c r="P25" s="137"/>
      <c r="Q25" s="137">
        <v>1055.57530873</v>
      </c>
      <c r="R25" s="137">
        <v>750.05763652000007</v>
      </c>
      <c r="S25" s="137">
        <v>739.51437950999991</v>
      </c>
      <c r="T25" s="137">
        <v>67.799575659999888</v>
      </c>
      <c r="U25" s="137">
        <v>150.4582328300001</v>
      </c>
      <c r="V25" s="137">
        <v>185.94478474999988</v>
      </c>
      <c r="W25" s="137">
        <v>164.04579850000022</v>
      </c>
      <c r="X25" s="137">
        <v>113.71010798999987</v>
      </c>
      <c r="Y25" s="137">
        <v>125.43684162000004</v>
      </c>
      <c r="Z25" s="137">
        <v>243.11200400999996</v>
      </c>
      <c r="AA25" s="137">
        <v>347.62531406000005</v>
      </c>
      <c r="AB25" s="137">
        <v>142.12791370999989</v>
      </c>
      <c r="AC25" s="137">
        <v>253.86042166000001</v>
      </c>
      <c r="AD25" s="137">
        <v>263.93999449000023</v>
      </c>
      <c r="AE25" s="137">
        <v>438.37914193999984</v>
      </c>
      <c r="AF25" s="137">
        <v>144.42101899000016</v>
      </c>
      <c r="AG25" s="137">
        <v>140.29134593000001</v>
      </c>
      <c r="AH25" s="137">
        <v>196.23048235999977</v>
      </c>
      <c r="AI25" s="137">
        <v>131.66422983000012</v>
      </c>
      <c r="AJ25" s="137">
        <v>184.60621461999983</v>
      </c>
      <c r="AK25" s="137">
        <v>150.49019976000022</v>
      </c>
      <c r="AL25" s="137">
        <v>116.58845789999992</v>
      </c>
      <c r="AM25" s="137">
        <v>121.34553519000011</v>
      </c>
      <c r="AN25" s="137">
        <v>134.02154761999978</v>
      </c>
      <c r="AO25" s="137">
        <v>142.86354362000023</v>
      </c>
      <c r="AP25" s="137">
        <v>20.595623649999879</v>
      </c>
      <c r="AQ25" s="137">
        <v>107.97801146000012</v>
      </c>
      <c r="AR25" s="137">
        <v>73.107047129999955</v>
      </c>
      <c r="AS25" s="137">
        <v>83.840814629999969</v>
      </c>
      <c r="AT25" s="137">
        <v>114.56885697999996</v>
      </c>
      <c r="AU25" s="137">
        <v>134.34836640000006</v>
      </c>
      <c r="AV25" s="137">
        <v>333.09709461</v>
      </c>
      <c r="AW25" s="137">
        <v>136.35426093999999</v>
      </c>
      <c r="AX25" s="137">
        <v>173.53062130999996</v>
      </c>
      <c r="AY25" s="137">
        <v>234.55331486000009</v>
      </c>
      <c r="AZ25" s="137">
        <v>440.31999033</v>
      </c>
      <c r="BA25" s="137">
        <v>396.69118330999999</v>
      </c>
    </row>
    <row r="26" spans="1:53" ht="16.5" customHeight="1">
      <c r="B26" s="37"/>
      <c r="C26" s="37" t="s">
        <v>214</v>
      </c>
      <c r="D26" s="73"/>
      <c r="E26" s="283">
        <v>23097.695896290006</v>
      </c>
      <c r="F26" s="283">
        <v>35919.76225172</v>
      </c>
      <c r="G26" s="283">
        <v>46212.403379950003</v>
      </c>
      <c r="H26" s="283">
        <v>56991.668044969992</v>
      </c>
      <c r="I26" s="283">
        <v>63761.001448459996</v>
      </c>
      <c r="J26" s="283">
        <v>58620.802726580005</v>
      </c>
      <c r="K26" s="283">
        <v>53496.353890629995</v>
      </c>
      <c r="L26" s="283">
        <v>57719.124261900004</v>
      </c>
      <c r="M26" s="283">
        <v>65851.946881659998</v>
      </c>
      <c r="N26" s="283">
        <v>70590.112925640002</v>
      </c>
      <c r="O26" s="283">
        <v>75970.658320989998</v>
      </c>
      <c r="P26" s="283"/>
      <c r="Q26" s="283">
        <v>42885.782577229998</v>
      </c>
      <c r="R26" s="283">
        <v>46220.881853169994</v>
      </c>
      <c r="S26" s="283">
        <v>46212.403379950003</v>
      </c>
      <c r="T26" s="283">
        <v>47764.86015066001</v>
      </c>
      <c r="U26" s="283">
        <v>51251.370912819999</v>
      </c>
      <c r="V26" s="283">
        <v>54669.052437250008</v>
      </c>
      <c r="W26" s="283">
        <v>56991.668044969992</v>
      </c>
      <c r="X26" s="283">
        <v>58818.324636800004</v>
      </c>
      <c r="Y26" s="283">
        <v>61922.664814420001</v>
      </c>
      <c r="Z26" s="283">
        <v>63391.203774740003</v>
      </c>
      <c r="AA26" s="283">
        <v>63761.001448459996</v>
      </c>
      <c r="AB26" s="283">
        <v>63261.064154169995</v>
      </c>
      <c r="AC26" s="283">
        <v>61583.774850470007</v>
      </c>
      <c r="AD26" s="283">
        <v>58323.022939339993</v>
      </c>
      <c r="AE26" s="283">
        <v>58620.802726580005</v>
      </c>
      <c r="AF26" s="283">
        <v>57345.046697589998</v>
      </c>
      <c r="AG26" s="283">
        <v>55921.250700229997</v>
      </c>
      <c r="AH26" s="283">
        <v>54114.88831527</v>
      </c>
      <c r="AI26" s="283">
        <v>53141.643517199998</v>
      </c>
      <c r="AJ26" s="283">
        <v>56377.997464159998</v>
      </c>
      <c r="AK26" s="283">
        <v>57549.769545579999</v>
      </c>
      <c r="AL26" s="283">
        <v>55532.375251505</v>
      </c>
      <c r="AM26" s="283">
        <v>57060.814261899999</v>
      </c>
      <c r="AN26" s="283">
        <v>58857.131200460004</v>
      </c>
      <c r="AO26" s="283">
        <v>61135.44980414</v>
      </c>
      <c r="AP26" s="283">
        <v>62018.38798508</v>
      </c>
      <c r="AQ26" s="283">
        <v>65362.596633479996</v>
      </c>
      <c r="AR26" s="283">
        <v>67935.40678188001</v>
      </c>
      <c r="AS26" s="283">
        <v>67198.58586675</v>
      </c>
      <c r="AT26" s="283">
        <v>69966.870962299989</v>
      </c>
      <c r="AU26" s="283">
        <v>70293.994553130004</v>
      </c>
      <c r="AV26" s="283">
        <v>76807.722033689992</v>
      </c>
      <c r="AW26" s="283">
        <v>77792.410318990005</v>
      </c>
      <c r="AX26" s="283">
        <v>77203.10161889001</v>
      </c>
      <c r="AY26" s="283">
        <v>75424.378798510006</v>
      </c>
      <c r="AZ26" s="283">
        <v>73736.814302440005</v>
      </c>
      <c r="BA26" s="283">
        <v>74868.585458889997</v>
      </c>
    </row>
    <row r="27" spans="1:53" ht="16.5" customHeight="1">
      <c r="B27" s="10" t="s">
        <v>516</v>
      </c>
      <c r="C27" s="5"/>
      <c r="D27" s="73"/>
      <c r="E27" s="168">
        <v>8.0088431818334388E-3</v>
      </c>
      <c r="F27" s="168">
        <v>1.1743215669816039E-2</v>
      </c>
      <c r="G27" s="168">
        <v>1.4194170550281104E-2</v>
      </c>
      <c r="H27" s="168">
        <v>1.0873486541292115E-2</v>
      </c>
      <c r="I27" s="168">
        <v>7.958683567342275E-3</v>
      </c>
      <c r="J27" s="168">
        <v>9.179098131100117E-3</v>
      </c>
      <c r="K27" s="168">
        <v>1.2385881355360315E-2</v>
      </c>
      <c r="L27" s="168">
        <v>1.2932061392687388E-2</v>
      </c>
      <c r="M27" s="168">
        <v>1.0691256604902871E-2</v>
      </c>
      <c r="N27" s="168">
        <v>8.5728031413903599E-3</v>
      </c>
      <c r="O27" s="168">
        <v>1.0310147555253498E-2</v>
      </c>
      <c r="P27" s="168"/>
      <c r="Q27" s="168">
        <v>1.8208538385973427E-2</v>
      </c>
      <c r="R27" s="168">
        <v>1.4737847308440466E-2</v>
      </c>
      <c r="S27" s="168">
        <v>1.4194216902459979E-2</v>
      </c>
      <c r="T27" s="168">
        <v>7.5404231906771348E-3</v>
      </c>
      <c r="U27" s="168">
        <v>6.0937530777131401E-3</v>
      </c>
      <c r="V27" s="168">
        <v>6.3034939979680019E-3</v>
      </c>
      <c r="W27" s="168">
        <v>1.0873486541292115E-2</v>
      </c>
      <c r="X27" s="168">
        <v>4.5651548329185892E-3</v>
      </c>
      <c r="Y27" s="168">
        <v>4.9865701472915037E-3</v>
      </c>
      <c r="Z27" s="168">
        <v>6.3627356391882705E-3</v>
      </c>
      <c r="AA27" s="168">
        <v>7.958683567342275E-3</v>
      </c>
      <c r="AB27" s="168">
        <v>8.5778806154363438E-3</v>
      </c>
      <c r="AC27" s="168">
        <v>7.1428664508149707E-3</v>
      </c>
      <c r="AD27" s="168">
        <v>6.911967755961518E-3</v>
      </c>
      <c r="AE27" s="168">
        <v>9.179098131100117E-3</v>
      </c>
      <c r="AF27" s="168">
        <v>8.6828746278420198E-3</v>
      </c>
      <c r="AG27" s="168">
        <v>9.541613130667816E-3</v>
      </c>
      <c r="AH27" s="168">
        <v>1.0890550771498603E-2</v>
      </c>
      <c r="AI27" s="168">
        <v>1.2385881355360315E-2</v>
      </c>
      <c r="AJ27" s="168">
        <v>1.169999238190199E-2</v>
      </c>
      <c r="AK27" s="168">
        <v>1.2071986859038375E-2</v>
      </c>
      <c r="AL27" s="168">
        <v>1.2909251244639005E-2</v>
      </c>
      <c r="AM27" s="168">
        <v>1.2932061392687388E-2</v>
      </c>
      <c r="AN27" s="168">
        <v>8.7775438529693814E-3</v>
      </c>
      <c r="AO27" s="168">
        <v>8.4813796919711339E-3</v>
      </c>
      <c r="AP27" s="168">
        <v>9.3580108727513295E-3</v>
      </c>
      <c r="AQ27" s="168">
        <v>1.0691256604902871E-2</v>
      </c>
      <c r="AR27" s="168">
        <v>2.8415963305859038E-3</v>
      </c>
      <c r="AS27" s="168">
        <v>3.1421716524200663E-3</v>
      </c>
      <c r="AT27" s="168">
        <v>6.1196039116299039E-3</v>
      </c>
      <c r="AU27" s="168">
        <v>8.5728031413903599E-3</v>
      </c>
      <c r="AV27" s="168">
        <v>5.2753508322192309E-3</v>
      </c>
      <c r="AW27" s="168">
        <v>4.6344964002806984E-3</v>
      </c>
      <c r="AX27" s="168">
        <v>6.9653367886734078E-3</v>
      </c>
      <c r="AY27" s="168">
        <v>1.0310147555253498E-2</v>
      </c>
      <c r="AZ27" s="168">
        <v>1.0014652087216049E-2</v>
      </c>
      <c r="BA27" s="168">
        <v>1.1461499376601705E-2</v>
      </c>
    </row>
    <row r="28" spans="1:53" ht="16.5" customHeight="1">
      <c r="B28" s="5"/>
      <c r="C28" s="14" t="s">
        <v>215</v>
      </c>
      <c r="D28" s="73"/>
      <c r="E28" s="137">
        <v>138.54447919</v>
      </c>
      <c r="F28" s="137">
        <v>341.78329754999999</v>
      </c>
      <c r="G28" s="137">
        <v>597.47733655000002</v>
      </c>
      <c r="H28" s="137">
        <v>415.98855681999999</v>
      </c>
      <c r="I28" s="137">
        <v>484.59478681000002</v>
      </c>
      <c r="J28" s="137">
        <v>559.27427820000003</v>
      </c>
      <c r="K28" s="137">
        <v>684.33631037999999</v>
      </c>
      <c r="L28" s="137">
        <v>722.43233520000013</v>
      </c>
      <c r="M28" s="137">
        <v>650.4489763214799</v>
      </c>
      <c r="N28" s="137">
        <v>583.98667685000009</v>
      </c>
      <c r="O28" s="137">
        <v>784.85368159999996</v>
      </c>
      <c r="P28" s="137"/>
      <c r="Q28" s="137">
        <v>321.02999999999997</v>
      </c>
      <c r="R28" s="137">
        <v>430</v>
      </c>
      <c r="S28" s="137">
        <v>597.48</v>
      </c>
      <c r="T28" s="137">
        <v>86.68412266</v>
      </c>
      <c r="U28" s="137">
        <v>145.33108426999999</v>
      </c>
      <c r="V28" s="137">
        <v>234.11663473999999</v>
      </c>
      <c r="W28" s="137">
        <v>415.98855681999999</v>
      </c>
      <c r="X28" s="137">
        <v>65.172592839999993</v>
      </c>
      <c r="Y28" s="137">
        <v>145.79189930999999</v>
      </c>
      <c r="Z28" s="137">
        <v>285.54609613000002</v>
      </c>
      <c r="AA28" s="137">
        <v>484.59478681000002</v>
      </c>
      <c r="AB28" s="137">
        <v>133.71292881000002</v>
      </c>
      <c r="AC28" s="137">
        <v>222.28318974999996</v>
      </c>
      <c r="AD28" s="137">
        <v>321.97181187999996</v>
      </c>
      <c r="AE28" s="137">
        <v>559.27427820000003</v>
      </c>
      <c r="AF28" s="137">
        <v>123.12396887999999</v>
      </c>
      <c r="AG28" s="137">
        <v>268.71218719000001</v>
      </c>
      <c r="AH28" s="137">
        <v>455.44509249999999</v>
      </c>
      <c r="AI28" s="137">
        <v>684.33631037999999</v>
      </c>
      <c r="AJ28" s="137">
        <v>155.74479038999999</v>
      </c>
      <c r="AK28" s="137">
        <v>331.28516659000002</v>
      </c>
      <c r="AL28" s="137">
        <v>539.21799067000006</v>
      </c>
      <c r="AM28" s="137">
        <v>722.43233520000013</v>
      </c>
      <c r="AN28" s="137">
        <v>125.29960721750918</v>
      </c>
      <c r="AO28" s="137">
        <v>249.33053467999997</v>
      </c>
      <c r="AP28" s="137">
        <v>419.27902964679083</v>
      </c>
      <c r="AQ28" s="137">
        <v>650.4489763214799</v>
      </c>
      <c r="AR28" s="137">
        <v>47.041817150000007</v>
      </c>
      <c r="AS28" s="137">
        <v>104.94175691000001</v>
      </c>
      <c r="AT28" s="137">
        <v>310.56177799</v>
      </c>
      <c r="AU28" s="137">
        <v>583.98667685000009</v>
      </c>
      <c r="AV28" s="137">
        <v>95.563393290000008</v>
      </c>
      <c r="AW28" s="137">
        <v>173.06550497000001</v>
      </c>
      <c r="AX28" s="137">
        <v>395.29011236999997</v>
      </c>
      <c r="AY28" s="137">
        <v>784.85368159999996</v>
      </c>
      <c r="AZ28" s="137">
        <v>183.79111958000001</v>
      </c>
      <c r="BA28" s="137">
        <v>420.95090549999998</v>
      </c>
    </row>
    <row r="29" spans="1:53" s="71" customFormat="1" ht="16.5" customHeight="1">
      <c r="A29" s="97"/>
      <c r="B29" s="5"/>
      <c r="C29" s="14" t="s">
        <v>216</v>
      </c>
      <c r="D29" s="73"/>
      <c r="E29" s="137">
        <v>22666.082645230006</v>
      </c>
      <c r="F29" s="137">
        <v>35543.413919420003</v>
      </c>
      <c r="G29" s="137">
        <v>45555.303888690003</v>
      </c>
      <c r="H29" s="137">
        <v>56649.030000839994</v>
      </c>
      <c r="I29" s="137">
        <v>63482.401448459997</v>
      </c>
      <c r="J29" s="137">
        <v>58086.495118110004</v>
      </c>
      <c r="K29" s="137">
        <v>52906.893890629995</v>
      </c>
      <c r="L29" s="137">
        <v>56862.294261900002</v>
      </c>
      <c r="M29" s="137">
        <v>65222.896633479999</v>
      </c>
      <c r="N29" s="137">
        <v>70206.118601850001</v>
      </c>
      <c r="O29" s="137">
        <v>75219.29579212</v>
      </c>
      <c r="P29" s="147"/>
      <c r="Q29" s="137">
        <v>42821.472577230001</v>
      </c>
      <c r="R29" s="137">
        <v>45563.784271509998</v>
      </c>
      <c r="S29" s="137">
        <v>45555.303888690003</v>
      </c>
      <c r="T29" s="137">
        <v>47652.975320100013</v>
      </c>
      <c r="U29" s="137">
        <v>51139.486082260002</v>
      </c>
      <c r="V29" s="137">
        <v>54557.167606690011</v>
      </c>
      <c r="W29" s="137">
        <v>56649.030000839994</v>
      </c>
      <c r="X29" s="137">
        <v>58768.660534180002</v>
      </c>
      <c r="Y29" s="137">
        <v>61822.8594104</v>
      </c>
      <c r="Z29" s="137">
        <v>63172.860481080003</v>
      </c>
      <c r="AA29" s="137">
        <v>63482.401448459997</v>
      </c>
      <c r="AB29" s="137">
        <v>63073.735793089996</v>
      </c>
      <c r="AC29" s="137">
        <v>61346.446489390008</v>
      </c>
      <c r="AD29" s="137">
        <v>58085.694578259994</v>
      </c>
      <c r="AE29" s="137">
        <v>58086.495118110004</v>
      </c>
      <c r="AF29" s="137">
        <v>57183.116697589998</v>
      </c>
      <c r="AG29" s="137">
        <v>55809.55173444</v>
      </c>
      <c r="AH29" s="137">
        <v>54033.806907630002</v>
      </c>
      <c r="AI29" s="137">
        <v>52906.893890629995</v>
      </c>
      <c r="AJ29" s="137">
        <v>56194.127464159996</v>
      </c>
      <c r="AK29" s="137">
        <v>57342.779545580001</v>
      </c>
      <c r="AL29" s="137">
        <v>55264.925251505003</v>
      </c>
      <c r="AM29" s="137">
        <v>56862.294261900002</v>
      </c>
      <c r="AN29" s="137">
        <v>58680.543200460001</v>
      </c>
      <c r="AO29" s="137">
        <v>60970.69980414</v>
      </c>
      <c r="AP29" s="137">
        <v>61870.375736900001</v>
      </c>
      <c r="AQ29" s="137">
        <v>65222.896633479999</v>
      </c>
      <c r="AR29" s="137">
        <v>67828.872025910008</v>
      </c>
      <c r="AS29" s="137">
        <v>67097.20233154</v>
      </c>
      <c r="AT29" s="137">
        <v>69878.670880969992</v>
      </c>
      <c r="AU29" s="137">
        <v>70206.118601850001</v>
      </c>
      <c r="AV29" s="137">
        <v>76622.615072069995</v>
      </c>
      <c r="AW29" s="137">
        <v>77681.739699500002</v>
      </c>
      <c r="AX29" s="137">
        <v>76952.599677520004</v>
      </c>
      <c r="AY29" s="137">
        <v>75219.29579212</v>
      </c>
      <c r="AZ29" s="137">
        <v>73543.179793389994</v>
      </c>
      <c r="BA29" s="137">
        <v>74607.907127179991</v>
      </c>
    </row>
    <row r="30" spans="1:53" ht="16.5" customHeight="1" thickBot="1">
      <c r="B30" s="87"/>
      <c r="C30" s="91" t="s">
        <v>217</v>
      </c>
      <c r="D30" s="83"/>
      <c r="E30" s="289">
        <v>17298.9376923077</v>
      </c>
      <c r="F30" s="289">
        <v>29040.076153846156</v>
      </c>
      <c r="G30" s="289">
        <v>42093.199230769227</v>
      </c>
      <c r="H30" s="289">
        <v>51149.663411883099</v>
      </c>
      <c r="I30" s="289">
        <v>60888.8119133785</v>
      </c>
      <c r="J30" s="289">
        <v>60929.109833252311</v>
      </c>
      <c r="K30" s="289">
        <v>55251.321302527693</v>
      </c>
      <c r="L30" s="289">
        <v>55847.188497392999</v>
      </c>
      <c r="M30" s="289">
        <v>60839.338195586148</v>
      </c>
      <c r="N30" s="289">
        <v>68120.854663097693</v>
      </c>
      <c r="O30" s="289">
        <v>76124.388850291536</v>
      </c>
      <c r="P30" s="288"/>
      <c r="Q30" s="289">
        <v>38942.7469309714</v>
      </c>
      <c r="R30" s="289">
        <v>40827.406400006999</v>
      </c>
      <c r="S30" s="289">
        <v>42093.149045483799</v>
      </c>
      <c r="T30" s="289">
        <v>46622.353459799997</v>
      </c>
      <c r="U30" s="289">
        <v>48093.673521752899</v>
      </c>
      <c r="V30" s="289">
        <v>49657.076405275002</v>
      </c>
      <c r="W30" s="289">
        <v>51149.663411883099</v>
      </c>
      <c r="X30" s="289">
        <v>57418.1480434525</v>
      </c>
      <c r="Y30" s="289">
        <v>58795.103396444283</v>
      </c>
      <c r="Z30" s="289">
        <v>59946.367279840997</v>
      </c>
      <c r="AA30" s="289">
        <v>60888.8119133785</v>
      </c>
      <c r="AB30" s="289">
        <v>63218.437699999995</v>
      </c>
      <c r="AC30" s="289">
        <v>62755.006600000001</v>
      </c>
      <c r="AD30" s="289">
        <v>62279.679000000004</v>
      </c>
      <c r="AE30" s="289">
        <v>60929.109833252311</v>
      </c>
      <c r="AF30" s="289">
        <v>57508.154547365004</v>
      </c>
      <c r="AG30" s="289">
        <v>56791.043623031423</v>
      </c>
      <c r="AH30" s="289">
        <v>55913.464171992993</v>
      </c>
      <c r="AI30" s="289">
        <v>55251.321302527693</v>
      </c>
      <c r="AJ30" s="289">
        <v>53985.646254952502</v>
      </c>
      <c r="AK30" s="289">
        <v>55339.792475269998</v>
      </c>
      <c r="AL30" s="289">
        <v>55846.188497392999</v>
      </c>
      <c r="AM30" s="289">
        <v>55847.188497392999</v>
      </c>
      <c r="AN30" s="289">
        <v>57413.813571642495</v>
      </c>
      <c r="AO30" s="289">
        <v>59117.853881738578</v>
      </c>
      <c r="AP30" s="289">
        <v>59848.065730607996</v>
      </c>
      <c r="AQ30" s="289">
        <v>60839.338195586148</v>
      </c>
      <c r="AR30" s="289">
        <v>67138.56603509</v>
      </c>
      <c r="AS30" s="289">
        <v>67349.242296690005</v>
      </c>
      <c r="AT30" s="289">
        <v>67850.789949754995</v>
      </c>
      <c r="AU30" s="289">
        <v>68120.854663097693</v>
      </c>
      <c r="AV30" s="289">
        <v>73466.706365377497</v>
      </c>
      <c r="AW30" s="289">
        <v>75304.729754782864</v>
      </c>
      <c r="AX30" s="289">
        <v>75875.936382831002</v>
      </c>
      <c r="AY30" s="289">
        <v>76124.388850291536</v>
      </c>
      <c r="AZ30" s="289">
        <v>74428.456384014993</v>
      </c>
      <c r="BA30" s="289">
        <v>74063.512105968577</v>
      </c>
    </row>
    <row r="31" spans="1:53" ht="16.5" customHeight="1">
      <c r="B31" s="5"/>
      <c r="C31" s="14"/>
      <c r="D31" s="73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0"/>
      <c r="Q31" s="162"/>
      <c r="R31" s="162"/>
      <c r="S31" s="162"/>
      <c r="T31" s="162"/>
      <c r="U31" s="162"/>
      <c r="V31" s="169"/>
      <c r="W31" s="169"/>
      <c r="X31" s="169"/>
      <c r="Y31" s="169"/>
      <c r="Z31" s="169"/>
    </row>
    <row r="32" spans="1:53" ht="16.5" customHeight="1">
      <c r="B32" s="71"/>
      <c r="C32" s="78" t="s">
        <v>1053</v>
      </c>
      <c r="D32" s="8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2"/>
      <c r="Q32" s="14"/>
      <c r="R32" s="170"/>
      <c r="S32" s="170"/>
      <c r="T32" s="170"/>
      <c r="U32" s="170"/>
      <c r="V32" s="14"/>
      <c r="W32" s="14"/>
      <c r="X32" s="14"/>
      <c r="Y32" s="14"/>
      <c r="Z32" s="14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</row>
    <row r="33" spans="1:53" s="84" customFormat="1" ht="16.5" customHeight="1">
      <c r="A33" s="97"/>
      <c r="B33" s="1"/>
      <c r="C33" s="58" t="s">
        <v>1054</v>
      </c>
      <c r="D33" s="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2"/>
      <c r="Q33" s="163"/>
      <c r="R33" s="163"/>
      <c r="S33" s="163"/>
      <c r="T33" s="163"/>
      <c r="U33" s="163"/>
      <c r="V33" s="14"/>
      <c r="W33" s="14"/>
      <c r="X33" s="14"/>
      <c r="Y33" s="14"/>
      <c r="Z33" s="1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6.5" customHeight="1">
      <c r="C34" s="58" t="s">
        <v>1055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53" ht="16.5" customHeight="1">
      <c r="C35" s="58" t="s">
        <v>1067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</sheetData>
  <phoneticPr fontId="53" type="noConversion"/>
  <hyperlinks>
    <hyperlink ref="A5" location="JBB_일반사항!A1" display="전북은행"/>
    <hyperlink ref="A6" location="KJB_일반사항!A1" display="광주은행"/>
    <hyperlink ref="A15" location="JBAM_일반사항!A1" display="JB자산운용"/>
    <hyperlink ref="A8" location="JBWC_일반사항!A1" display="일반사항"/>
    <hyperlink ref="A9" location="JBWC_손익실적!A1" display="손익실적"/>
    <hyperlink ref="A10" location="'JBWC_자산(말잔)'!A1" display="자산"/>
    <hyperlink ref="A11" location="'JBWC_부채자본(말잔)'!A1" display="부채자본"/>
    <hyperlink ref="A12" location="JBWC_재무비율!A1" display="재무비율"/>
    <hyperlink ref="A13" location="JBWC_여신건전성!A1" display="여신건전성"/>
    <hyperlink ref="A14" location="'JBWC_연체율 및 대손비용률'!A1" display="연체율 및 대손비용률"/>
    <hyperlink ref="A2" location="목차!A1" display="Contents"/>
    <hyperlink ref="A7" location="JBWC_일반사항!A1" display="우리캐피탈"/>
    <hyperlink ref="A4" location="Group_손익실적!A1" display="JB금융그룹"/>
    <hyperlink ref="A16" location="PPCB_일반현황!A1" display="일반현황"/>
    <hyperlink ref="A17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BA204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7"/>
      <c r="B1" s="19" t="s">
        <v>503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488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661</v>
      </c>
      <c r="Z3" s="28" t="s">
        <v>688</v>
      </c>
      <c r="AA3" s="28" t="s">
        <v>812</v>
      </c>
      <c r="AB3" s="28" t="s">
        <v>902</v>
      </c>
      <c r="AC3" s="28" t="s">
        <v>930</v>
      </c>
      <c r="AD3" s="28" t="s">
        <v>957</v>
      </c>
      <c r="AE3" s="28" t="s">
        <v>969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1090</v>
      </c>
      <c r="AS3" s="28" t="s">
        <v>1094</v>
      </c>
      <c r="AT3" s="28" t="s">
        <v>1097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10" t="s">
        <v>246</v>
      </c>
      <c r="C4" s="10"/>
      <c r="D4" s="10"/>
      <c r="E4" s="133">
        <v>15</v>
      </c>
      <c r="F4" s="133">
        <v>12</v>
      </c>
      <c r="G4" s="133">
        <v>19</v>
      </c>
      <c r="H4" s="133">
        <v>29</v>
      </c>
      <c r="I4" s="133">
        <v>47</v>
      </c>
      <c r="J4" s="161">
        <v>51</v>
      </c>
      <c r="K4" s="161">
        <v>52</v>
      </c>
      <c r="L4" s="161">
        <v>59</v>
      </c>
      <c r="M4" s="161">
        <v>59</v>
      </c>
      <c r="N4" s="161">
        <v>73</v>
      </c>
      <c r="O4" s="161">
        <v>83</v>
      </c>
      <c r="P4" s="133"/>
      <c r="Q4" s="133">
        <v>15</v>
      </c>
      <c r="R4" s="133">
        <v>15</v>
      </c>
      <c r="S4" s="133">
        <v>19</v>
      </c>
      <c r="T4" s="133">
        <v>22</v>
      </c>
      <c r="U4" s="161">
        <v>29</v>
      </c>
      <c r="V4" s="161">
        <v>29</v>
      </c>
      <c r="W4" s="161">
        <v>29</v>
      </c>
      <c r="X4" s="161">
        <v>38</v>
      </c>
      <c r="Y4" s="161">
        <v>40</v>
      </c>
      <c r="Z4" s="161">
        <v>45</v>
      </c>
      <c r="AA4" s="161">
        <v>47</v>
      </c>
      <c r="AB4" s="161">
        <v>49</v>
      </c>
      <c r="AC4" s="161">
        <v>47</v>
      </c>
      <c r="AD4" s="161">
        <v>53</v>
      </c>
      <c r="AE4" s="161">
        <v>51</v>
      </c>
      <c r="AF4" s="161">
        <v>46</v>
      </c>
      <c r="AG4" s="161">
        <v>47</v>
      </c>
      <c r="AH4" s="161">
        <v>45</v>
      </c>
      <c r="AI4" s="161">
        <v>52</v>
      </c>
      <c r="AJ4" s="161">
        <v>53</v>
      </c>
      <c r="AK4" s="161">
        <v>52</v>
      </c>
      <c r="AL4" s="161">
        <v>57</v>
      </c>
      <c r="AM4" s="161">
        <v>59</v>
      </c>
      <c r="AN4" s="161">
        <v>54</v>
      </c>
      <c r="AO4" s="161">
        <v>56</v>
      </c>
      <c r="AP4" s="161">
        <v>60</v>
      </c>
      <c r="AQ4" s="161">
        <v>59</v>
      </c>
      <c r="AR4" s="161">
        <v>53</v>
      </c>
      <c r="AS4" s="161">
        <v>54</v>
      </c>
      <c r="AT4" s="161">
        <v>66</v>
      </c>
      <c r="AU4" s="161">
        <v>73</v>
      </c>
      <c r="AV4" s="161">
        <v>77</v>
      </c>
      <c r="AW4" s="161">
        <v>78</v>
      </c>
      <c r="AX4" s="161">
        <v>86</v>
      </c>
      <c r="AY4" s="161">
        <v>83</v>
      </c>
      <c r="AZ4" s="161">
        <v>85</v>
      </c>
      <c r="BA4" s="161">
        <v>84</v>
      </c>
    </row>
    <row r="5" spans="1:53" s="7" customFormat="1" ht="16.5" customHeight="1">
      <c r="A5" s="101" t="s">
        <v>35</v>
      </c>
      <c r="B5" s="10"/>
      <c r="C5" s="14" t="s">
        <v>567</v>
      </c>
      <c r="D5" s="10"/>
      <c r="E5" s="138">
        <v>4</v>
      </c>
      <c r="F5" s="138">
        <v>3</v>
      </c>
      <c r="G5" s="138">
        <v>5</v>
      </c>
      <c r="H5" s="138">
        <v>6</v>
      </c>
      <c r="I5" s="138">
        <v>9</v>
      </c>
      <c r="J5" s="164">
        <v>9</v>
      </c>
      <c r="K5" s="164">
        <v>10</v>
      </c>
      <c r="L5" s="164">
        <v>10</v>
      </c>
      <c r="M5" s="164">
        <v>10</v>
      </c>
      <c r="N5" s="164">
        <v>7</v>
      </c>
      <c r="O5" s="164">
        <v>7</v>
      </c>
      <c r="P5" s="138"/>
      <c r="Q5" s="138">
        <v>4</v>
      </c>
      <c r="R5" s="138">
        <v>4</v>
      </c>
      <c r="S5" s="138">
        <v>5</v>
      </c>
      <c r="T5" s="138">
        <v>5</v>
      </c>
      <c r="U5" s="164">
        <v>6</v>
      </c>
      <c r="V5" s="164">
        <v>6</v>
      </c>
      <c r="W5" s="164">
        <v>6</v>
      </c>
      <c r="X5" s="164">
        <v>9</v>
      </c>
      <c r="Y5" s="164">
        <v>8</v>
      </c>
      <c r="Z5" s="164">
        <v>9</v>
      </c>
      <c r="AA5" s="164">
        <v>9</v>
      </c>
      <c r="AB5" s="164">
        <v>10</v>
      </c>
      <c r="AC5" s="164">
        <v>9</v>
      </c>
      <c r="AD5" s="164">
        <v>9</v>
      </c>
      <c r="AE5" s="164">
        <v>9</v>
      </c>
      <c r="AF5" s="164">
        <v>9</v>
      </c>
      <c r="AG5" s="164">
        <v>10</v>
      </c>
      <c r="AH5" s="164">
        <v>8</v>
      </c>
      <c r="AI5" s="164">
        <v>10</v>
      </c>
      <c r="AJ5" s="164">
        <v>10</v>
      </c>
      <c r="AK5" s="164">
        <v>10</v>
      </c>
      <c r="AL5" s="164">
        <v>10</v>
      </c>
      <c r="AM5" s="164">
        <v>10</v>
      </c>
      <c r="AN5" s="164">
        <v>10</v>
      </c>
      <c r="AO5" s="164">
        <v>10</v>
      </c>
      <c r="AP5" s="164">
        <v>10</v>
      </c>
      <c r="AQ5" s="164">
        <v>10</v>
      </c>
      <c r="AR5" s="164">
        <v>7</v>
      </c>
      <c r="AS5" s="164">
        <v>7</v>
      </c>
      <c r="AT5" s="164">
        <v>7</v>
      </c>
      <c r="AU5" s="164">
        <v>7</v>
      </c>
      <c r="AV5" s="164">
        <v>7</v>
      </c>
      <c r="AW5" s="164">
        <v>8</v>
      </c>
      <c r="AX5" s="164">
        <v>7</v>
      </c>
      <c r="AY5" s="164">
        <v>7</v>
      </c>
      <c r="AZ5" s="164">
        <v>7</v>
      </c>
      <c r="BA5" s="164">
        <v>7</v>
      </c>
    </row>
    <row r="6" spans="1:53" s="7" customFormat="1" ht="16.5" customHeight="1">
      <c r="A6" s="101" t="s">
        <v>471</v>
      </c>
      <c r="B6" s="72"/>
      <c r="C6" s="31" t="s">
        <v>568</v>
      </c>
      <c r="D6" s="10"/>
      <c r="E6" s="151">
        <v>11</v>
      </c>
      <c r="F6" s="151">
        <v>9</v>
      </c>
      <c r="G6" s="151">
        <v>14</v>
      </c>
      <c r="H6" s="151">
        <v>23</v>
      </c>
      <c r="I6" s="151">
        <v>38</v>
      </c>
      <c r="J6" s="249">
        <v>42</v>
      </c>
      <c r="K6" s="249">
        <v>42</v>
      </c>
      <c r="L6" s="249">
        <v>49</v>
      </c>
      <c r="M6" s="249">
        <v>49</v>
      </c>
      <c r="N6" s="249">
        <v>66</v>
      </c>
      <c r="O6" s="249">
        <v>76</v>
      </c>
      <c r="P6" s="138"/>
      <c r="Q6" s="151">
        <v>11</v>
      </c>
      <c r="R6" s="151">
        <v>11</v>
      </c>
      <c r="S6" s="151">
        <v>14</v>
      </c>
      <c r="T6" s="151">
        <v>17</v>
      </c>
      <c r="U6" s="249">
        <v>23</v>
      </c>
      <c r="V6" s="249">
        <v>23</v>
      </c>
      <c r="W6" s="249">
        <v>23</v>
      </c>
      <c r="X6" s="249">
        <v>29</v>
      </c>
      <c r="Y6" s="249">
        <v>32</v>
      </c>
      <c r="Z6" s="249">
        <v>36</v>
      </c>
      <c r="AA6" s="249">
        <v>38</v>
      </c>
      <c r="AB6" s="249">
        <v>39</v>
      </c>
      <c r="AC6" s="249">
        <v>38</v>
      </c>
      <c r="AD6" s="249">
        <v>44</v>
      </c>
      <c r="AE6" s="249">
        <v>42</v>
      </c>
      <c r="AF6" s="249">
        <v>37</v>
      </c>
      <c r="AG6" s="249">
        <v>37</v>
      </c>
      <c r="AH6" s="249">
        <v>37</v>
      </c>
      <c r="AI6" s="249">
        <v>42</v>
      </c>
      <c r="AJ6" s="249">
        <v>43</v>
      </c>
      <c r="AK6" s="249">
        <v>42</v>
      </c>
      <c r="AL6" s="249">
        <v>47</v>
      </c>
      <c r="AM6" s="249">
        <v>49</v>
      </c>
      <c r="AN6" s="249">
        <v>44</v>
      </c>
      <c r="AO6" s="249">
        <v>46</v>
      </c>
      <c r="AP6" s="249">
        <v>50</v>
      </c>
      <c r="AQ6" s="249">
        <v>49</v>
      </c>
      <c r="AR6" s="249">
        <v>46</v>
      </c>
      <c r="AS6" s="249">
        <v>47</v>
      </c>
      <c r="AT6" s="249">
        <v>59</v>
      </c>
      <c r="AU6" s="249">
        <v>66</v>
      </c>
      <c r="AV6" s="249">
        <v>70</v>
      </c>
      <c r="AW6" s="249">
        <v>70</v>
      </c>
      <c r="AX6" s="249">
        <v>79</v>
      </c>
      <c r="AY6" s="249">
        <v>76</v>
      </c>
      <c r="AZ6" s="249">
        <v>78</v>
      </c>
      <c r="BA6" s="249">
        <v>77</v>
      </c>
    </row>
    <row r="7" spans="1:53" s="7" customFormat="1" ht="16.5" customHeight="1">
      <c r="A7" s="99" t="s">
        <v>479</v>
      </c>
      <c r="B7" s="10"/>
      <c r="C7" s="14" t="s">
        <v>565</v>
      </c>
      <c r="D7" s="10"/>
      <c r="E7" s="138">
        <v>5</v>
      </c>
      <c r="F7" s="138">
        <v>5</v>
      </c>
      <c r="G7" s="138">
        <v>8</v>
      </c>
      <c r="H7" s="138">
        <v>20</v>
      </c>
      <c r="I7" s="138">
        <v>33</v>
      </c>
      <c r="J7" s="164">
        <v>28</v>
      </c>
      <c r="K7" s="164">
        <v>30</v>
      </c>
      <c r="L7" s="164">
        <v>35</v>
      </c>
      <c r="M7" s="164">
        <v>35</v>
      </c>
      <c r="N7" s="164">
        <v>51</v>
      </c>
      <c r="O7" s="164">
        <v>60</v>
      </c>
      <c r="P7" s="138"/>
      <c r="Q7" s="138">
        <v>6</v>
      </c>
      <c r="R7" s="138">
        <v>6</v>
      </c>
      <c r="S7" s="138">
        <v>8</v>
      </c>
      <c r="T7" s="138">
        <v>8</v>
      </c>
      <c r="U7" s="164">
        <v>20</v>
      </c>
      <c r="V7" s="164">
        <v>20</v>
      </c>
      <c r="W7" s="164">
        <v>20</v>
      </c>
      <c r="X7" s="164">
        <v>28</v>
      </c>
      <c r="Y7" s="164">
        <v>28</v>
      </c>
      <c r="Z7" s="164">
        <v>31</v>
      </c>
      <c r="AA7" s="164">
        <v>33</v>
      </c>
      <c r="AB7" s="164">
        <v>34</v>
      </c>
      <c r="AC7" s="164">
        <v>32</v>
      </c>
      <c r="AD7" s="164">
        <v>30</v>
      </c>
      <c r="AE7" s="164">
        <v>28</v>
      </c>
      <c r="AF7" s="164">
        <v>22</v>
      </c>
      <c r="AG7" s="164">
        <v>22</v>
      </c>
      <c r="AH7" s="164">
        <v>22</v>
      </c>
      <c r="AI7" s="164">
        <v>30</v>
      </c>
      <c r="AJ7" s="164">
        <v>31</v>
      </c>
      <c r="AK7" s="164">
        <v>31</v>
      </c>
      <c r="AL7" s="164">
        <v>33</v>
      </c>
      <c r="AM7" s="164">
        <v>35</v>
      </c>
      <c r="AN7" s="164">
        <v>32</v>
      </c>
      <c r="AO7" s="164">
        <v>33</v>
      </c>
      <c r="AP7" s="164">
        <v>36</v>
      </c>
      <c r="AQ7" s="164">
        <v>35</v>
      </c>
      <c r="AR7" s="164">
        <v>31</v>
      </c>
      <c r="AS7" s="164">
        <v>33</v>
      </c>
      <c r="AT7" s="164">
        <v>44</v>
      </c>
      <c r="AU7" s="164">
        <v>51</v>
      </c>
      <c r="AV7" s="164">
        <v>55</v>
      </c>
      <c r="AW7" s="164">
        <v>53</v>
      </c>
      <c r="AX7" s="164">
        <v>63</v>
      </c>
      <c r="AY7" s="164">
        <v>60</v>
      </c>
      <c r="AZ7" s="164">
        <v>60</v>
      </c>
      <c r="BA7" s="164">
        <v>59</v>
      </c>
    </row>
    <row r="8" spans="1:53" s="7" customFormat="1" ht="16.5" customHeight="1" thickBot="1">
      <c r="A8" s="309" t="s">
        <v>540</v>
      </c>
      <c r="B8" s="207"/>
      <c r="C8" s="130" t="s">
        <v>566</v>
      </c>
      <c r="D8" s="207"/>
      <c r="E8" s="320">
        <v>3</v>
      </c>
      <c r="F8" s="320">
        <v>5</v>
      </c>
      <c r="G8" s="320">
        <v>8</v>
      </c>
      <c r="H8" s="320">
        <v>8</v>
      </c>
      <c r="I8" s="320">
        <v>13</v>
      </c>
      <c r="J8" s="321">
        <v>14</v>
      </c>
      <c r="K8" s="321">
        <v>12</v>
      </c>
      <c r="L8" s="321">
        <v>14</v>
      </c>
      <c r="M8" s="321">
        <v>14</v>
      </c>
      <c r="N8" s="321">
        <v>15</v>
      </c>
      <c r="O8" s="321">
        <v>16</v>
      </c>
      <c r="P8" s="237"/>
      <c r="Q8" s="320">
        <v>7</v>
      </c>
      <c r="R8" s="320">
        <v>7</v>
      </c>
      <c r="S8" s="237">
        <v>8</v>
      </c>
      <c r="T8" s="237">
        <v>11</v>
      </c>
      <c r="U8" s="321">
        <v>8</v>
      </c>
      <c r="V8" s="321">
        <v>8</v>
      </c>
      <c r="W8" s="321">
        <v>8</v>
      </c>
      <c r="X8" s="321">
        <v>9</v>
      </c>
      <c r="Y8" s="321">
        <v>11</v>
      </c>
      <c r="Z8" s="321">
        <v>13</v>
      </c>
      <c r="AA8" s="321">
        <v>13</v>
      </c>
      <c r="AB8" s="321">
        <v>14</v>
      </c>
      <c r="AC8" s="321">
        <v>14</v>
      </c>
      <c r="AD8" s="321">
        <v>14</v>
      </c>
      <c r="AE8" s="321">
        <v>14</v>
      </c>
      <c r="AF8" s="321">
        <v>15</v>
      </c>
      <c r="AG8" s="321">
        <v>15</v>
      </c>
      <c r="AH8" s="321">
        <v>15</v>
      </c>
      <c r="AI8" s="321">
        <v>12</v>
      </c>
      <c r="AJ8" s="321">
        <v>12</v>
      </c>
      <c r="AK8" s="321">
        <v>11</v>
      </c>
      <c r="AL8" s="321">
        <v>14</v>
      </c>
      <c r="AM8" s="321">
        <v>14</v>
      </c>
      <c r="AN8" s="321">
        <v>12</v>
      </c>
      <c r="AO8" s="321">
        <v>13</v>
      </c>
      <c r="AP8" s="321">
        <v>14</v>
      </c>
      <c r="AQ8" s="321">
        <v>14</v>
      </c>
      <c r="AR8" s="321">
        <v>14</v>
      </c>
      <c r="AS8" s="321">
        <v>14</v>
      </c>
      <c r="AT8" s="321">
        <v>15</v>
      </c>
      <c r="AU8" s="321">
        <v>15</v>
      </c>
      <c r="AV8" s="321">
        <v>15</v>
      </c>
      <c r="AW8" s="321">
        <v>17</v>
      </c>
      <c r="AX8" s="321">
        <v>16</v>
      </c>
      <c r="AY8" s="321">
        <v>16</v>
      </c>
      <c r="AZ8" s="321">
        <v>18</v>
      </c>
      <c r="BA8" s="321">
        <v>18</v>
      </c>
    </row>
    <row r="9" spans="1:53" s="7" customFormat="1" ht="16.5" customHeight="1">
      <c r="A9" s="308" t="s">
        <v>541</v>
      </c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6.5" customHeight="1">
      <c r="A10" s="100" t="s">
        <v>473</v>
      </c>
    </row>
    <row r="11" spans="1:53" ht="16.5" customHeight="1">
      <c r="A11" s="100" t="s">
        <v>474</v>
      </c>
    </row>
    <row r="12" spans="1:53" ht="16.5" customHeight="1">
      <c r="A12" s="100" t="s">
        <v>475</v>
      </c>
    </row>
    <row r="13" spans="1:53" ht="16.5" customHeight="1">
      <c r="A13" s="100" t="s">
        <v>476</v>
      </c>
    </row>
    <row r="14" spans="1:53" ht="16.5" customHeight="1">
      <c r="A14" s="101" t="s">
        <v>1077</v>
      </c>
    </row>
    <row r="15" spans="1:53" ht="16.5" customHeight="1">
      <c r="A15" s="99" t="s">
        <v>1116</v>
      </c>
    </row>
    <row r="16" spans="1:5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8" location="JBAM_일반사항!A1" display="JB자산운용"/>
    <hyperlink ref="A9" location="JBAM_일반사항!A1" display="일반사항"/>
    <hyperlink ref="A10" location="JBAM_손익실적!A1" display="손익실적"/>
    <hyperlink ref="A11" location="'JBAM_자산(말잔)'!A1" display="자산"/>
    <hyperlink ref="A12" location="'JBAM_부채자본(말잔)'!A1" display="부채자본"/>
    <hyperlink ref="A13" location="JBAM_재무비율!A1" display="재무비율"/>
    <hyperlink ref="A2" location="목차!A1" display="Contents"/>
    <hyperlink ref="A4" location="Group_손익실적!A1" display="JB금융그룹"/>
    <hyperlink ref="A14" location="PPCB_일반현황!A1" display="일반현황"/>
    <hyperlink ref="A15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BA207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3" width="9.77734375" style="1" customWidth="1"/>
    <col min="64" max="16384" width="8.88671875" style="1"/>
  </cols>
  <sheetData>
    <row r="1" spans="1:53" s="3" customFormat="1" ht="26.25" customHeight="1">
      <c r="A1" s="18"/>
      <c r="B1" s="17" t="s">
        <v>504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664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996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1090</v>
      </c>
      <c r="AS3" s="28" t="s">
        <v>1094</v>
      </c>
      <c r="AT3" s="28" t="s">
        <v>1097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633" t="s">
        <v>423</v>
      </c>
      <c r="C4" s="633"/>
      <c r="D4" s="5"/>
      <c r="E4" s="393">
        <v>0.42</v>
      </c>
      <c r="F4" s="393">
        <v>17.32</v>
      </c>
      <c r="G4" s="393">
        <v>11.4</v>
      </c>
      <c r="H4" s="393">
        <v>54.94</v>
      </c>
      <c r="I4" s="393">
        <v>87.2</v>
      </c>
      <c r="J4" s="393">
        <v>98.252258460000007</v>
      </c>
      <c r="K4" s="393">
        <v>121.76584923</v>
      </c>
      <c r="L4" s="393">
        <v>129.03399514</v>
      </c>
      <c r="M4" s="393">
        <v>161.36074581</v>
      </c>
      <c r="N4" s="393">
        <v>232.47233507999997</v>
      </c>
      <c r="O4" s="393">
        <v>257.08487041000001</v>
      </c>
      <c r="P4" s="393"/>
      <c r="Q4" s="393">
        <v>10.24</v>
      </c>
      <c r="R4" s="393">
        <v>6.1</v>
      </c>
      <c r="S4" s="393">
        <v>-4.97</v>
      </c>
      <c r="T4" s="393">
        <v>4.0199999999999996</v>
      </c>
      <c r="U4" s="394">
        <v>18.604600000000001</v>
      </c>
      <c r="V4" s="394">
        <v>17.075399999999998</v>
      </c>
      <c r="W4" s="394">
        <v>15.24</v>
      </c>
      <c r="X4" s="394">
        <v>11.01</v>
      </c>
      <c r="Y4" s="394">
        <v>36.46</v>
      </c>
      <c r="Z4" s="394">
        <v>12.23</v>
      </c>
      <c r="AA4" s="394">
        <v>27.5</v>
      </c>
      <c r="AB4" s="394">
        <v>24.683097510000003</v>
      </c>
      <c r="AC4" s="394">
        <v>25.900268459999992</v>
      </c>
      <c r="AD4" s="394">
        <v>19.011411110000004</v>
      </c>
      <c r="AE4" s="394">
        <v>28.657481380000007</v>
      </c>
      <c r="AF4" s="394">
        <v>20.780671110000004</v>
      </c>
      <c r="AG4" s="394">
        <v>34.239996500000004</v>
      </c>
      <c r="AH4" s="394">
        <v>28.403110579999993</v>
      </c>
      <c r="AI4" s="394">
        <v>38.342071040000008</v>
      </c>
      <c r="AJ4" s="394">
        <v>34.361907100000003</v>
      </c>
      <c r="AK4" s="394">
        <v>27.294062780000001</v>
      </c>
      <c r="AL4" s="394">
        <v>28.103355770000007</v>
      </c>
      <c r="AM4" s="394">
        <v>39.274669489999994</v>
      </c>
      <c r="AN4" s="394">
        <v>30.093802960000001</v>
      </c>
      <c r="AO4" s="394">
        <v>18.233139190000003</v>
      </c>
      <c r="AP4" s="394">
        <v>66.517274269999987</v>
      </c>
      <c r="AQ4" s="394">
        <v>46.516529389999995</v>
      </c>
      <c r="AR4" s="394">
        <v>44.40959522</v>
      </c>
      <c r="AS4" s="394">
        <v>37.611948689999998</v>
      </c>
      <c r="AT4" s="394">
        <v>66.959449520000021</v>
      </c>
      <c r="AU4" s="394">
        <v>83.491341649999953</v>
      </c>
      <c r="AV4" s="394">
        <v>64.334099989999999</v>
      </c>
      <c r="AW4" s="394">
        <v>81.28025359999998</v>
      </c>
      <c r="AX4" s="394">
        <v>52.694054570000041</v>
      </c>
      <c r="AY4" s="394">
        <v>58.776462249999966</v>
      </c>
      <c r="AZ4" s="394">
        <v>55.183005549999997</v>
      </c>
      <c r="BA4" s="394">
        <v>88.856540100000004</v>
      </c>
    </row>
    <row r="5" spans="1:53" ht="16.5" customHeight="1">
      <c r="A5" s="101" t="s">
        <v>220</v>
      </c>
      <c r="B5" s="14"/>
      <c r="C5" s="14" t="s">
        <v>424</v>
      </c>
      <c r="D5" s="14"/>
      <c r="E5" s="395">
        <v>7.31</v>
      </c>
      <c r="F5" s="395">
        <v>1.31</v>
      </c>
      <c r="G5" s="395">
        <v>1.92</v>
      </c>
      <c r="H5" s="395">
        <v>1.51</v>
      </c>
      <c r="I5" s="395">
        <v>0.95</v>
      </c>
      <c r="J5" s="395">
        <v>0.62882226000000008</v>
      </c>
      <c r="K5" s="395">
        <v>0.57764762000000003</v>
      </c>
      <c r="L5" s="395">
        <v>0.80908217999999998</v>
      </c>
      <c r="M5" s="395">
        <v>1.5409845600000005</v>
      </c>
      <c r="N5" s="395">
        <v>18.100607160000003</v>
      </c>
      <c r="O5" s="395">
        <v>33.080311010000003</v>
      </c>
      <c r="P5" s="395"/>
      <c r="Q5" s="395">
        <v>0.57999999999999996</v>
      </c>
      <c r="R5" s="395">
        <v>0.7</v>
      </c>
      <c r="S5" s="395">
        <v>0.62</v>
      </c>
      <c r="T5" s="395">
        <v>0.67</v>
      </c>
      <c r="U5" s="395">
        <v>0.6846000000000001</v>
      </c>
      <c r="V5" s="395">
        <v>0.57539999999999991</v>
      </c>
      <c r="W5" s="395">
        <v>-0.42</v>
      </c>
      <c r="X5" s="395">
        <v>0.23</v>
      </c>
      <c r="Y5" s="395">
        <v>0.2</v>
      </c>
      <c r="Z5" s="395">
        <v>0.3</v>
      </c>
      <c r="AA5" s="395">
        <v>0.22</v>
      </c>
      <c r="AB5" s="395">
        <v>0.16443188</v>
      </c>
      <c r="AC5" s="395">
        <v>0.16558334999999999</v>
      </c>
      <c r="AD5" s="395">
        <v>0.15675718000000002</v>
      </c>
      <c r="AE5" s="395">
        <v>0.14204985000000001</v>
      </c>
      <c r="AF5" s="395">
        <v>9.7900319999999999E-2</v>
      </c>
      <c r="AG5" s="395">
        <v>0.13285932</v>
      </c>
      <c r="AH5" s="395">
        <v>0.15778651000000005</v>
      </c>
      <c r="AI5" s="395">
        <v>0.18910146999999994</v>
      </c>
      <c r="AJ5" s="395">
        <v>0.29371619999999998</v>
      </c>
      <c r="AK5" s="395">
        <v>0.21482729</v>
      </c>
      <c r="AL5" s="395">
        <v>0.15732699999999994</v>
      </c>
      <c r="AM5" s="395">
        <v>0.14321169000000011</v>
      </c>
      <c r="AN5" s="395">
        <v>0.10337298</v>
      </c>
      <c r="AO5" s="395">
        <v>0.17190026999999999</v>
      </c>
      <c r="AP5" s="395">
        <v>-0.72805984000000012</v>
      </c>
      <c r="AQ5" s="395">
        <v>1.9937711500000006</v>
      </c>
      <c r="AR5" s="395">
        <v>5.3827129799999991</v>
      </c>
      <c r="AS5" s="395">
        <v>4.819748060000002</v>
      </c>
      <c r="AT5" s="395">
        <v>4.0876457599999982</v>
      </c>
      <c r="AU5" s="395">
        <v>3.8105003600000034</v>
      </c>
      <c r="AV5" s="395">
        <v>6.7953660300000003</v>
      </c>
      <c r="AW5" s="395">
        <v>9.3608615499999992</v>
      </c>
      <c r="AX5" s="395">
        <v>8.3948456600000014</v>
      </c>
      <c r="AY5" s="395">
        <v>8.5292377700000035</v>
      </c>
      <c r="AZ5" s="395">
        <v>9.0598134300000019</v>
      </c>
      <c r="BA5" s="395">
        <v>8.6470968699999986</v>
      </c>
    </row>
    <row r="6" spans="1:53" ht="16.5" customHeight="1">
      <c r="A6" s="101" t="s">
        <v>471</v>
      </c>
      <c r="B6" s="14"/>
      <c r="C6" s="14" t="s">
        <v>425</v>
      </c>
      <c r="D6" s="14"/>
      <c r="E6" s="395">
        <v>7.31</v>
      </c>
      <c r="F6" s="395">
        <v>1.31</v>
      </c>
      <c r="G6" s="395">
        <v>1.92</v>
      </c>
      <c r="H6" s="395">
        <v>1.51</v>
      </c>
      <c r="I6" s="395">
        <v>0.95</v>
      </c>
      <c r="J6" s="395">
        <v>0.62882226000000008</v>
      </c>
      <c r="K6" s="395">
        <v>0.57764762000000003</v>
      </c>
      <c r="L6" s="395">
        <v>0.80908217999999998</v>
      </c>
      <c r="M6" s="395">
        <v>7.2163353300000006</v>
      </c>
      <c r="N6" s="395">
        <v>24.077053190000001</v>
      </c>
      <c r="O6" s="395">
        <v>45.748064670000005</v>
      </c>
      <c r="P6" s="396"/>
      <c r="Q6" s="395">
        <v>0.57999999999999996</v>
      </c>
      <c r="R6" s="395">
        <v>0.7</v>
      </c>
      <c r="S6" s="395">
        <v>0.62</v>
      </c>
      <c r="T6" s="395">
        <v>0.67</v>
      </c>
      <c r="U6" s="395">
        <v>0.6846000000000001</v>
      </c>
      <c r="V6" s="395">
        <v>0.57539999999999991</v>
      </c>
      <c r="W6" s="395">
        <v>-0.42</v>
      </c>
      <c r="X6" s="395">
        <v>0.23</v>
      </c>
      <c r="Y6" s="395">
        <v>0.2</v>
      </c>
      <c r="Z6" s="395">
        <v>0.3</v>
      </c>
      <c r="AA6" s="395">
        <v>0.22</v>
      </c>
      <c r="AB6" s="395">
        <v>0.16443188</v>
      </c>
      <c r="AC6" s="395">
        <v>0.16558334999999999</v>
      </c>
      <c r="AD6" s="395">
        <v>0.15675718000000002</v>
      </c>
      <c r="AE6" s="395">
        <v>0.14204985000000001</v>
      </c>
      <c r="AF6" s="395">
        <v>9.7900319999999999E-2</v>
      </c>
      <c r="AG6" s="395">
        <v>0.13285932</v>
      </c>
      <c r="AH6" s="395">
        <v>0.15778651000000005</v>
      </c>
      <c r="AI6" s="395">
        <v>0.18910146999999994</v>
      </c>
      <c r="AJ6" s="395">
        <v>0.29371619999999998</v>
      </c>
      <c r="AK6" s="395">
        <v>0.21482729</v>
      </c>
      <c r="AL6" s="395">
        <v>0.15732699999999994</v>
      </c>
      <c r="AM6" s="395">
        <v>0.14321169000000011</v>
      </c>
      <c r="AN6" s="395">
        <v>9.6196070000000009E-2</v>
      </c>
      <c r="AO6" s="395">
        <v>0.17753177999999997</v>
      </c>
      <c r="AP6" s="395">
        <v>1.6090483699999998</v>
      </c>
      <c r="AQ6" s="395">
        <v>5.3320137100000009</v>
      </c>
      <c r="AR6" s="395">
        <v>7.3881981499999991</v>
      </c>
      <c r="AS6" s="395">
        <v>6.504742460000001</v>
      </c>
      <c r="AT6" s="395">
        <v>5.2130846999999996</v>
      </c>
      <c r="AU6" s="395">
        <v>4.9710278800000012</v>
      </c>
      <c r="AV6" s="395">
        <v>9.3680675200000003</v>
      </c>
      <c r="AW6" s="395">
        <v>12.830478309999998</v>
      </c>
      <c r="AX6" s="395">
        <v>11.759904330000005</v>
      </c>
      <c r="AY6" s="395">
        <v>11.789614510000002</v>
      </c>
      <c r="AZ6" s="395">
        <v>12.06933682</v>
      </c>
      <c r="BA6" s="395">
        <v>11.641951919999999</v>
      </c>
    </row>
    <row r="7" spans="1:53" ht="16.5" customHeight="1">
      <c r="A7" s="99" t="s">
        <v>479</v>
      </c>
      <c r="B7" s="31"/>
      <c r="C7" s="31" t="s">
        <v>426</v>
      </c>
      <c r="D7" s="14"/>
      <c r="E7" s="397">
        <v>0</v>
      </c>
      <c r="F7" s="397">
        <v>0</v>
      </c>
      <c r="G7" s="397">
        <v>0</v>
      </c>
      <c r="H7" s="397">
        <v>0</v>
      </c>
      <c r="I7" s="397">
        <v>0</v>
      </c>
      <c r="J7" s="397">
        <v>0</v>
      </c>
      <c r="K7" s="397">
        <v>0</v>
      </c>
      <c r="L7" s="397">
        <v>0</v>
      </c>
      <c r="M7" s="397">
        <v>5.6753507699999997</v>
      </c>
      <c r="N7" s="397">
        <v>5.97644603</v>
      </c>
      <c r="O7" s="397">
        <v>12.667753660000001</v>
      </c>
      <c r="P7" s="396"/>
      <c r="Q7" s="397">
        <v>0</v>
      </c>
      <c r="R7" s="397">
        <v>0</v>
      </c>
      <c r="S7" s="397">
        <v>0</v>
      </c>
      <c r="T7" s="397">
        <v>0</v>
      </c>
      <c r="U7" s="397">
        <v>0</v>
      </c>
      <c r="V7" s="397">
        <v>0</v>
      </c>
      <c r="W7" s="397">
        <v>0</v>
      </c>
      <c r="X7" s="397">
        <v>0</v>
      </c>
      <c r="Y7" s="397">
        <v>0</v>
      </c>
      <c r="Z7" s="397">
        <v>0</v>
      </c>
      <c r="AA7" s="397">
        <v>0</v>
      </c>
      <c r="AB7" s="397">
        <v>0</v>
      </c>
      <c r="AC7" s="397">
        <v>0</v>
      </c>
      <c r="AD7" s="397">
        <v>0</v>
      </c>
      <c r="AE7" s="397">
        <v>0</v>
      </c>
      <c r="AF7" s="397">
        <v>0</v>
      </c>
      <c r="AG7" s="397">
        <v>0</v>
      </c>
      <c r="AH7" s="397">
        <v>0</v>
      </c>
      <c r="AI7" s="397">
        <v>0</v>
      </c>
      <c r="AJ7" s="397">
        <v>0</v>
      </c>
      <c r="AK7" s="397">
        <v>0</v>
      </c>
      <c r="AL7" s="397">
        <v>0</v>
      </c>
      <c r="AM7" s="397">
        <v>0</v>
      </c>
      <c r="AN7" s="397">
        <v>0</v>
      </c>
      <c r="AO7" s="397">
        <v>0</v>
      </c>
      <c r="AP7" s="397">
        <v>0</v>
      </c>
      <c r="AQ7" s="397">
        <v>3.3382425599999999</v>
      </c>
      <c r="AR7" s="397">
        <v>2.00548517</v>
      </c>
      <c r="AS7" s="397">
        <v>1.6849943999999999</v>
      </c>
      <c r="AT7" s="397">
        <v>1.1254389400000002</v>
      </c>
      <c r="AU7" s="397">
        <v>1.1605275199999994</v>
      </c>
      <c r="AV7" s="397">
        <v>2.57270149</v>
      </c>
      <c r="AW7" s="397">
        <v>3.4696167599999996</v>
      </c>
      <c r="AX7" s="397">
        <v>3.3650586700000007</v>
      </c>
      <c r="AY7" s="397">
        <v>3.2603767400000003</v>
      </c>
      <c r="AZ7" s="397">
        <v>3.00952339</v>
      </c>
      <c r="BA7" s="397">
        <v>2.9948550500000004</v>
      </c>
    </row>
    <row r="8" spans="1:53" ht="16.5" customHeight="1">
      <c r="A8" s="309" t="s">
        <v>540</v>
      </c>
      <c r="B8" s="14"/>
      <c r="C8" s="14" t="s">
        <v>427</v>
      </c>
      <c r="D8" s="14"/>
      <c r="E8" s="395">
        <v>25.58</v>
      </c>
      <c r="F8" s="395">
        <v>17.170000000000002</v>
      </c>
      <c r="G8" s="395">
        <v>17.829999999999998</v>
      </c>
      <c r="H8" s="395">
        <v>36.53</v>
      </c>
      <c r="I8" s="395">
        <v>80.75</v>
      </c>
      <c r="J8" s="395">
        <v>90.41443283000001</v>
      </c>
      <c r="K8" s="395">
        <v>116.07578057999999</v>
      </c>
      <c r="L8" s="395">
        <v>116.07866425</v>
      </c>
      <c r="M8" s="395">
        <v>138.02213900999999</v>
      </c>
      <c r="N8" s="395">
        <v>167.63742814</v>
      </c>
      <c r="O8" s="395">
        <v>176.55826828000002</v>
      </c>
      <c r="P8" s="395"/>
      <c r="Q8" s="395">
        <v>9.66</v>
      </c>
      <c r="R8" s="395">
        <v>5.4</v>
      </c>
      <c r="S8" s="395">
        <v>2.77</v>
      </c>
      <c r="T8" s="395">
        <v>3.38</v>
      </c>
      <c r="U8" s="395">
        <v>9.3800000000000008</v>
      </c>
      <c r="V8" s="395">
        <v>15</v>
      </c>
      <c r="W8" s="395">
        <v>8.77</v>
      </c>
      <c r="X8" s="395">
        <v>8.49</v>
      </c>
      <c r="Y8" s="395">
        <v>31.62</v>
      </c>
      <c r="Z8" s="395">
        <v>11.73</v>
      </c>
      <c r="AA8" s="395">
        <v>28.91</v>
      </c>
      <c r="AB8" s="395">
        <v>24.520322139999998</v>
      </c>
      <c r="AC8" s="395">
        <v>25.047947539999996</v>
      </c>
      <c r="AD8" s="395">
        <v>20.497060280000007</v>
      </c>
      <c r="AE8" s="395">
        <v>20.349102870000007</v>
      </c>
      <c r="AF8" s="395">
        <v>18.767034089999999</v>
      </c>
      <c r="AG8" s="395">
        <v>33.03630742</v>
      </c>
      <c r="AH8" s="395">
        <v>26.130582159999996</v>
      </c>
      <c r="AI8" s="395">
        <v>38.141856909999994</v>
      </c>
      <c r="AJ8" s="395">
        <v>28.729331300000002</v>
      </c>
      <c r="AK8" s="395">
        <v>24.480062589999999</v>
      </c>
      <c r="AL8" s="395">
        <v>23.491671170000007</v>
      </c>
      <c r="AM8" s="395">
        <v>39.377599189999991</v>
      </c>
      <c r="AN8" s="395">
        <v>30.081194810000003</v>
      </c>
      <c r="AO8" s="395">
        <v>16.050296640000003</v>
      </c>
      <c r="AP8" s="395">
        <v>55.821210209999983</v>
      </c>
      <c r="AQ8" s="395">
        <v>36.069437350000008</v>
      </c>
      <c r="AR8" s="395">
        <v>30.805056830000002</v>
      </c>
      <c r="AS8" s="395">
        <v>28.787505439999997</v>
      </c>
      <c r="AT8" s="395">
        <v>57.294566160000016</v>
      </c>
      <c r="AU8" s="395">
        <v>50.750299709999965</v>
      </c>
      <c r="AV8" s="395">
        <v>46.029633820000001</v>
      </c>
      <c r="AW8" s="395">
        <v>71.099295870000006</v>
      </c>
      <c r="AX8" s="395">
        <v>29.881461610000006</v>
      </c>
      <c r="AY8" s="395">
        <v>29.547876980000002</v>
      </c>
      <c r="AZ8" s="395">
        <v>39.877043509999993</v>
      </c>
      <c r="BA8" s="395">
        <v>82.132667030000007</v>
      </c>
    </row>
    <row r="9" spans="1:53" s="5" customFormat="1" ht="16.5" customHeight="1">
      <c r="A9" s="100" t="s">
        <v>472</v>
      </c>
      <c r="B9" s="14"/>
      <c r="C9" s="14" t="s">
        <v>428</v>
      </c>
      <c r="D9" s="13"/>
      <c r="E9" s="395">
        <v>25.75</v>
      </c>
      <c r="F9" s="395">
        <v>17.29</v>
      </c>
      <c r="G9" s="395">
        <v>17.899999999999999</v>
      </c>
      <c r="H9" s="395">
        <v>36.57</v>
      </c>
      <c r="I9" s="395">
        <v>80.94</v>
      </c>
      <c r="J9" s="395">
        <v>92.266565420000006</v>
      </c>
      <c r="K9" s="395">
        <v>124.99516041999999</v>
      </c>
      <c r="L9" s="395">
        <v>131.49650892</v>
      </c>
      <c r="M9" s="395">
        <v>158.40304322</v>
      </c>
      <c r="N9" s="395">
        <v>183.57078272999999</v>
      </c>
      <c r="O9" s="395">
        <v>200.56013335</v>
      </c>
      <c r="P9" s="396"/>
      <c r="Q9" s="395">
        <v>9.67</v>
      </c>
      <c r="R9" s="395">
        <v>5.41</v>
      </c>
      <c r="S9" s="395">
        <v>2.81</v>
      </c>
      <c r="T9" s="395">
        <v>3.39</v>
      </c>
      <c r="U9" s="395">
        <v>9.4</v>
      </c>
      <c r="V9" s="395">
        <v>15.01</v>
      </c>
      <c r="W9" s="395">
        <v>8.77</v>
      </c>
      <c r="X9" s="395">
        <v>8.5</v>
      </c>
      <c r="Y9" s="395">
        <v>31.63</v>
      </c>
      <c r="Z9" s="395">
        <v>11.74</v>
      </c>
      <c r="AA9" s="395">
        <v>29.07</v>
      </c>
      <c r="AB9" s="395">
        <v>24.648444900000001</v>
      </c>
      <c r="AC9" s="395">
        <v>25.812657299999998</v>
      </c>
      <c r="AD9" s="395">
        <v>21.024521730000007</v>
      </c>
      <c r="AE9" s="395">
        <v>20.780941490000004</v>
      </c>
      <c r="AF9" s="395">
        <v>20.397348990000001</v>
      </c>
      <c r="AG9" s="395">
        <v>36.854741510000004</v>
      </c>
      <c r="AH9" s="395">
        <v>28.370174789999993</v>
      </c>
      <c r="AI9" s="395">
        <v>39.372895129999996</v>
      </c>
      <c r="AJ9" s="395">
        <v>31.814889320000002</v>
      </c>
      <c r="AK9" s="395">
        <v>26.07549551</v>
      </c>
      <c r="AL9" s="395">
        <v>28.289066280000007</v>
      </c>
      <c r="AM9" s="395">
        <v>45.317057809999987</v>
      </c>
      <c r="AN9" s="395">
        <v>36.246301569999993</v>
      </c>
      <c r="AO9" s="395">
        <v>22.744908250000002</v>
      </c>
      <c r="AP9" s="395">
        <v>58.189500209999984</v>
      </c>
      <c r="AQ9" s="395">
        <v>41.222333190000008</v>
      </c>
      <c r="AR9" s="395">
        <v>33.389753740000003</v>
      </c>
      <c r="AS9" s="395">
        <v>32.536034489999999</v>
      </c>
      <c r="AT9" s="395">
        <v>63.697742840000011</v>
      </c>
      <c r="AU9" s="395">
        <v>53.947251659999985</v>
      </c>
      <c r="AV9" s="395">
        <v>50.328055160000005</v>
      </c>
      <c r="AW9" s="395">
        <v>79.527807339999995</v>
      </c>
      <c r="AX9" s="395">
        <v>34.772377730000009</v>
      </c>
      <c r="AY9" s="395">
        <v>35.931893119999984</v>
      </c>
      <c r="AZ9" s="395">
        <v>42.83909637</v>
      </c>
      <c r="BA9" s="395">
        <v>85.469095779999989</v>
      </c>
    </row>
    <row r="10" spans="1:53" s="5" customFormat="1" ht="16.5" customHeight="1">
      <c r="A10" s="308" t="s">
        <v>542</v>
      </c>
      <c r="B10" s="14"/>
      <c r="C10" s="14" t="s">
        <v>429</v>
      </c>
      <c r="D10" s="13"/>
      <c r="E10" s="395">
        <v>0</v>
      </c>
      <c r="F10" s="395">
        <v>0</v>
      </c>
      <c r="G10" s="395">
        <v>0</v>
      </c>
      <c r="H10" s="395">
        <v>0</v>
      </c>
      <c r="I10" s="395">
        <v>55.51</v>
      </c>
      <c r="J10" s="395">
        <v>58.511216279999999</v>
      </c>
      <c r="K10" s="395">
        <v>85.362063309999996</v>
      </c>
      <c r="L10" s="395">
        <v>83.363439869999993</v>
      </c>
      <c r="M10" s="395">
        <v>82.276587969999994</v>
      </c>
      <c r="N10" s="395">
        <v>73.531050579999999</v>
      </c>
      <c r="O10" s="395">
        <v>79.505449499999997</v>
      </c>
      <c r="P10" s="396"/>
      <c r="Q10" s="395">
        <v>0</v>
      </c>
      <c r="R10" s="395">
        <v>0</v>
      </c>
      <c r="S10" s="395">
        <v>0</v>
      </c>
      <c r="T10" s="395">
        <v>0</v>
      </c>
      <c r="U10" s="395">
        <v>0</v>
      </c>
      <c r="V10" s="395">
        <v>0</v>
      </c>
      <c r="W10" s="395">
        <v>0</v>
      </c>
      <c r="X10" s="395">
        <v>5.67</v>
      </c>
      <c r="Y10" s="395">
        <v>18.22</v>
      </c>
      <c r="Z10" s="395">
        <v>8.8699999999999992</v>
      </c>
      <c r="AA10" s="395">
        <v>22.75</v>
      </c>
      <c r="AB10" s="395">
        <v>12.214416050000001</v>
      </c>
      <c r="AC10" s="395">
        <v>16.07830921</v>
      </c>
      <c r="AD10" s="395">
        <v>15.456930900000001</v>
      </c>
      <c r="AE10" s="395">
        <v>14.761560119999995</v>
      </c>
      <c r="AF10" s="395">
        <v>14.397295120000001</v>
      </c>
      <c r="AG10" s="395">
        <v>26.621703370000006</v>
      </c>
      <c r="AH10" s="395">
        <v>21.649640449999996</v>
      </c>
      <c r="AI10" s="395">
        <v>22.693424369999992</v>
      </c>
      <c r="AJ10" s="395">
        <v>20.337770169999999</v>
      </c>
      <c r="AK10" s="395">
        <v>19.659813290000002</v>
      </c>
      <c r="AL10" s="395">
        <v>23.558098089999998</v>
      </c>
      <c r="AM10" s="395">
        <v>19.807758320000001</v>
      </c>
      <c r="AN10" s="395">
        <v>23.090705819999997</v>
      </c>
      <c r="AO10" s="395">
        <v>16.945429200000003</v>
      </c>
      <c r="AP10" s="395">
        <v>20.06607717</v>
      </c>
      <c r="AQ10" s="395">
        <v>22.174375780000002</v>
      </c>
      <c r="AR10" s="395">
        <v>17.519532850000001</v>
      </c>
      <c r="AS10" s="395">
        <v>18.022016020000002</v>
      </c>
      <c r="AT10" s="395">
        <v>20.749269090000002</v>
      </c>
      <c r="AU10" s="395">
        <v>17.240232619999997</v>
      </c>
      <c r="AV10" s="395">
        <v>19.927260010000001</v>
      </c>
      <c r="AW10" s="395">
        <v>19.057197639999998</v>
      </c>
      <c r="AX10" s="395">
        <v>20.039150119999999</v>
      </c>
      <c r="AY10" s="395">
        <v>20.481841730000006</v>
      </c>
      <c r="AZ10" s="395">
        <v>18.950968100000001</v>
      </c>
      <c r="BA10" s="395">
        <v>17.757201120000001</v>
      </c>
    </row>
    <row r="11" spans="1:53" s="5" customFormat="1" ht="16.5" customHeight="1">
      <c r="A11" s="100" t="s">
        <v>474</v>
      </c>
      <c r="B11" s="31"/>
      <c r="C11" s="31" t="s">
        <v>430</v>
      </c>
      <c r="D11" s="13"/>
      <c r="E11" s="397">
        <v>0.17</v>
      </c>
      <c r="F11" s="397">
        <v>0.12</v>
      </c>
      <c r="G11" s="397">
        <v>7.0000000000000007E-2</v>
      </c>
      <c r="H11" s="397">
        <v>0.04</v>
      </c>
      <c r="I11" s="397">
        <v>0.19</v>
      </c>
      <c r="J11" s="397">
        <v>1.8521325900000001</v>
      </c>
      <c r="K11" s="397">
        <v>8.9193798400000013</v>
      </c>
      <c r="L11" s="397">
        <v>15.417844669999999</v>
      </c>
      <c r="M11" s="397">
        <v>20.380904210000001</v>
      </c>
      <c r="N11" s="397">
        <v>15.933354589999999</v>
      </c>
      <c r="O11" s="397">
        <v>24.001865070000001</v>
      </c>
      <c r="P11" s="396"/>
      <c r="Q11" s="397">
        <v>0.01</v>
      </c>
      <c r="R11" s="397">
        <v>0.01</v>
      </c>
      <c r="S11" s="397">
        <v>0.04</v>
      </c>
      <c r="T11" s="397">
        <v>0.01</v>
      </c>
      <c r="U11" s="397">
        <v>0.02</v>
      </c>
      <c r="V11" s="397">
        <v>0.01</v>
      </c>
      <c r="W11" s="397">
        <v>0</v>
      </c>
      <c r="X11" s="397">
        <v>0.01</v>
      </c>
      <c r="Y11" s="397">
        <v>0.01</v>
      </c>
      <c r="Z11" s="397">
        <v>0.01</v>
      </c>
      <c r="AA11" s="397">
        <v>0.16</v>
      </c>
      <c r="AB11" s="397">
        <v>0.12812276</v>
      </c>
      <c r="AC11" s="397">
        <v>0.76470976000000013</v>
      </c>
      <c r="AD11" s="397">
        <v>0.52746144999999989</v>
      </c>
      <c r="AE11" s="397">
        <v>0.43183862000000006</v>
      </c>
      <c r="AF11" s="397">
        <v>1.6303148999999999</v>
      </c>
      <c r="AG11" s="397">
        <v>3.8184340900000002</v>
      </c>
      <c r="AH11" s="397">
        <v>2.2395926299999998</v>
      </c>
      <c r="AI11" s="397">
        <v>1.2310382200000003</v>
      </c>
      <c r="AJ11" s="397">
        <v>3.0855580200000001</v>
      </c>
      <c r="AK11" s="397">
        <v>1.5954329199999995</v>
      </c>
      <c r="AL11" s="397">
        <v>4.7973951100000001</v>
      </c>
      <c r="AM11" s="397">
        <v>5.939458619999999</v>
      </c>
      <c r="AN11" s="397">
        <v>6.1651067599999987</v>
      </c>
      <c r="AO11" s="397">
        <v>6.6946116100000008</v>
      </c>
      <c r="AP11" s="397">
        <v>2.3682899999999996</v>
      </c>
      <c r="AQ11" s="397">
        <v>5.1528958400000011</v>
      </c>
      <c r="AR11" s="397">
        <v>2.5846969099999999</v>
      </c>
      <c r="AS11" s="397">
        <v>3.7485290499999997</v>
      </c>
      <c r="AT11" s="397">
        <v>6.4031766799999987</v>
      </c>
      <c r="AU11" s="397">
        <v>3.1969519500000003</v>
      </c>
      <c r="AV11" s="397">
        <v>4.29842134</v>
      </c>
      <c r="AW11" s="397">
        <v>8.4285114700000001</v>
      </c>
      <c r="AX11" s="397">
        <v>4.8909161199999991</v>
      </c>
      <c r="AY11" s="397">
        <v>6.3840161399999991</v>
      </c>
      <c r="AZ11" s="397">
        <v>2.96205286</v>
      </c>
      <c r="BA11" s="397">
        <v>3.3364287500000001</v>
      </c>
    </row>
    <row r="12" spans="1:53" s="5" customFormat="1" ht="16.5" customHeight="1">
      <c r="A12" s="100" t="s">
        <v>475</v>
      </c>
      <c r="B12" s="14"/>
      <c r="C12" s="14" t="s">
        <v>431</v>
      </c>
      <c r="D12" s="13"/>
      <c r="E12" s="395">
        <v>-32.47</v>
      </c>
      <c r="F12" s="395">
        <v>-1.1599999999999999</v>
      </c>
      <c r="G12" s="395">
        <v>-8.35</v>
      </c>
      <c r="H12" s="395">
        <v>16.899999999999999</v>
      </c>
      <c r="I12" s="395">
        <v>5.5</v>
      </c>
      <c r="J12" s="395">
        <v>7.2090033699999996</v>
      </c>
      <c r="K12" s="395">
        <v>5.1124210300000001</v>
      </c>
      <c r="L12" s="395">
        <v>12.14624871</v>
      </c>
      <c r="M12" s="395">
        <v>21.797622239999999</v>
      </c>
      <c r="N12" s="395">
        <v>46.734299780000001</v>
      </c>
      <c r="O12" s="395">
        <v>47.446291120000005</v>
      </c>
      <c r="P12" s="395"/>
      <c r="Q12" s="395">
        <v>0</v>
      </c>
      <c r="R12" s="395">
        <v>0</v>
      </c>
      <c r="S12" s="395">
        <v>-8.36</v>
      </c>
      <c r="T12" s="395">
        <v>-0.03</v>
      </c>
      <c r="U12" s="395">
        <v>8.5399999999999991</v>
      </c>
      <c r="V12" s="395">
        <v>1.5</v>
      </c>
      <c r="W12" s="395">
        <v>6.89</v>
      </c>
      <c r="X12" s="395">
        <v>2.29</v>
      </c>
      <c r="Y12" s="395">
        <v>4.6399999999999997</v>
      </c>
      <c r="Z12" s="395">
        <v>0.2</v>
      </c>
      <c r="AA12" s="395">
        <v>-1.63</v>
      </c>
      <c r="AB12" s="395">
        <v>-1.6565099999999689E-3</v>
      </c>
      <c r="AC12" s="395">
        <v>0.68673756999999991</v>
      </c>
      <c r="AD12" s="395">
        <v>-1.6424063499999999</v>
      </c>
      <c r="AE12" s="395">
        <v>8.1663286599999996</v>
      </c>
      <c r="AF12" s="395">
        <v>1.9157366999999998</v>
      </c>
      <c r="AG12" s="395">
        <v>1.0708297599999996</v>
      </c>
      <c r="AH12" s="395">
        <v>2.1147419100000002</v>
      </c>
      <c r="AI12" s="395">
        <v>1.1112660000000574E-2</v>
      </c>
      <c r="AJ12" s="395">
        <v>5.338859600000001</v>
      </c>
      <c r="AK12" s="395">
        <v>2.5991728999999997</v>
      </c>
      <c r="AL12" s="395">
        <v>4.4543575999999998</v>
      </c>
      <c r="AM12" s="395">
        <v>-0.24614139000000024</v>
      </c>
      <c r="AN12" s="395">
        <v>-9.0764829999999963E-2</v>
      </c>
      <c r="AO12" s="395">
        <v>2.0109422800000001</v>
      </c>
      <c r="AP12" s="395">
        <v>11.4241239</v>
      </c>
      <c r="AQ12" s="395">
        <v>8.4533208900000005</v>
      </c>
      <c r="AR12" s="395">
        <v>8.221825410000001</v>
      </c>
      <c r="AS12" s="395">
        <v>4.0046951899999987</v>
      </c>
      <c r="AT12" s="395">
        <v>5.5772376000000028</v>
      </c>
      <c r="AU12" s="395">
        <v>28.93054158</v>
      </c>
      <c r="AV12" s="395">
        <v>11.509100140000001</v>
      </c>
      <c r="AW12" s="395">
        <v>0.82009618000000051</v>
      </c>
      <c r="AX12" s="395">
        <v>14.4177473</v>
      </c>
      <c r="AY12" s="395">
        <v>20.699347500000002</v>
      </c>
      <c r="AZ12" s="395">
        <v>6.2461486100000014</v>
      </c>
      <c r="BA12" s="395">
        <v>-1.9232237999999995</v>
      </c>
    </row>
    <row r="13" spans="1:53" s="5" customFormat="1" ht="16.5" customHeight="1">
      <c r="A13" s="100" t="s">
        <v>476</v>
      </c>
      <c r="B13" s="14"/>
      <c r="C13" s="14" t="s">
        <v>432</v>
      </c>
      <c r="D13" s="13"/>
      <c r="E13" s="395">
        <v>1.35</v>
      </c>
      <c r="F13" s="395">
        <v>0.66</v>
      </c>
      <c r="G13" s="395">
        <v>2.21</v>
      </c>
      <c r="H13" s="395">
        <v>19.47</v>
      </c>
      <c r="I13" s="395">
        <v>13.620000000000001</v>
      </c>
      <c r="J13" s="395">
        <v>13.473051330000001</v>
      </c>
      <c r="K13" s="395">
        <v>12.56231994</v>
      </c>
      <c r="L13" s="395">
        <v>14.832656610000001</v>
      </c>
      <c r="M13" s="395">
        <v>25.154045320000002</v>
      </c>
      <c r="N13" s="395">
        <v>51.680514260000002</v>
      </c>
      <c r="O13" s="395">
        <v>57.063032750000005</v>
      </c>
      <c r="P13" s="396"/>
      <c r="Q13" s="395">
        <v>0</v>
      </c>
      <c r="R13" s="395">
        <v>0</v>
      </c>
      <c r="S13" s="395">
        <v>2.21</v>
      </c>
      <c r="T13" s="395">
        <v>0.05</v>
      </c>
      <c r="U13" s="395">
        <v>9.31</v>
      </c>
      <c r="V13" s="395">
        <v>2.77</v>
      </c>
      <c r="W13" s="395">
        <v>7.34</v>
      </c>
      <c r="X13" s="395">
        <v>4.1900000000000004</v>
      </c>
      <c r="Y13" s="395">
        <v>6.3</v>
      </c>
      <c r="Z13" s="395">
        <v>2.15</v>
      </c>
      <c r="AA13" s="395">
        <v>0.98</v>
      </c>
      <c r="AB13" s="395">
        <v>2.1094570200000002</v>
      </c>
      <c r="AC13" s="395">
        <v>2.0876083299999997</v>
      </c>
      <c r="AD13" s="395">
        <v>2.5459626700000006</v>
      </c>
      <c r="AE13" s="395">
        <v>6.73002331</v>
      </c>
      <c r="AF13" s="395">
        <v>2.7519110799999997</v>
      </c>
      <c r="AG13" s="395">
        <v>4.2187761000000004</v>
      </c>
      <c r="AH13" s="395">
        <v>2.2748545600000001</v>
      </c>
      <c r="AI13" s="395">
        <v>3.3167781999999999</v>
      </c>
      <c r="AJ13" s="395">
        <v>6.2253749700000007</v>
      </c>
      <c r="AK13" s="395">
        <v>2.8435328700000002</v>
      </c>
      <c r="AL13" s="395">
        <v>4.8209002399999994</v>
      </c>
      <c r="AM13" s="395">
        <v>0.9428485299999988</v>
      </c>
      <c r="AN13" s="395">
        <v>1.4451070000000001</v>
      </c>
      <c r="AO13" s="395">
        <v>2.2765155999999998</v>
      </c>
      <c r="AP13" s="395">
        <v>11.610849080000003</v>
      </c>
      <c r="AQ13" s="395">
        <v>9.8215736399999987</v>
      </c>
      <c r="AR13" s="395">
        <v>8.4214256100000018</v>
      </c>
      <c r="AS13" s="395">
        <v>4.1842049699999997</v>
      </c>
      <c r="AT13" s="395">
        <v>6.0648591300000021</v>
      </c>
      <c r="AU13" s="395">
        <v>33.010024549999997</v>
      </c>
      <c r="AV13" s="395">
        <v>12.44364448</v>
      </c>
      <c r="AW13" s="395">
        <v>3.6907585999999992</v>
      </c>
      <c r="AX13" s="395">
        <v>15.723277100000002</v>
      </c>
      <c r="AY13" s="395">
        <v>25.205352569999999</v>
      </c>
      <c r="AZ13" s="395">
        <v>6.3204019000000002</v>
      </c>
      <c r="BA13" s="395">
        <v>5.1428241699999999</v>
      </c>
    </row>
    <row r="14" spans="1:53" s="5" customFormat="1" ht="16.5" customHeight="1">
      <c r="A14" s="101" t="s">
        <v>1077</v>
      </c>
      <c r="B14" s="216"/>
      <c r="C14" s="216" t="s">
        <v>433</v>
      </c>
      <c r="D14" s="13"/>
      <c r="E14" s="398">
        <v>33.82</v>
      </c>
      <c r="F14" s="398">
        <v>1.82</v>
      </c>
      <c r="G14" s="398">
        <v>10.56</v>
      </c>
      <c r="H14" s="398">
        <v>2.57</v>
      </c>
      <c r="I14" s="398">
        <v>8.1199999999999992</v>
      </c>
      <c r="J14" s="398">
        <v>6.264047960000001</v>
      </c>
      <c r="K14" s="398">
        <v>7.4498989099999999</v>
      </c>
      <c r="L14" s="398">
        <v>2.6864078999999998</v>
      </c>
      <c r="M14" s="398">
        <v>3.3564230800000003</v>
      </c>
      <c r="N14" s="398">
        <v>4.9462144800000001</v>
      </c>
      <c r="O14" s="398">
        <v>9.6167416299999999</v>
      </c>
      <c r="P14" s="396"/>
      <c r="Q14" s="398">
        <v>0</v>
      </c>
      <c r="R14" s="398">
        <v>0</v>
      </c>
      <c r="S14" s="398">
        <v>10.57</v>
      </c>
      <c r="T14" s="398">
        <v>0.08</v>
      </c>
      <c r="U14" s="398">
        <v>0.77</v>
      </c>
      <c r="V14" s="398">
        <v>1.27</v>
      </c>
      <c r="W14" s="398">
        <v>0.45</v>
      </c>
      <c r="X14" s="398">
        <v>1.9</v>
      </c>
      <c r="Y14" s="398">
        <v>1.66</v>
      </c>
      <c r="Z14" s="398">
        <v>1.95</v>
      </c>
      <c r="AA14" s="398">
        <v>2.61</v>
      </c>
      <c r="AB14" s="398">
        <v>2.1111135299999999</v>
      </c>
      <c r="AC14" s="398">
        <v>1.4008707599999997</v>
      </c>
      <c r="AD14" s="398">
        <v>4.1883690200000006</v>
      </c>
      <c r="AE14" s="398">
        <v>-1.43630535</v>
      </c>
      <c r="AF14" s="398">
        <v>0.83617438000000011</v>
      </c>
      <c r="AG14" s="398">
        <v>3.1479463400000003</v>
      </c>
      <c r="AH14" s="398">
        <v>0.1601126499999998</v>
      </c>
      <c r="AI14" s="398">
        <v>3.3056655399999992</v>
      </c>
      <c r="AJ14" s="398">
        <v>0.88651537000000002</v>
      </c>
      <c r="AK14" s="398">
        <v>0.24435997000000001</v>
      </c>
      <c r="AL14" s="398">
        <v>0.36654263999999981</v>
      </c>
      <c r="AM14" s="398">
        <v>1.18898992</v>
      </c>
      <c r="AN14" s="398">
        <v>1.53587183</v>
      </c>
      <c r="AO14" s="398">
        <v>0.26557332</v>
      </c>
      <c r="AP14" s="398">
        <v>0.18672517999999996</v>
      </c>
      <c r="AQ14" s="398">
        <v>1.3682527500000001</v>
      </c>
      <c r="AR14" s="398">
        <v>0.19960020000000001</v>
      </c>
      <c r="AS14" s="398">
        <v>0.17950977999999998</v>
      </c>
      <c r="AT14" s="398">
        <v>0.48762153000000003</v>
      </c>
      <c r="AU14" s="398">
        <v>4.0794829699999999</v>
      </c>
      <c r="AV14" s="398">
        <v>0.93454434000000008</v>
      </c>
      <c r="AW14" s="398">
        <v>2.8706624199999999</v>
      </c>
      <c r="AX14" s="398">
        <v>1.3055298000000004</v>
      </c>
      <c r="AY14" s="398">
        <v>4.5060050699999996</v>
      </c>
      <c r="AZ14" s="398">
        <v>7.425329E-2</v>
      </c>
      <c r="BA14" s="398">
        <v>7.0660479699999996</v>
      </c>
    </row>
    <row r="15" spans="1:53" s="7" customFormat="1" ht="16.5" customHeight="1">
      <c r="A15" s="99" t="s">
        <v>1116</v>
      </c>
      <c r="B15" s="10" t="s">
        <v>434</v>
      </c>
      <c r="C15" s="10"/>
      <c r="D15" s="10"/>
      <c r="E15" s="399">
        <v>52.62</v>
      </c>
      <c r="F15" s="399">
        <v>27.16</v>
      </c>
      <c r="G15" s="399">
        <v>24.13</v>
      </c>
      <c r="H15" s="399">
        <v>51.46</v>
      </c>
      <c r="I15" s="399">
        <v>81.97999999999999</v>
      </c>
      <c r="J15" s="399">
        <v>93.022196349999973</v>
      </c>
      <c r="K15" s="399">
        <v>97.569697220000023</v>
      </c>
      <c r="L15" s="399">
        <v>103.26151329</v>
      </c>
      <c r="M15" s="399">
        <v>100.43667228</v>
      </c>
      <c r="N15" s="399">
        <v>116.74268141000002</v>
      </c>
      <c r="O15" s="399">
        <v>142.95386275000001</v>
      </c>
      <c r="P15" s="396"/>
      <c r="Q15" s="399">
        <v>5.4</v>
      </c>
      <c r="R15" s="399">
        <v>6.76</v>
      </c>
      <c r="S15" s="399">
        <v>11.95</v>
      </c>
      <c r="T15" s="399">
        <v>10.37</v>
      </c>
      <c r="U15" s="399">
        <v>10.401900000000001</v>
      </c>
      <c r="V15" s="399">
        <v>11.518099999999999</v>
      </c>
      <c r="W15" s="399">
        <v>19.170000000000002</v>
      </c>
      <c r="X15" s="399">
        <v>16.52</v>
      </c>
      <c r="Y15" s="399">
        <v>22.83</v>
      </c>
      <c r="Z15" s="399">
        <v>18.16</v>
      </c>
      <c r="AA15" s="399">
        <v>24.47</v>
      </c>
      <c r="AB15" s="399">
        <v>22.081723659999998</v>
      </c>
      <c r="AC15" s="399">
        <v>24.186510020000004</v>
      </c>
      <c r="AD15" s="399">
        <v>21.102742479999993</v>
      </c>
      <c r="AE15" s="399">
        <v>25.651220189999975</v>
      </c>
      <c r="AF15" s="399">
        <v>22.190663880000002</v>
      </c>
      <c r="AG15" s="399">
        <v>19.97471453</v>
      </c>
      <c r="AH15" s="399">
        <v>21.486506849999987</v>
      </c>
      <c r="AI15" s="399">
        <v>33.917811960000044</v>
      </c>
      <c r="AJ15" s="399">
        <v>25.816213149999996</v>
      </c>
      <c r="AK15" s="399">
        <v>22.214754620000004</v>
      </c>
      <c r="AL15" s="399">
        <v>24.116986190000006</v>
      </c>
      <c r="AM15" s="399">
        <v>31.113559329999998</v>
      </c>
      <c r="AN15" s="399">
        <v>24.519486400000005</v>
      </c>
      <c r="AO15" s="399">
        <v>23.003628980000002</v>
      </c>
      <c r="AP15" s="399">
        <v>25.690384509999994</v>
      </c>
      <c r="AQ15" s="399">
        <v>27.223172389999998</v>
      </c>
      <c r="AR15" s="399">
        <v>24.419188050000002</v>
      </c>
      <c r="AS15" s="399">
        <v>20.929761389999996</v>
      </c>
      <c r="AT15" s="399">
        <v>24.29757845</v>
      </c>
      <c r="AU15" s="399">
        <v>47.096153520000009</v>
      </c>
      <c r="AV15" s="399">
        <v>27.487355539999999</v>
      </c>
      <c r="AW15" s="399">
        <v>30.24029281000001</v>
      </c>
      <c r="AX15" s="399">
        <v>32.806501439999984</v>
      </c>
      <c r="AY15" s="399">
        <v>52.419712960000034</v>
      </c>
      <c r="AZ15" s="399">
        <v>33.160398300000004</v>
      </c>
      <c r="BA15" s="399">
        <v>30.698846400000008</v>
      </c>
    </row>
    <row r="16" spans="1:53" s="7" customFormat="1" ht="16.5" customHeight="1">
      <c r="A16" s="97"/>
      <c r="B16" s="10"/>
      <c r="C16" s="14" t="s">
        <v>435</v>
      </c>
      <c r="D16" s="10"/>
      <c r="E16" s="395">
        <v>51.21</v>
      </c>
      <c r="F16" s="395">
        <v>25.95</v>
      </c>
      <c r="G16" s="395">
        <v>23.56</v>
      </c>
      <c r="H16" s="395">
        <v>46.19</v>
      </c>
      <c r="I16" s="395">
        <v>72.39</v>
      </c>
      <c r="J16" s="395">
        <v>82.396522809999993</v>
      </c>
      <c r="K16" s="395">
        <v>85.542562690000011</v>
      </c>
      <c r="L16" s="395">
        <v>86.066950840000004</v>
      </c>
      <c r="M16" s="395">
        <v>81.365579660000009</v>
      </c>
      <c r="N16" s="395">
        <v>99.731325780000006</v>
      </c>
      <c r="O16" s="395">
        <v>124.28706875</v>
      </c>
      <c r="P16" s="396"/>
      <c r="Q16" s="395">
        <v>5.21</v>
      </c>
      <c r="R16" s="395">
        <v>6.57</v>
      </c>
      <c r="S16" s="395">
        <v>11.76</v>
      </c>
      <c r="T16" s="395">
        <v>9.5399999999999991</v>
      </c>
      <c r="U16" s="395">
        <v>9.2769000000000013</v>
      </c>
      <c r="V16" s="395">
        <v>10.473099999999999</v>
      </c>
      <c r="W16" s="395">
        <v>16.899999999999999</v>
      </c>
      <c r="X16" s="395">
        <v>14.54</v>
      </c>
      <c r="Y16" s="395">
        <v>20.440000000000001</v>
      </c>
      <c r="Z16" s="395">
        <v>15.64</v>
      </c>
      <c r="AA16" s="395">
        <v>21.77</v>
      </c>
      <c r="AB16" s="395">
        <v>18.797834659999996</v>
      </c>
      <c r="AC16" s="395">
        <v>20.957038630000007</v>
      </c>
      <c r="AD16" s="395">
        <v>19.228278219999993</v>
      </c>
      <c r="AE16" s="395">
        <v>23.413371299999991</v>
      </c>
      <c r="AF16" s="395">
        <v>18.84016201</v>
      </c>
      <c r="AG16" s="395">
        <v>17.572693460000004</v>
      </c>
      <c r="AH16" s="395">
        <v>18.666327589999991</v>
      </c>
      <c r="AI16" s="395">
        <v>30.463379630000016</v>
      </c>
      <c r="AJ16" s="395">
        <v>21.203985869999997</v>
      </c>
      <c r="AK16" s="395">
        <v>18.314696260000002</v>
      </c>
      <c r="AL16" s="395">
        <v>19.814031440000008</v>
      </c>
      <c r="AM16" s="395">
        <v>26.734237270000005</v>
      </c>
      <c r="AN16" s="395">
        <v>20.256833870000001</v>
      </c>
      <c r="AO16" s="395">
        <v>18.708530710000002</v>
      </c>
      <c r="AP16" s="395">
        <v>19.713865659999996</v>
      </c>
      <c r="AQ16" s="395">
        <v>22.686349420000006</v>
      </c>
      <c r="AR16" s="395">
        <v>20.134874669999999</v>
      </c>
      <c r="AS16" s="395">
        <v>17.212400299999999</v>
      </c>
      <c r="AT16" s="395">
        <v>19.48196621</v>
      </c>
      <c r="AU16" s="395">
        <v>42.902084600000009</v>
      </c>
      <c r="AV16" s="395">
        <v>23.383573209999998</v>
      </c>
      <c r="AW16" s="395">
        <v>25.84157858</v>
      </c>
      <c r="AX16" s="395">
        <v>27.698215669999989</v>
      </c>
      <c r="AY16" s="395">
        <v>47.363701290000023</v>
      </c>
      <c r="AZ16" s="395">
        <v>28.659220050000002</v>
      </c>
      <c r="BA16" s="395">
        <v>25.797252</v>
      </c>
    </row>
    <row r="17" spans="1:53" s="7" customFormat="1" ht="16.5" customHeight="1">
      <c r="A17" s="97"/>
      <c r="B17" s="10"/>
      <c r="C17" s="14" t="s">
        <v>436</v>
      </c>
      <c r="D17" s="10"/>
      <c r="E17" s="395">
        <v>24.73</v>
      </c>
      <c r="F17" s="395">
        <v>12.8</v>
      </c>
      <c r="G17" s="395">
        <v>10.84</v>
      </c>
      <c r="H17" s="395">
        <v>29.43</v>
      </c>
      <c r="I17" s="395">
        <v>46.25</v>
      </c>
      <c r="J17" s="395">
        <v>52.826909090000001</v>
      </c>
      <c r="K17" s="395">
        <v>62.557500270000006</v>
      </c>
      <c r="L17" s="395">
        <v>65.683668139999995</v>
      </c>
      <c r="M17" s="395">
        <v>63.653957760000004</v>
      </c>
      <c r="N17" s="395">
        <v>81.905593399999987</v>
      </c>
      <c r="O17" s="395">
        <v>96.536405610000003</v>
      </c>
      <c r="P17" s="396"/>
      <c r="Q17" s="395">
        <v>2.75</v>
      </c>
      <c r="R17" s="395">
        <v>3.82</v>
      </c>
      <c r="S17" s="395">
        <v>4.26</v>
      </c>
      <c r="T17" s="395">
        <v>5.26</v>
      </c>
      <c r="U17" s="395">
        <v>6.0569000000000006</v>
      </c>
      <c r="V17" s="395">
        <v>7.0330999999999992</v>
      </c>
      <c r="W17" s="395">
        <v>11.08</v>
      </c>
      <c r="X17" s="395">
        <v>9.84</v>
      </c>
      <c r="Y17" s="395">
        <v>9.41</v>
      </c>
      <c r="Z17" s="395">
        <v>10.73</v>
      </c>
      <c r="AA17" s="395">
        <v>16.27</v>
      </c>
      <c r="AB17" s="395">
        <v>13.604015110000001</v>
      </c>
      <c r="AC17" s="395">
        <v>12.02852472</v>
      </c>
      <c r="AD17" s="395">
        <v>11.95045039</v>
      </c>
      <c r="AE17" s="395">
        <v>15.243918869999998</v>
      </c>
      <c r="AF17" s="395">
        <v>13.384935609999999</v>
      </c>
      <c r="AG17" s="395">
        <v>12.110445699999998</v>
      </c>
      <c r="AH17" s="395">
        <v>12.393413700000002</v>
      </c>
      <c r="AI17" s="395">
        <v>24.668705260000003</v>
      </c>
      <c r="AJ17" s="395">
        <v>15.99586143</v>
      </c>
      <c r="AK17" s="395">
        <v>12.581499629999998</v>
      </c>
      <c r="AL17" s="395">
        <v>14.279084410000001</v>
      </c>
      <c r="AM17" s="395">
        <v>22.827222670000001</v>
      </c>
      <c r="AN17" s="395">
        <v>15.507026009999999</v>
      </c>
      <c r="AO17" s="395">
        <v>14.435223949999999</v>
      </c>
      <c r="AP17" s="395">
        <v>14.750134049999996</v>
      </c>
      <c r="AQ17" s="395">
        <v>18.961573750000007</v>
      </c>
      <c r="AR17" s="395">
        <v>16.385033929999999</v>
      </c>
      <c r="AS17" s="395">
        <v>13.087205319999999</v>
      </c>
      <c r="AT17" s="395">
        <v>14.467621680000006</v>
      </c>
      <c r="AU17" s="395">
        <v>37.965732469999992</v>
      </c>
      <c r="AV17" s="395">
        <v>17.87479308</v>
      </c>
      <c r="AW17" s="395">
        <v>18.481279789999999</v>
      </c>
      <c r="AX17" s="395">
        <v>19.756958210000004</v>
      </c>
      <c r="AY17" s="395">
        <v>40.423374530000004</v>
      </c>
      <c r="AZ17" s="395">
        <v>22.723850590000001</v>
      </c>
      <c r="BA17" s="395">
        <v>19.53713879</v>
      </c>
    </row>
    <row r="18" spans="1:53" s="7" customFormat="1" ht="16.5" customHeight="1">
      <c r="A18" s="97"/>
      <c r="B18" s="72"/>
      <c r="C18" s="31" t="s">
        <v>437</v>
      </c>
      <c r="D18" s="10"/>
      <c r="E18" s="397">
        <v>26.48</v>
      </c>
      <c r="F18" s="397">
        <v>13.15</v>
      </c>
      <c r="G18" s="397">
        <v>12.72</v>
      </c>
      <c r="H18" s="397">
        <v>16.760000000000002</v>
      </c>
      <c r="I18" s="397">
        <v>26.14</v>
      </c>
      <c r="J18" s="397">
        <v>29.569613719999996</v>
      </c>
      <c r="K18" s="397">
        <v>22.985062420000006</v>
      </c>
      <c r="L18" s="397">
        <v>20.383282700000002</v>
      </c>
      <c r="M18" s="397">
        <v>17.711621899999997</v>
      </c>
      <c r="N18" s="397">
        <v>17.825732380000005</v>
      </c>
      <c r="O18" s="397">
        <v>27.750663140000007</v>
      </c>
      <c r="P18" s="396"/>
      <c r="Q18" s="397">
        <v>2.46</v>
      </c>
      <c r="R18" s="397">
        <v>2.75</v>
      </c>
      <c r="S18" s="397">
        <v>7.5</v>
      </c>
      <c r="T18" s="397">
        <v>4.28</v>
      </c>
      <c r="U18" s="397">
        <v>3.22</v>
      </c>
      <c r="V18" s="397">
        <v>3.44</v>
      </c>
      <c r="W18" s="397">
        <v>5.82</v>
      </c>
      <c r="X18" s="397">
        <v>4.7</v>
      </c>
      <c r="Y18" s="397">
        <v>11.03</v>
      </c>
      <c r="Z18" s="397">
        <v>4.91</v>
      </c>
      <c r="AA18" s="397">
        <v>5.5</v>
      </c>
      <c r="AB18" s="397">
        <v>5.1938195499999962</v>
      </c>
      <c r="AC18" s="397">
        <v>8.9285139100000066</v>
      </c>
      <c r="AD18" s="397">
        <v>7.2778278299999943</v>
      </c>
      <c r="AE18" s="397">
        <v>8.1694524299999962</v>
      </c>
      <c r="AF18" s="397">
        <v>5.4552264000000017</v>
      </c>
      <c r="AG18" s="397">
        <v>5.4622477600000021</v>
      </c>
      <c r="AH18" s="397">
        <v>6.2729138899999972</v>
      </c>
      <c r="AI18" s="397">
        <v>5.7946743700000027</v>
      </c>
      <c r="AJ18" s="397">
        <v>5.208124439999998</v>
      </c>
      <c r="AK18" s="397">
        <v>5.733196630000001</v>
      </c>
      <c r="AL18" s="397">
        <v>5.534947030000005</v>
      </c>
      <c r="AM18" s="397">
        <v>3.9070145999999979</v>
      </c>
      <c r="AN18" s="397">
        <v>4.7498078600000007</v>
      </c>
      <c r="AO18" s="397">
        <v>4.2733067599999996</v>
      </c>
      <c r="AP18" s="397">
        <v>4.9637316100000035</v>
      </c>
      <c r="AQ18" s="397">
        <v>3.7247756699999943</v>
      </c>
      <c r="AR18" s="397">
        <v>3.7498407399999985</v>
      </c>
      <c r="AS18" s="397">
        <v>4.1251949800000007</v>
      </c>
      <c r="AT18" s="397">
        <v>5.0143445299999954</v>
      </c>
      <c r="AU18" s="397">
        <v>4.9363521300000093</v>
      </c>
      <c r="AV18" s="397">
        <v>5.508780129999999</v>
      </c>
      <c r="AW18" s="397">
        <v>7.3602987900000052</v>
      </c>
      <c r="AX18" s="397">
        <v>7.9412574599999859</v>
      </c>
      <c r="AY18" s="397">
        <v>6.9403267600000209</v>
      </c>
      <c r="AZ18" s="397">
        <v>5.9353694599999995</v>
      </c>
      <c r="BA18" s="397">
        <v>6.2601132099999992</v>
      </c>
    </row>
    <row r="19" spans="1:53" s="7" customFormat="1" ht="16.5" customHeight="1">
      <c r="A19" s="97"/>
      <c r="B19" s="10"/>
      <c r="C19" s="14" t="s">
        <v>438</v>
      </c>
      <c r="D19" s="10"/>
      <c r="E19" s="395">
        <v>0</v>
      </c>
      <c r="F19" s="395">
        <v>0</v>
      </c>
      <c r="G19" s="395">
        <v>0</v>
      </c>
      <c r="H19" s="395">
        <v>0</v>
      </c>
      <c r="I19" s="395">
        <v>0</v>
      </c>
      <c r="J19" s="395">
        <v>0</v>
      </c>
      <c r="K19" s="395">
        <v>0</v>
      </c>
      <c r="L19" s="395">
        <v>0</v>
      </c>
      <c r="M19" s="395">
        <v>0</v>
      </c>
      <c r="N19" s="395">
        <v>0</v>
      </c>
      <c r="O19" s="395">
        <v>0</v>
      </c>
      <c r="P19" s="396"/>
      <c r="Q19" s="395">
        <v>0</v>
      </c>
      <c r="R19" s="395">
        <v>0</v>
      </c>
      <c r="S19" s="395">
        <v>0</v>
      </c>
      <c r="T19" s="395">
        <v>0</v>
      </c>
      <c r="U19" s="395">
        <v>0</v>
      </c>
      <c r="V19" s="395">
        <v>0</v>
      </c>
      <c r="W19" s="395">
        <v>0</v>
      </c>
      <c r="X19" s="395">
        <v>0</v>
      </c>
      <c r="Y19" s="395">
        <v>0</v>
      </c>
      <c r="Z19" s="395">
        <v>0</v>
      </c>
      <c r="AA19" s="395">
        <v>0</v>
      </c>
      <c r="AB19" s="395">
        <v>0</v>
      </c>
      <c r="AC19" s="395">
        <v>0</v>
      </c>
      <c r="AD19" s="395">
        <v>0</v>
      </c>
      <c r="AE19" s="395">
        <v>0</v>
      </c>
      <c r="AF19" s="395">
        <v>0</v>
      </c>
      <c r="AG19" s="395">
        <v>0</v>
      </c>
      <c r="AH19" s="395">
        <v>0</v>
      </c>
      <c r="AI19" s="395">
        <v>0</v>
      </c>
      <c r="AJ19" s="395">
        <v>0</v>
      </c>
      <c r="AK19" s="395">
        <v>0</v>
      </c>
      <c r="AL19" s="395">
        <v>0</v>
      </c>
      <c r="AM19" s="395">
        <v>0</v>
      </c>
      <c r="AN19" s="395">
        <v>0</v>
      </c>
      <c r="AO19" s="395">
        <v>0</v>
      </c>
      <c r="AP19" s="395">
        <v>0</v>
      </c>
      <c r="AQ19" s="395">
        <v>0</v>
      </c>
      <c r="AR19" s="395">
        <v>0</v>
      </c>
      <c r="AS19" s="395">
        <v>0</v>
      </c>
      <c r="AT19" s="395">
        <v>0</v>
      </c>
      <c r="AU19" s="395">
        <v>0</v>
      </c>
      <c r="AV19" s="395">
        <v>0</v>
      </c>
      <c r="AW19" s="395">
        <v>0</v>
      </c>
      <c r="AX19" s="395">
        <v>0</v>
      </c>
      <c r="AY19" s="395">
        <v>0</v>
      </c>
      <c r="AZ19" s="395">
        <v>0</v>
      </c>
      <c r="BA19" s="395">
        <v>0</v>
      </c>
    </row>
    <row r="20" spans="1:53" s="7" customFormat="1" ht="16.5" customHeight="1">
      <c r="A20" s="97"/>
      <c r="B20" s="10"/>
      <c r="C20" s="14" t="s">
        <v>439</v>
      </c>
      <c r="D20" s="10"/>
      <c r="E20" s="395">
        <v>1.41</v>
      </c>
      <c r="F20" s="395">
        <v>1.21</v>
      </c>
      <c r="G20" s="395">
        <v>0.56999999999999995</v>
      </c>
      <c r="H20" s="395">
        <v>3.23</v>
      </c>
      <c r="I20" s="395">
        <v>6.62</v>
      </c>
      <c r="J20" s="395">
        <v>5.8876380500000005</v>
      </c>
      <c r="K20" s="395">
        <v>6.8950332800000007</v>
      </c>
      <c r="L20" s="395">
        <v>7.4665292699999997</v>
      </c>
      <c r="M20" s="395">
        <v>8.5726586699999991</v>
      </c>
      <c r="N20" s="395">
        <v>7.0997987800000004</v>
      </c>
      <c r="O20" s="395">
        <v>7.6778429600000004</v>
      </c>
      <c r="P20" s="396"/>
      <c r="Q20" s="395">
        <v>0.19</v>
      </c>
      <c r="R20" s="395">
        <v>0.19</v>
      </c>
      <c r="S20" s="395">
        <v>0.19</v>
      </c>
      <c r="T20" s="395">
        <v>0.4</v>
      </c>
      <c r="U20" s="395">
        <v>0.65500000000000003</v>
      </c>
      <c r="V20" s="395">
        <v>0.40500000000000003</v>
      </c>
      <c r="W20" s="395">
        <v>1.77</v>
      </c>
      <c r="X20" s="395">
        <v>1.31</v>
      </c>
      <c r="Y20" s="395">
        <v>1.68</v>
      </c>
      <c r="Z20" s="395">
        <v>1.76</v>
      </c>
      <c r="AA20" s="395">
        <v>1.87</v>
      </c>
      <c r="AB20" s="395">
        <v>2.0384953100000001</v>
      </c>
      <c r="AC20" s="395">
        <v>1.9742255699999998</v>
      </c>
      <c r="AD20" s="395">
        <v>0.73847423999999995</v>
      </c>
      <c r="AE20" s="395">
        <v>1.1364429300000005</v>
      </c>
      <c r="AF20" s="395">
        <v>2.1940887900000003</v>
      </c>
      <c r="AG20" s="395">
        <v>1.2554981599999997</v>
      </c>
      <c r="AH20" s="395">
        <v>1.5843834000000003</v>
      </c>
      <c r="AI20" s="395">
        <v>1.8610629299999999</v>
      </c>
      <c r="AJ20" s="395">
        <v>1.9992272900000001</v>
      </c>
      <c r="AK20" s="395">
        <v>1.7138020799999998</v>
      </c>
      <c r="AL20" s="395">
        <v>1.8897576399999998</v>
      </c>
      <c r="AM20" s="395">
        <v>1.8637422600000002</v>
      </c>
      <c r="AN20" s="395">
        <v>1.8523725799999999</v>
      </c>
      <c r="AO20" s="395">
        <v>2.0658613799999999</v>
      </c>
      <c r="AP20" s="395">
        <v>2.4988706400000003</v>
      </c>
      <c r="AQ20" s="395">
        <v>2.1555540699999995</v>
      </c>
      <c r="AR20" s="395">
        <v>1.9665569700000001</v>
      </c>
      <c r="AS20" s="395">
        <v>1.7823878799999997</v>
      </c>
      <c r="AT20" s="395">
        <v>1.7008172800000005</v>
      </c>
      <c r="AU20" s="395">
        <v>1.6500366499999997</v>
      </c>
      <c r="AV20" s="395">
        <v>1.41653976</v>
      </c>
      <c r="AW20" s="395">
        <v>1.7330899899999996</v>
      </c>
      <c r="AX20" s="395">
        <v>2.2658795899999999</v>
      </c>
      <c r="AY20" s="395">
        <v>2.2623336200000006</v>
      </c>
      <c r="AZ20" s="395">
        <v>1.8939935500000002</v>
      </c>
      <c r="BA20" s="395">
        <v>2.6081213999999999</v>
      </c>
    </row>
    <row r="21" spans="1:53" s="7" customFormat="1" ht="16.5" customHeight="1">
      <c r="A21" s="97"/>
      <c r="B21" s="10"/>
      <c r="C21" s="14" t="s">
        <v>440</v>
      </c>
      <c r="D21" s="10"/>
      <c r="E21" s="395">
        <v>0</v>
      </c>
      <c r="F21" s="395">
        <v>0</v>
      </c>
      <c r="G21" s="395">
        <v>0</v>
      </c>
      <c r="H21" s="395">
        <v>1.23</v>
      </c>
      <c r="I21" s="395">
        <v>1.69</v>
      </c>
      <c r="J21" s="395">
        <v>2.5176400499999998</v>
      </c>
      <c r="K21" s="395">
        <v>3.0723621999999997</v>
      </c>
      <c r="L21" s="395">
        <v>7.0967095999999996</v>
      </c>
      <c r="M21" s="395">
        <v>8.35851188</v>
      </c>
      <c r="N21" s="395">
        <v>7.625776150000001</v>
      </c>
      <c r="O21" s="395">
        <v>7.9742370400000002</v>
      </c>
      <c r="P21" s="396"/>
      <c r="Q21" s="395">
        <v>0</v>
      </c>
      <c r="R21" s="395">
        <v>0</v>
      </c>
      <c r="S21" s="395">
        <v>0</v>
      </c>
      <c r="T21" s="395">
        <v>0.26</v>
      </c>
      <c r="U21" s="395">
        <v>0.3</v>
      </c>
      <c r="V21" s="395">
        <v>0.34</v>
      </c>
      <c r="W21" s="395">
        <v>0.33</v>
      </c>
      <c r="X21" s="395">
        <v>0.36</v>
      </c>
      <c r="Y21" s="395">
        <v>0.42</v>
      </c>
      <c r="Z21" s="395">
        <v>0.43</v>
      </c>
      <c r="AA21" s="395">
        <v>0.48</v>
      </c>
      <c r="AB21" s="395">
        <v>0.62158038999999998</v>
      </c>
      <c r="AC21" s="395">
        <v>0.62804908999999998</v>
      </c>
      <c r="AD21" s="395">
        <v>0.63179043999999995</v>
      </c>
      <c r="AE21" s="395">
        <v>0.63622013000000011</v>
      </c>
      <c r="AF21" s="395">
        <v>0.64126126999999999</v>
      </c>
      <c r="AG21" s="395">
        <v>0.65120001000000005</v>
      </c>
      <c r="AH21" s="395">
        <v>0.68387041000000015</v>
      </c>
      <c r="AI21" s="395">
        <v>1.0960305099999998</v>
      </c>
      <c r="AJ21" s="395">
        <v>1.9095455300000004</v>
      </c>
      <c r="AK21" s="395">
        <v>1.60611342</v>
      </c>
      <c r="AL21" s="395">
        <v>1.7526970599999998</v>
      </c>
      <c r="AM21" s="395">
        <v>1.8283535900000003</v>
      </c>
      <c r="AN21" s="395">
        <v>1.8151241499999999</v>
      </c>
      <c r="AO21" s="395">
        <v>1.7620801199999996</v>
      </c>
      <c r="AP21" s="395">
        <v>2.9409161100000007</v>
      </c>
      <c r="AQ21" s="395">
        <v>1.8403914999999995</v>
      </c>
      <c r="AR21" s="395">
        <v>1.7378288100000001</v>
      </c>
      <c r="AS21" s="395">
        <v>1.4121534099999999</v>
      </c>
      <c r="AT21" s="395">
        <v>2.5468077599999996</v>
      </c>
      <c r="AU21" s="395">
        <v>1.9289861700000006</v>
      </c>
      <c r="AV21" s="395">
        <v>1.9941972699999999</v>
      </c>
      <c r="AW21" s="395">
        <v>1.94984544</v>
      </c>
      <c r="AX21" s="395">
        <v>2.00561108</v>
      </c>
      <c r="AY21" s="395">
        <v>2.0245832500000005</v>
      </c>
      <c r="AZ21" s="395">
        <v>1.9202098000000001</v>
      </c>
      <c r="BA21" s="395">
        <v>1.9192977000000002</v>
      </c>
    </row>
    <row r="22" spans="1:53" s="7" customFormat="1" ht="16.5" customHeight="1">
      <c r="A22" s="97"/>
      <c r="B22" s="224"/>
      <c r="C22" s="216" t="s">
        <v>441</v>
      </c>
      <c r="D22" s="10"/>
      <c r="E22" s="398">
        <v>0</v>
      </c>
      <c r="F22" s="398">
        <v>0</v>
      </c>
      <c r="G22" s="398">
        <v>0</v>
      </c>
      <c r="H22" s="398">
        <v>0.81</v>
      </c>
      <c r="I22" s="398">
        <v>1.2799999999999998</v>
      </c>
      <c r="J22" s="398">
        <v>2.2203954400000003</v>
      </c>
      <c r="K22" s="398">
        <v>2.0597390500000001</v>
      </c>
      <c r="L22" s="398">
        <v>2.6313235800000001</v>
      </c>
      <c r="M22" s="398">
        <v>2.1399220699999999</v>
      </c>
      <c r="N22" s="398">
        <v>2.2857807000000001</v>
      </c>
      <c r="O22" s="398">
        <v>3.0147140000000001</v>
      </c>
      <c r="P22" s="396"/>
      <c r="Q22" s="398">
        <v>0</v>
      </c>
      <c r="R22" s="398">
        <v>0</v>
      </c>
      <c r="S22" s="398">
        <v>0</v>
      </c>
      <c r="T22" s="398">
        <v>0.17</v>
      </c>
      <c r="U22" s="398">
        <v>0.17</v>
      </c>
      <c r="V22" s="398">
        <v>0.3</v>
      </c>
      <c r="W22" s="398">
        <v>0.17</v>
      </c>
      <c r="X22" s="398">
        <v>0.31</v>
      </c>
      <c r="Y22" s="398">
        <v>0.28999999999999998</v>
      </c>
      <c r="Z22" s="398">
        <v>0.33</v>
      </c>
      <c r="AA22" s="398">
        <v>0.35</v>
      </c>
      <c r="AB22" s="398">
        <v>0.62381330000000002</v>
      </c>
      <c r="AC22" s="398">
        <v>0.62719673000000009</v>
      </c>
      <c r="AD22" s="398">
        <v>0.50419957999999998</v>
      </c>
      <c r="AE22" s="398">
        <v>0.46518583000000008</v>
      </c>
      <c r="AF22" s="398">
        <v>0.51515180999999999</v>
      </c>
      <c r="AG22" s="398">
        <v>0.49532290000000001</v>
      </c>
      <c r="AH22" s="398">
        <v>0.55192544999999993</v>
      </c>
      <c r="AI22" s="398">
        <v>0.49733889000000003</v>
      </c>
      <c r="AJ22" s="398">
        <v>0.70345446</v>
      </c>
      <c r="AK22" s="398">
        <v>0.58014286000000015</v>
      </c>
      <c r="AL22" s="398">
        <v>0.66050005000000001</v>
      </c>
      <c r="AM22" s="398">
        <v>0.68722621000000006</v>
      </c>
      <c r="AN22" s="398">
        <v>0.59515580000000001</v>
      </c>
      <c r="AO22" s="398">
        <v>0.46715677</v>
      </c>
      <c r="AP22" s="398">
        <v>0.53673210000000016</v>
      </c>
      <c r="AQ22" s="398">
        <v>0.54087739999999995</v>
      </c>
      <c r="AR22" s="398">
        <v>0.57992759999999999</v>
      </c>
      <c r="AS22" s="398">
        <v>0.52281979999999995</v>
      </c>
      <c r="AT22" s="398">
        <v>0.56798720000000014</v>
      </c>
      <c r="AU22" s="398">
        <v>0.61504609999999982</v>
      </c>
      <c r="AV22" s="398">
        <v>0.69304529999999998</v>
      </c>
      <c r="AW22" s="398">
        <v>0.71577879999999994</v>
      </c>
      <c r="AX22" s="398">
        <v>0.8367950999999999</v>
      </c>
      <c r="AY22" s="398">
        <v>0.7690948000000003</v>
      </c>
      <c r="AZ22" s="398">
        <v>0.68697490000000005</v>
      </c>
      <c r="BA22" s="398">
        <v>0.37417529999999999</v>
      </c>
    </row>
    <row r="23" spans="1:53" s="7" customFormat="1" ht="16.5" customHeight="1">
      <c r="A23" s="97"/>
      <c r="B23" s="224" t="s">
        <v>612</v>
      </c>
      <c r="C23" s="216"/>
      <c r="D23" s="10"/>
      <c r="E23" s="398">
        <v>0</v>
      </c>
      <c r="F23" s="398">
        <v>0</v>
      </c>
      <c r="G23" s="398">
        <v>0</v>
      </c>
      <c r="H23" s="398">
        <v>0</v>
      </c>
      <c r="I23" s="398">
        <v>0.22999999999999998</v>
      </c>
      <c r="J23" s="398">
        <v>2.7982049999999998E-2</v>
      </c>
      <c r="K23" s="398">
        <v>0.12614929999999999</v>
      </c>
      <c r="L23" s="398">
        <v>71.293213390000005</v>
      </c>
      <c r="M23" s="398">
        <v>60.865332420000001</v>
      </c>
      <c r="N23" s="398">
        <v>29.55689435</v>
      </c>
      <c r="O23" s="398">
        <v>3.4</v>
      </c>
      <c r="P23" s="396"/>
      <c r="Q23" s="398">
        <v>0</v>
      </c>
      <c r="R23" s="398">
        <v>0</v>
      </c>
      <c r="S23" s="398">
        <v>0</v>
      </c>
      <c r="T23" s="398">
        <v>0</v>
      </c>
      <c r="U23" s="398">
        <v>0</v>
      </c>
      <c r="V23" s="398">
        <v>0</v>
      </c>
      <c r="W23" s="398">
        <v>0</v>
      </c>
      <c r="X23" s="398">
        <v>-0.25</v>
      </c>
      <c r="Y23" s="398">
        <v>0</v>
      </c>
      <c r="Z23" s="398">
        <v>0</v>
      </c>
      <c r="AA23" s="398">
        <v>0.48</v>
      </c>
      <c r="AB23" s="398">
        <v>0</v>
      </c>
      <c r="AC23" s="398">
        <v>2.7982049999999998E-2</v>
      </c>
      <c r="AD23" s="398">
        <v>0</v>
      </c>
      <c r="AE23" s="398">
        <v>0</v>
      </c>
      <c r="AF23" s="398">
        <v>0</v>
      </c>
      <c r="AG23" s="398">
        <v>0</v>
      </c>
      <c r="AH23" s="398">
        <v>0.12614929999999999</v>
      </c>
      <c r="AI23" s="398">
        <v>0</v>
      </c>
      <c r="AJ23" s="398">
        <v>0</v>
      </c>
      <c r="AK23" s="398">
        <v>0</v>
      </c>
      <c r="AL23" s="398">
        <v>0.3</v>
      </c>
      <c r="AM23" s="398">
        <v>70.993213389999994</v>
      </c>
      <c r="AN23" s="398">
        <v>5.3569889999999995E-2</v>
      </c>
      <c r="AO23" s="398">
        <v>0</v>
      </c>
      <c r="AP23" s="398">
        <v>26.863356250000002</v>
      </c>
      <c r="AQ23" s="398">
        <v>33.94840628</v>
      </c>
      <c r="AR23" s="398">
        <v>-0.3</v>
      </c>
      <c r="AS23" s="398">
        <v>2.7</v>
      </c>
      <c r="AT23" s="398">
        <v>-3.46</v>
      </c>
      <c r="AU23" s="398">
        <v>30.616894349999999</v>
      </c>
      <c r="AV23" s="398">
        <v>3.4</v>
      </c>
      <c r="AW23" s="398">
        <v>0</v>
      </c>
      <c r="AX23" s="398">
        <v>0</v>
      </c>
      <c r="AY23" s="398">
        <v>0</v>
      </c>
      <c r="AZ23" s="398">
        <v>4.87</v>
      </c>
      <c r="BA23" s="398">
        <v>-15.395895359999999</v>
      </c>
    </row>
    <row r="24" spans="1:53" ht="16.5" customHeight="1">
      <c r="B24" s="224" t="s">
        <v>613</v>
      </c>
      <c r="C24" s="224"/>
      <c r="D24" s="10"/>
      <c r="E24" s="400">
        <v>-52.2</v>
      </c>
      <c r="F24" s="400">
        <v>-9.84</v>
      </c>
      <c r="G24" s="400">
        <v>-12.73</v>
      </c>
      <c r="H24" s="400">
        <v>3.48</v>
      </c>
      <c r="I24" s="400">
        <v>4.9900000000000011</v>
      </c>
      <c r="J24" s="400">
        <v>5.2020800600000356</v>
      </c>
      <c r="K24" s="400">
        <v>24.070002709999969</v>
      </c>
      <c r="L24" s="400">
        <v>-45.52073154</v>
      </c>
      <c r="M24" s="400">
        <v>5.8741109999982652E-2</v>
      </c>
      <c r="N24" s="400">
        <v>86.172759319999983</v>
      </c>
      <c r="O24" s="400">
        <v>61.341316919999976</v>
      </c>
      <c r="P24" s="396"/>
      <c r="Q24" s="400">
        <v>4.84</v>
      </c>
      <c r="R24" s="400">
        <v>-0.66</v>
      </c>
      <c r="S24" s="400">
        <v>-16.920000000000002</v>
      </c>
      <c r="T24" s="400">
        <v>-6.35</v>
      </c>
      <c r="U24" s="400">
        <v>8.2027000000000001</v>
      </c>
      <c r="V24" s="400">
        <v>5.5573000000000006</v>
      </c>
      <c r="W24" s="400">
        <v>-3.93</v>
      </c>
      <c r="X24" s="400">
        <v>-5.26</v>
      </c>
      <c r="Y24" s="400">
        <v>13.63</v>
      </c>
      <c r="Z24" s="400">
        <v>-5.93</v>
      </c>
      <c r="AA24" s="400">
        <v>2.5499999999999998</v>
      </c>
      <c r="AB24" s="400">
        <v>2.6013738500000043</v>
      </c>
      <c r="AC24" s="400">
        <v>1.6857763899999878</v>
      </c>
      <c r="AD24" s="400">
        <v>-2.0913313699999878</v>
      </c>
      <c r="AE24" s="400">
        <v>3.006261190000032</v>
      </c>
      <c r="AF24" s="400">
        <v>-1.409992769999999</v>
      </c>
      <c r="AG24" s="400">
        <v>14.265281969999997</v>
      </c>
      <c r="AH24" s="400">
        <v>6.7904544300000067</v>
      </c>
      <c r="AI24" s="400">
        <v>4.4242590799999633</v>
      </c>
      <c r="AJ24" s="400">
        <v>8.5456939500000093</v>
      </c>
      <c r="AK24" s="400">
        <v>5.0793081599999956</v>
      </c>
      <c r="AL24" s="400">
        <v>3.6863695800000005</v>
      </c>
      <c r="AM24" s="400">
        <v>-62.832103230000001</v>
      </c>
      <c r="AN24" s="400">
        <v>5.5207466699999976</v>
      </c>
      <c r="AO24" s="400">
        <v>-4.7704897900000018</v>
      </c>
      <c r="AP24" s="400">
        <v>13.963533509999992</v>
      </c>
      <c r="AQ24" s="400">
        <v>-14.655049280000007</v>
      </c>
      <c r="AR24" s="400">
        <v>20.290407169999998</v>
      </c>
      <c r="AS24" s="400">
        <v>13.982187300000005</v>
      </c>
      <c r="AT24" s="400">
        <v>46.121871070000019</v>
      </c>
      <c r="AU24" s="400">
        <v>5.7782937799999488</v>
      </c>
      <c r="AV24" s="400">
        <v>33.446744450000004</v>
      </c>
      <c r="AW24" s="400">
        <v>51.039960789999967</v>
      </c>
      <c r="AX24" s="400">
        <v>19.887553130000068</v>
      </c>
      <c r="AY24" s="400">
        <v>-43.03294145000006</v>
      </c>
      <c r="AZ24" s="400">
        <v>17.152607249999996</v>
      </c>
      <c r="BA24" s="400">
        <v>73.553589059999993</v>
      </c>
    </row>
    <row r="25" spans="1:53" ht="16.5" customHeight="1">
      <c r="B25" s="14" t="s">
        <v>888</v>
      </c>
      <c r="C25" s="14"/>
      <c r="D25" s="14"/>
      <c r="E25" s="395">
        <v>0</v>
      </c>
      <c r="F25" s="395">
        <v>0</v>
      </c>
      <c r="G25" s="395">
        <v>0</v>
      </c>
      <c r="H25" s="395">
        <v>0</v>
      </c>
      <c r="I25" s="395">
        <v>0.66647670999999997</v>
      </c>
      <c r="J25" s="395">
        <v>0</v>
      </c>
      <c r="K25" s="395">
        <v>1.5121876900000002</v>
      </c>
      <c r="L25" s="395">
        <v>-22.497297469999999</v>
      </c>
      <c r="M25" s="395">
        <v>-2.7464254499999998</v>
      </c>
      <c r="N25" s="395">
        <v>22.905783020000001</v>
      </c>
      <c r="O25" s="395">
        <v>16.990402840000002</v>
      </c>
      <c r="P25" s="396"/>
      <c r="Q25" s="395">
        <v>0</v>
      </c>
      <c r="R25" s="395">
        <v>0</v>
      </c>
      <c r="S25" s="395">
        <v>0</v>
      </c>
      <c r="T25" s="395">
        <v>0</v>
      </c>
      <c r="U25" s="395">
        <v>0</v>
      </c>
      <c r="V25" s="395">
        <v>0</v>
      </c>
      <c r="W25" s="395">
        <v>0</v>
      </c>
      <c r="X25" s="395">
        <v>0</v>
      </c>
      <c r="Y25" s="395">
        <v>0</v>
      </c>
      <c r="Z25" s="395">
        <v>0</v>
      </c>
      <c r="AA25" s="395">
        <v>0.66647670999999997</v>
      </c>
      <c r="AB25" s="395">
        <v>0.22471389999999999</v>
      </c>
      <c r="AC25" s="395">
        <v>0.16257489999999997</v>
      </c>
      <c r="AD25" s="395">
        <v>-0.38728879999999999</v>
      </c>
      <c r="AE25" s="395">
        <v>0</v>
      </c>
      <c r="AF25" s="395">
        <v>0</v>
      </c>
      <c r="AG25" s="395">
        <v>0</v>
      </c>
      <c r="AH25" s="395">
        <v>1.3188657799999999</v>
      </c>
      <c r="AI25" s="395">
        <v>0.19332191000000024</v>
      </c>
      <c r="AJ25" s="395">
        <v>0</v>
      </c>
      <c r="AK25" s="395">
        <v>0.32112298</v>
      </c>
      <c r="AL25" s="395">
        <v>0</v>
      </c>
      <c r="AM25" s="395">
        <v>-22.818420449999998</v>
      </c>
      <c r="AN25" s="395">
        <v>1.40027491</v>
      </c>
      <c r="AO25" s="395">
        <v>-3.0697015799999998</v>
      </c>
      <c r="AP25" s="395">
        <v>2.7155107400000005</v>
      </c>
      <c r="AQ25" s="395">
        <v>-3.7925095199999994</v>
      </c>
      <c r="AR25" s="395">
        <v>6.0030846199999992</v>
      </c>
      <c r="AS25" s="395">
        <v>3.0633859300000008</v>
      </c>
      <c r="AT25" s="395">
        <v>11.62301027</v>
      </c>
      <c r="AU25" s="395">
        <v>2.2163021999999999</v>
      </c>
      <c r="AV25" s="395">
        <v>8.2023252099999997</v>
      </c>
      <c r="AW25" s="395">
        <v>13.040031410000001</v>
      </c>
      <c r="AX25" s="395">
        <v>4.6475792099999991</v>
      </c>
      <c r="AY25" s="395">
        <v>-8.8995329900000009</v>
      </c>
      <c r="AZ25" s="395">
        <v>4.85238514</v>
      </c>
      <c r="BA25" s="395">
        <v>18.516079519999998</v>
      </c>
    </row>
    <row r="26" spans="1:53" s="7" customFormat="1" ht="16.5" customHeight="1" thickBot="1">
      <c r="A26" s="97"/>
      <c r="B26" s="38" t="s">
        <v>889</v>
      </c>
      <c r="C26" s="38"/>
      <c r="D26" s="38"/>
      <c r="E26" s="401">
        <v>-52.2</v>
      </c>
      <c r="F26" s="401">
        <v>-9.84</v>
      </c>
      <c r="G26" s="401">
        <v>-12.73</v>
      </c>
      <c r="H26" s="401">
        <v>3.48</v>
      </c>
      <c r="I26" s="401">
        <v>4.3235232900000007</v>
      </c>
      <c r="J26" s="401">
        <v>5.2020800600000365</v>
      </c>
      <c r="K26" s="401">
        <v>22.557815019999968</v>
      </c>
      <c r="L26" s="401">
        <v>-23.02343407</v>
      </c>
      <c r="M26" s="401">
        <v>2.8051665599999827</v>
      </c>
      <c r="N26" s="401">
        <v>63.266976299999968</v>
      </c>
      <c r="O26" s="401">
        <v>44.350914079999988</v>
      </c>
      <c r="P26" s="402"/>
      <c r="Q26" s="401">
        <v>4.84</v>
      </c>
      <c r="R26" s="401">
        <v>-0.66</v>
      </c>
      <c r="S26" s="401">
        <v>-16.920000000000002</v>
      </c>
      <c r="T26" s="401">
        <v>-6.35</v>
      </c>
      <c r="U26" s="401">
        <v>8.2027000000000001</v>
      </c>
      <c r="V26" s="401">
        <v>5.5573000000000006</v>
      </c>
      <c r="W26" s="401">
        <v>-3.93</v>
      </c>
      <c r="X26" s="401">
        <v>-5.26</v>
      </c>
      <c r="Y26" s="401">
        <v>13.63</v>
      </c>
      <c r="Z26" s="401">
        <v>-5.93</v>
      </c>
      <c r="AA26" s="401">
        <v>1.8835232899999999</v>
      </c>
      <c r="AB26" s="401">
        <v>2.3766599500000045</v>
      </c>
      <c r="AC26" s="401">
        <v>1.5232014899999877</v>
      </c>
      <c r="AD26" s="401">
        <v>-1.7040425699999877</v>
      </c>
      <c r="AE26" s="401">
        <v>3.006261190000032</v>
      </c>
      <c r="AF26" s="401">
        <v>-1.409992769999999</v>
      </c>
      <c r="AG26" s="401">
        <v>14.265281969999997</v>
      </c>
      <c r="AH26" s="401">
        <v>5.4715886500000082</v>
      </c>
      <c r="AI26" s="401">
        <v>4.2309371699999607</v>
      </c>
      <c r="AJ26" s="401">
        <v>8.5456939500000093</v>
      </c>
      <c r="AK26" s="401">
        <v>4.7581851799999955</v>
      </c>
      <c r="AL26" s="401">
        <v>3.6863695800000005</v>
      </c>
      <c r="AM26" s="401">
        <v>-40.013682779999996</v>
      </c>
      <c r="AN26" s="401">
        <v>4.1204717599999974</v>
      </c>
      <c r="AO26" s="401">
        <v>-1.7007882100000016</v>
      </c>
      <c r="AP26" s="401">
        <v>11.248022769999995</v>
      </c>
      <c r="AQ26" s="401">
        <v>-10.862539760000006</v>
      </c>
      <c r="AR26" s="401">
        <v>14.287322549999999</v>
      </c>
      <c r="AS26" s="401">
        <v>10.918801370000006</v>
      </c>
      <c r="AT26" s="401">
        <v>34.498860800000017</v>
      </c>
      <c r="AU26" s="401">
        <v>3.5619915799999489</v>
      </c>
      <c r="AV26" s="401">
        <v>25.244419240000006</v>
      </c>
      <c r="AW26" s="401">
        <v>37.999929379999969</v>
      </c>
      <c r="AX26" s="401">
        <v>15.239973920000075</v>
      </c>
      <c r="AY26" s="401">
        <v>-34.133408460000062</v>
      </c>
      <c r="AZ26" s="401">
        <v>12.300222109999995</v>
      </c>
      <c r="BA26" s="401">
        <v>55.037509540000002</v>
      </c>
    </row>
    <row r="27" spans="1:53" ht="16.5" customHeight="1">
      <c r="B27" s="14"/>
      <c r="C27" s="14"/>
      <c r="D27" s="14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4"/>
      <c r="Q27" s="138"/>
      <c r="R27" s="138"/>
      <c r="S27" s="138"/>
      <c r="T27" s="138"/>
      <c r="U27" s="138"/>
      <c r="V27" s="14"/>
      <c r="W27" s="14"/>
      <c r="X27" s="146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1:53" ht="16.5" customHeight="1">
      <c r="C28" s="57"/>
      <c r="E28" s="319"/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</row>
    <row r="29" spans="1:53" ht="16.5" customHeight="1"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</row>
    <row r="30" spans="1:53" s="7" customFormat="1" ht="16.5" customHeight="1">
      <c r="A30" s="97"/>
      <c r="B30" s="1"/>
      <c r="C30" s="1"/>
      <c r="D30" s="5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406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7"/>
      <c r="AX30" s="407"/>
      <c r="AY30" s="407"/>
      <c r="AZ30" s="407"/>
      <c r="BA30" s="407"/>
    </row>
    <row r="31" spans="1:53" s="6" customFormat="1" ht="16.5" customHeight="1">
      <c r="A31" s="97"/>
      <c r="B31" s="1"/>
      <c r="C31" s="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408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7"/>
      <c r="AG31" s="407"/>
      <c r="AH31" s="407"/>
      <c r="AI31" s="407"/>
      <c r="AJ31" s="407"/>
      <c r="AK31" s="407"/>
      <c r="AL31" s="407"/>
      <c r="AM31" s="407"/>
      <c r="AN31" s="407"/>
      <c r="AO31" s="407"/>
      <c r="AP31" s="407"/>
      <c r="AQ31" s="407"/>
      <c r="AR31" s="407"/>
      <c r="AS31" s="407"/>
      <c r="AT31" s="407"/>
      <c r="AU31" s="407"/>
      <c r="AV31" s="407"/>
      <c r="AW31" s="407"/>
      <c r="AX31" s="407"/>
      <c r="AY31" s="407"/>
      <c r="AZ31" s="407"/>
      <c r="BA31" s="407"/>
    </row>
    <row r="32" spans="1:53" ht="16.5" customHeight="1">
      <c r="S32" s="408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7"/>
      <c r="AG32" s="407"/>
      <c r="AH32" s="407"/>
      <c r="AI32" s="407"/>
      <c r="AJ32" s="407"/>
      <c r="AK32" s="407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7"/>
      <c r="AX32" s="407"/>
      <c r="AY32" s="407"/>
      <c r="AZ32" s="407"/>
      <c r="BA32" s="407"/>
    </row>
    <row r="33" spans="19:53" ht="16.5" customHeight="1">
      <c r="S33" s="408"/>
      <c r="T33" s="407"/>
      <c r="U33" s="407"/>
      <c r="V33" s="407"/>
      <c r="W33" s="407"/>
      <c r="X33" s="407"/>
      <c r="Y33" s="407"/>
      <c r="Z33" s="407"/>
      <c r="AA33" s="407"/>
      <c r="AB33" s="407"/>
      <c r="AC33" s="407"/>
      <c r="AD33" s="407"/>
      <c r="AE33" s="407"/>
      <c r="AF33" s="407"/>
      <c r="AG33" s="407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7"/>
      <c r="AX33" s="407"/>
      <c r="AY33" s="407"/>
      <c r="AZ33" s="407"/>
      <c r="BA33" s="407"/>
    </row>
    <row r="34" spans="19:53" ht="16.5" customHeight="1">
      <c r="S34" s="408"/>
      <c r="T34" s="407"/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407"/>
      <c r="AI34" s="407"/>
      <c r="AJ34" s="407"/>
      <c r="AK34" s="407"/>
      <c r="AL34" s="407"/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7"/>
      <c r="AX34" s="407"/>
      <c r="AY34" s="407"/>
      <c r="AZ34" s="407"/>
      <c r="BA34" s="407"/>
    </row>
    <row r="35" spans="19:53" ht="16.5" customHeight="1">
      <c r="S35" s="408"/>
      <c r="T35" s="407"/>
      <c r="U35" s="407"/>
      <c r="V35" s="407"/>
      <c r="W35" s="407"/>
      <c r="X35" s="407"/>
      <c r="Y35" s="407"/>
      <c r="Z35" s="407"/>
      <c r="AA35" s="407"/>
      <c r="AB35" s="407"/>
      <c r="AC35" s="407"/>
      <c r="AD35" s="407"/>
      <c r="AE35" s="407"/>
      <c r="AF35" s="407"/>
      <c r="AG35" s="407"/>
      <c r="AH35" s="407"/>
      <c r="AI35" s="407"/>
      <c r="AJ35" s="407"/>
      <c r="AK35" s="407"/>
      <c r="AL35" s="407"/>
      <c r="AM35" s="407"/>
      <c r="AN35" s="407"/>
      <c r="AO35" s="407"/>
      <c r="AP35" s="407"/>
      <c r="AQ35" s="407"/>
      <c r="AR35" s="407"/>
      <c r="AS35" s="407"/>
      <c r="AT35" s="407"/>
      <c r="AU35" s="407"/>
      <c r="AV35" s="407"/>
      <c r="AW35" s="407"/>
      <c r="AX35" s="407"/>
      <c r="AY35" s="407"/>
      <c r="AZ35" s="407"/>
      <c r="BA35" s="407"/>
    </row>
    <row r="36" spans="19:53" ht="16.5" customHeight="1">
      <c r="S36" s="408"/>
      <c r="T36" s="407"/>
      <c r="U36" s="407"/>
      <c r="V36" s="407"/>
      <c r="W36" s="407"/>
      <c r="X36" s="407"/>
      <c r="Y36" s="407"/>
      <c r="Z36" s="407"/>
      <c r="AA36" s="407"/>
      <c r="AB36" s="407"/>
      <c r="AC36" s="407"/>
      <c r="AD36" s="407"/>
      <c r="AE36" s="407"/>
      <c r="AF36" s="407"/>
      <c r="AG36" s="407"/>
      <c r="AH36" s="407"/>
      <c r="AI36" s="407"/>
      <c r="AJ36" s="407"/>
      <c r="AK36" s="407"/>
      <c r="AL36" s="407"/>
      <c r="AM36" s="407"/>
      <c r="AN36" s="407"/>
      <c r="AO36" s="407"/>
      <c r="AP36" s="407"/>
      <c r="AQ36" s="407"/>
      <c r="AR36" s="407"/>
      <c r="AS36" s="407"/>
      <c r="AT36" s="407"/>
      <c r="AU36" s="407"/>
      <c r="AV36" s="407"/>
      <c r="AW36" s="407"/>
      <c r="AX36" s="407"/>
      <c r="AY36" s="407"/>
      <c r="AZ36" s="407"/>
      <c r="BA36" s="407"/>
    </row>
    <row r="37" spans="19:53" ht="16.5" customHeight="1"/>
    <row r="38" spans="19:53" ht="16.5" customHeight="1"/>
    <row r="39" spans="19:53" ht="16.5" customHeight="1">
      <c r="S39" s="348"/>
    </row>
    <row r="40" spans="19:53" ht="16.5" customHeight="1">
      <c r="S40" s="349"/>
    </row>
    <row r="41" spans="19:53" ht="16.5" customHeight="1">
      <c r="S41" s="349"/>
    </row>
    <row r="42" spans="19:53" ht="16.5" customHeight="1">
      <c r="S42" s="348"/>
    </row>
    <row r="43" spans="19:53" ht="16.5" customHeight="1">
      <c r="S43" s="348"/>
    </row>
    <row r="44" spans="19:53" ht="16.5" customHeight="1"/>
    <row r="45" spans="19:53" ht="16.5" customHeight="1"/>
    <row r="46" spans="19:53" ht="16.5" customHeight="1"/>
    <row r="47" spans="19:53" ht="16.5" customHeight="1"/>
    <row r="48" spans="19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</sheetData>
  <mergeCells count="1">
    <mergeCell ref="B4:C4"/>
  </mergeCells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9" location="JBAM_일반사항!A1" display="일반사항"/>
    <hyperlink ref="A10" location="JBAM_손익실적!A1" display="손익실적"/>
    <hyperlink ref="A11" location="'JBAM_자산(말잔)'!A1" display="자산"/>
    <hyperlink ref="A12" location="'JBAM_부채자본(말잔)'!A1" display="부채자본"/>
    <hyperlink ref="A13" location="JBAM_재무비율!A1" display="재무비율"/>
    <hyperlink ref="A2" location="목차!A1" display="Contents"/>
    <hyperlink ref="A8" location="JBAM_일반사항!A1" display="JB자산운용"/>
    <hyperlink ref="A4" location="Group_손익실적!A1" display="JB금융그룹"/>
    <hyperlink ref="A14" location="PPCB_일반현황!A1" display="일반현황"/>
    <hyperlink ref="A15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BA206"/>
  <sheetViews>
    <sheetView showGridLines="0" view="pageBreakPreview" zoomScaleNormal="85" zoomScaleSheetLayoutView="100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7"/>
      <c r="B1" s="19" t="s">
        <v>505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696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960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1090</v>
      </c>
      <c r="AS3" s="28" t="s">
        <v>1094</v>
      </c>
      <c r="AT3" s="28" t="s">
        <v>1097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49" t="s">
        <v>749</v>
      </c>
      <c r="C4" s="49"/>
      <c r="D4" s="10"/>
      <c r="E4" s="196">
        <v>82.06</v>
      </c>
      <c r="F4" s="196">
        <v>131.96</v>
      </c>
      <c r="G4" s="196">
        <v>121.64</v>
      </c>
      <c r="H4" s="196">
        <v>167.32</v>
      </c>
      <c r="I4" s="196">
        <v>180.80144613000002</v>
      </c>
      <c r="J4" s="196">
        <v>175.86380908999999</v>
      </c>
      <c r="K4" s="196">
        <v>203.00002314000002</v>
      </c>
      <c r="L4" s="196">
        <v>269.45619219000002</v>
      </c>
      <c r="M4" s="196">
        <v>577.2993631600001</v>
      </c>
      <c r="N4" s="196">
        <v>859.08385750999992</v>
      </c>
      <c r="O4" s="196">
        <v>1026.2145432699999</v>
      </c>
      <c r="P4" s="142"/>
      <c r="Q4" s="196">
        <v>136.28</v>
      </c>
      <c r="R4" s="196">
        <v>134.97</v>
      </c>
      <c r="S4" s="196">
        <v>121.64</v>
      </c>
      <c r="T4" s="196">
        <v>151.87</v>
      </c>
      <c r="U4" s="196">
        <v>161.19540000000001</v>
      </c>
      <c r="V4" s="196">
        <v>167.5849</v>
      </c>
      <c r="W4" s="196">
        <v>167.32</v>
      </c>
      <c r="X4" s="196">
        <v>162.62</v>
      </c>
      <c r="Y4" s="196">
        <v>175.75</v>
      </c>
      <c r="Z4" s="196">
        <v>172.57</v>
      </c>
      <c r="AA4" s="196">
        <v>180.80144613000002</v>
      </c>
      <c r="AB4" s="196">
        <v>185.14657073999999</v>
      </c>
      <c r="AC4" s="196">
        <v>185.14641884000005</v>
      </c>
      <c r="AD4" s="196">
        <v>168.24360049000003</v>
      </c>
      <c r="AE4" s="196">
        <v>175.86380908999999</v>
      </c>
      <c r="AF4" s="196">
        <v>172.1536467</v>
      </c>
      <c r="AG4" s="196">
        <v>185.61786990000002</v>
      </c>
      <c r="AH4" s="196">
        <v>191.69526934999999</v>
      </c>
      <c r="AI4" s="196">
        <v>209.16026602999997</v>
      </c>
      <c r="AJ4" s="196">
        <v>222.82841148</v>
      </c>
      <c r="AK4" s="196">
        <v>222.01657032000003</v>
      </c>
      <c r="AL4" s="196">
        <v>224.34221891000001</v>
      </c>
      <c r="AM4" s="196">
        <v>269.45619219000002</v>
      </c>
      <c r="AN4" s="196">
        <v>263.07674424999999</v>
      </c>
      <c r="AO4" s="196">
        <v>280.22722116</v>
      </c>
      <c r="AP4" s="196">
        <v>715.3306484499999</v>
      </c>
      <c r="AQ4" s="196">
        <v>577.2993631600001</v>
      </c>
      <c r="AR4" s="196">
        <v>602.37116566000009</v>
      </c>
      <c r="AS4" s="196">
        <v>719.88362489000008</v>
      </c>
      <c r="AT4" s="196">
        <v>593.71649766000007</v>
      </c>
      <c r="AU4" s="196">
        <v>859.08385750999992</v>
      </c>
      <c r="AV4" s="196">
        <v>984.58294680000006</v>
      </c>
      <c r="AW4" s="196">
        <v>989.56001064000009</v>
      </c>
      <c r="AX4" s="196">
        <v>997.56475219000015</v>
      </c>
      <c r="AY4" s="196">
        <v>1026.2145432699999</v>
      </c>
      <c r="AZ4" s="196">
        <v>1018.6040885399999</v>
      </c>
      <c r="BA4" s="196">
        <v>1060.20016489</v>
      </c>
    </row>
    <row r="5" spans="1:53" s="8" customFormat="1" ht="16.5" customHeight="1">
      <c r="A5" s="101" t="s">
        <v>35</v>
      </c>
      <c r="B5" s="50" t="s">
        <v>750</v>
      </c>
      <c r="C5" s="50"/>
      <c r="D5" s="10"/>
      <c r="E5" s="197">
        <v>72.27</v>
      </c>
      <c r="F5" s="197">
        <v>123.51</v>
      </c>
      <c r="G5" s="197">
        <v>109.68</v>
      </c>
      <c r="H5" s="197">
        <v>140.38999999999999</v>
      </c>
      <c r="I5" s="197">
        <v>119.91614733</v>
      </c>
      <c r="J5" s="197">
        <v>130.61367054999999</v>
      </c>
      <c r="K5" s="197">
        <v>177.81246827000004</v>
      </c>
      <c r="L5" s="197">
        <v>236.70741044000002</v>
      </c>
      <c r="M5" s="197">
        <v>548.60985998000001</v>
      </c>
      <c r="N5" s="197">
        <v>822.55016881999995</v>
      </c>
      <c r="O5" s="197">
        <v>991.95674123000003</v>
      </c>
      <c r="P5" s="142"/>
      <c r="Q5" s="197">
        <v>128.94</v>
      </c>
      <c r="R5" s="197">
        <v>121.34</v>
      </c>
      <c r="S5" s="197">
        <v>109.68</v>
      </c>
      <c r="T5" s="197">
        <v>139.4</v>
      </c>
      <c r="U5" s="197">
        <v>146.65540000000001</v>
      </c>
      <c r="V5" s="197">
        <v>150.23590000000002</v>
      </c>
      <c r="W5" s="197">
        <v>140.38999999999999</v>
      </c>
      <c r="X5" s="197">
        <v>130.62</v>
      </c>
      <c r="Y5" s="197">
        <v>143.30000000000001</v>
      </c>
      <c r="Z5" s="197">
        <v>137.6</v>
      </c>
      <c r="AA5" s="197">
        <v>119.91614733</v>
      </c>
      <c r="AB5" s="197">
        <v>117.96390314</v>
      </c>
      <c r="AC5" s="197">
        <v>137.65716919000002</v>
      </c>
      <c r="AD5" s="197">
        <v>122.29680409000001</v>
      </c>
      <c r="AE5" s="197">
        <v>130.61367054999999</v>
      </c>
      <c r="AF5" s="197">
        <v>126.30222452999999</v>
      </c>
      <c r="AG5" s="197">
        <v>133.09386450000002</v>
      </c>
      <c r="AH5" s="197">
        <v>127.52661751999999</v>
      </c>
      <c r="AI5" s="197">
        <v>149.12433617999997</v>
      </c>
      <c r="AJ5" s="197">
        <v>184.60451406999999</v>
      </c>
      <c r="AK5" s="197">
        <v>185.29070843000002</v>
      </c>
      <c r="AL5" s="197">
        <v>190.79708069</v>
      </c>
      <c r="AM5" s="197">
        <v>236.70741044000002</v>
      </c>
      <c r="AN5" s="197">
        <v>232.05679369000001</v>
      </c>
      <c r="AO5" s="197">
        <v>251.00489171999999</v>
      </c>
      <c r="AP5" s="197">
        <v>685.99955185999988</v>
      </c>
      <c r="AQ5" s="197">
        <v>548.60985998000001</v>
      </c>
      <c r="AR5" s="197">
        <v>574.55561895000005</v>
      </c>
      <c r="AS5" s="197">
        <v>693.18608204000009</v>
      </c>
      <c r="AT5" s="197">
        <v>559.11810192000007</v>
      </c>
      <c r="AU5" s="197">
        <v>822.55016881999995</v>
      </c>
      <c r="AV5" s="197">
        <v>948.86483830000009</v>
      </c>
      <c r="AW5" s="197">
        <v>955.3601505800001</v>
      </c>
      <c r="AX5" s="197">
        <v>962.16017711000006</v>
      </c>
      <c r="AY5" s="197">
        <v>991.95674123000003</v>
      </c>
      <c r="AZ5" s="197">
        <v>985.83450124000001</v>
      </c>
      <c r="BA5" s="197">
        <v>1028.8665470999999</v>
      </c>
    </row>
    <row r="6" spans="1:53" s="12" customFormat="1" ht="16.5" customHeight="1">
      <c r="A6" s="101" t="s">
        <v>471</v>
      </c>
      <c r="B6" s="10"/>
      <c r="C6" s="10" t="s">
        <v>751</v>
      </c>
      <c r="D6" s="10"/>
      <c r="E6" s="142">
        <v>53.9</v>
      </c>
      <c r="F6" s="142">
        <v>106.04</v>
      </c>
      <c r="G6" s="142">
        <v>104.42</v>
      </c>
      <c r="H6" s="142">
        <v>73.400000000000006</v>
      </c>
      <c r="I6" s="142">
        <v>40.348652149999999</v>
      </c>
      <c r="J6" s="142">
        <v>63.659656439999999</v>
      </c>
      <c r="K6" s="142">
        <v>52.502462870000002</v>
      </c>
      <c r="L6" s="142">
        <v>63.876378359999997</v>
      </c>
      <c r="M6" s="142">
        <v>6.2202019199999992</v>
      </c>
      <c r="N6" s="142">
        <v>50.784730929999995</v>
      </c>
      <c r="O6" s="142">
        <v>9.6393851999999995</v>
      </c>
      <c r="P6" s="142"/>
      <c r="Q6" s="142">
        <v>113.99</v>
      </c>
      <c r="R6" s="142">
        <v>106.39</v>
      </c>
      <c r="S6" s="142">
        <v>104.42</v>
      </c>
      <c r="T6" s="142">
        <v>133.25</v>
      </c>
      <c r="U6" s="142">
        <v>68.042900000000003</v>
      </c>
      <c r="V6" s="142">
        <v>63.7179</v>
      </c>
      <c r="W6" s="142">
        <v>73.400000000000006</v>
      </c>
      <c r="X6" s="142">
        <v>71.819999999999993</v>
      </c>
      <c r="Y6" s="142">
        <v>53.22</v>
      </c>
      <c r="Z6" s="142">
        <v>41.32</v>
      </c>
      <c r="AA6" s="142">
        <v>40.348652149999999</v>
      </c>
      <c r="AB6" s="142">
        <v>50.468312420000004</v>
      </c>
      <c r="AC6" s="142">
        <v>67.06200324000001</v>
      </c>
      <c r="AD6" s="142">
        <v>65.215307549999991</v>
      </c>
      <c r="AE6" s="142">
        <v>63.659656439999999</v>
      </c>
      <c r="AF6" s="142">
        <v>22.322677520000003</v>
      </c>
      <c r="AG6" s="142">
        <v>30.39732352</v>
      </c>
      <c r="AH6" s="142">
        <v>39.964709149999997</v>
      </c>
      <c r="AI6" s="142">
        <v>52.416467679999997</v>
      </c>
      <c r="AJ6" s="142">
        <v>50.398143619999999</v>
      </c>
      <c r="AK6" s="142">
        <v>35.153860559999998</v>
      </c>
      <c r="AL6" s="142">
        <v>50.119648189999999</v>
      </c>
      <c r="AM6" s="142">
        <v>63.876378359999997</v>
      </c>
      <c r="AN6" s="142">
        <v>103.33655451</v>
      </c>
      <c r="AO6" s="142">
        <v>116.89393475999999</v>
      </c>
      <c r="AP6" s="142">
        <v>99.590567960000001</v>
      </c>
      <c r="AQ6" s="142">
        <v>6.2202019199999992</v>
      </c>
      <c r="AR6" s="142">
        <v>17.62043997</v>
      </c>
      <c r="AS6" s="142">
        <v>14.97915957</v>
      </c>
      <c r="AT6" s="142">
        <v>10.896246249999999</v>
      </c>
      <c r="AU6" s="142">
        <v>50.784730929999995</v>
      </c>
      <c r="AV6" s="142">
        <v>8.5141623400000004</v>
      </c>
      <c r="AW6" s="142">
        <v>9.2481263800000004</v>
      </c>
      <c r="AX6" s="142">
        <v>7.6919017899999993</v>
      </c>
      <c r="AY6" s="142">
        <v>9.6393851999999995</v>
      </c>
      <c r="AZ6" s="142">
        <v>7.3722771099999997</v>
      </c>
      <c r="BA6" s="142">
        <v>55.3683154</v>
      </c>
    </row>
    <row r="7" spans="1:53" s="12" customFormat="1" ht="16.5" customHeight="1">
      <c r="A7" s="99" t="s">
        <v>479</v>
      </c>
      <c r="B7" s="10"/>
      <c r="C7" s="14" t="s">
        <v>752</v>
      </c>
      <c r="D7" s="10"/>
      <c r="E7" s="142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/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</row>
    <row r="8" spans="1:53" s="12" customFormat="1" ht="16.5" customHeight="1">
      <c r="A8" s="309" t="s">
        <v>540</v>
      </c>
      <c r="B8" s="72"/>
      <c r="C8" s="72" t="s">
        <v>753</v>
      </c>
      <c r="D8" s="10"/>
      <c r="E8" s="327">
        <v>0</v>
      </c>
      <c r="F8" s="327">
        <v>0</v>
      </c>
      <c r="G8" s="327">
        <v>0</v>
      </c>
      <c r="H8" s="327">
        <v>0</v>
      </c>
      <c r="I8" s="327">
        <v>0</v>
      </c>
      <c r="J8" s="327">
        <v>0</v>
      </c>
      <c r="K8" s="327">
        <v>0</v>
      </c>
      <c r="L8" s="327">
        <v>0</v>
      </c>
      <c r="M8" s="327">
        <v>0</v>
      </c>
      <c r="N8" s="327">
        <v>0</v>
      </c>
      <c r="O8" s="327">
        <v>0</v>
      </c>
      <c r="P8" s="326"/>
      <c r="Q8" s="327">
        <v>0</v>
      </c>
      <c r="R8" s="327">
        <v>0</v>
      </c>
      <c r="S8" s="327">
        <v>0</v>
      </c>
      <c r="T8" s="327">
        <v>0</v>
      </c>
      <c r="U8" s="327">
        <v>0</v>
      </c>
      <c r="V8" s="327">
        <v>0</v>
      </c>
      <c r="W8" s="327">
        <v>0</v>
      </c>
      <c r="X8" s="327">
        <v>0</v>
      </c>
      <c r="Y8" s="327">
        <v>0</v>
      </c>
      <c r="Z8" s="327">
        <v>0</v>
      </c>
      <c r="AA8" s="327">
        <v>0</v>
      </c>
      <c r="AB8" s="327">
        <v>0</v>
      </c>
      <c r="AC8" s="327">
        <v>0</v>
      </c>
      <c r="AD8" s="327">
        <v>0</v>
      </c>
      <c r="AE8" s="327">
        <v>0</v>
      </c>
      <c r="AF8" s="327">
        <v>0</v>
      </c>
      <c r="AG8" s="327">
        <v>0</v>
      </c>
      <c r="AH8" s="327">
        <v>0</v>
      </c>
      <c r="AI8" s="327">
        <v>0</v>
      </c>
      <c r="AJ8" s="327">
        <v>0</v>
      </c>
      <c r="AK8" s="327">
        <v>0</v>
      </c>
      <c r="AL8" s="327">
        <v>0</v>
      </c>
      <c r="AM8" s="327">
        <v>0</v>
      </c>
      <c r="AN8" s="327">
        <v>0</v>
      </c>
      <c r="AO8" s="327">
        <v>0</v>
      </c>
      <c r="AP8" s="327">
        <v>0</v>
      </c>
      <c r="AQ8" s="327">
        <v>0</v>
      </c>
      <c r="AR8" s="327">
        <v>0</v>
      </c>
      <c r="AS8" s="327">
        <v>0</v>
      </c>
      <c r="AT8" s="327">
        <v>0</v>
      </c>
      <c r="AU8" s="327">
        <v>0</v>
      </c>
      <c r="AV8" s="327">
        <v>0</v>
      </c>
      <c r="AW8" s="327">
        <v>0</v>
      </c>
      <c r="AX8" s="327">
        <v>0</v>
      </c>
      <c r="AY8" s="327">
        <v>0</v>
      </c>
      <c r="AZ8" s="327">
        <v>0</v>
      </c>
      <c r="BA8" s="327">
        <v>0</v>
      </c>
    </row>
    <row r="9" spans="1:53" s="12" customFormat="1" ht="16.5" customHeight="1">
      <c r="A9" s="100" t="s">
        <v>472</v>
      </c>
      <c r="B9" s="10"/>
      <c r="C9" s="10" t="s">
        <v>754</v>
      </c>
      <c r="D9" s="10"/>
      <c r="E9" s="326">
        <v>43.72</v>
      </c>
      <c r="F9" s="326">
        <v>44.4</v>
      </c>
      <c r="G9" s="326">
        <v>41.98</v>
      </c>
      <c r="H9" s="326">
        <v>41.99</v>
      </c>
      <c r="I9" s="326">
        <v>38.703277849999999</v>
      </c>
      <c r="J9" s="326">
        <v>38.703277849999999</v>
      </c>
      <c r="K9" s="326">
        <v>32.485877850000001</v>
      </c>
      <c r="L9" s="326">
        <v>38.713677849999996</v>
      </c>
      <c r="M9" s="326">
        <v>234.89629323</v>
      </c>
      <c r="N9" s="326">
        <v>386.26355182999998</v>
      </c>
      <c r="O9" s="326">
        <v>467.98738737999997</v>
      </c>
      <c r="P9" s="326"/>
      <c r="Q9" s="326">
        <v>41.88</v>
      </c>
      <c r="R9" s="326">
        <v>41.88</v>
      </c>
      <c r="S9" s="326">
        <v>41.98</v>
      </c>
      <c r="T9" s="326">
        <v>42</v>
      </c>
      <c r="U9" s="326">
        <v>42</v>
      </c>
      <c r="V9" s="326">
        <v>42</v>
      </c>
      <c r="W9" s="326">
        <v>41.99</v>
      </c>
      <c r="X9" s="326">
        <v>38.700000000000003</v>
      </c>
      <c r="Y9" s="326">
        <v>38.700000000000003</v>
      </c>
      <c r="Z9" s="326">
        <v>38.700000000000003</v>
      </c>
      <c r="AA9" s="326">
        <v>38.703277849999999</v>
      </c>
      <c r="AB9" s="326">
        <v>39.296303229999999</v>
      </c>
      <c r="AC9" s="326">
        <v>38.703277849999999</v>
      </c>
      <c r="AD9" s="326">
        <v>38.722145300000001</v>
      </c>
      <c r="AE9" s="326">
        <v>38.703277849999999</v>
      </c>
      <c r="AF9" s="326">
        <v>38.703277849999999</v>
      </c>
      <c r="AG9" s="326">
        <v>38.703277849999999</v>
      </c>
      <c r="AH9" s="326">
        <v>38.703277849999999</v>
      </c>
      <c r="AI9" s="326">
        <v>32.485877850000001</v>
      </c>
      <c r="AJ9" s="326">
        <v>38.748479339999996</v>
      </c>
      <c r="AK9" s="326">
        <v>38.703277849999999</v>
      </c>
      <c r="AL9" s="326">
        <v>38.734077849999998</v>
      </c>
      <c r="AM9" s="326">
        <v>38.713677849999996</v>
      </c>
      <c r="AN9" s="326">
        <v>38.703277849999999</v>
      </c>
      <c r="AO9" s="326">
        <v>38.703277849999999</v>
      </c>
      <c r="AP9" s="326">
        <v>198.70327785000001</v>
      </c>
      <c r="AQ9" s="326">
        <v>234.89629323</v>
      </c>
      <c r="AR9" s="326">
        <v>243.01167785000001</v>
      </c>
      <c r="AS9" s="326">
        <v>376.06653919999997</v>
      </c>
      <c r="AT9" s="326">
        <v>203.80985319999999</v>
      </c>
      <c r="AU9" s="326">
        <v>386.26355182999998</v>
      </c>
      <c r="AV9" s="326">
        <v>544.29423673999997</v>
      </c>
      <c r="AW9" s="326">
        <v>496.03067507999998</v>
      </c>
      <c r="AX9" s="326">
        <v>499.50903122999995</v>
      </c>
      <c r="AY9" s="326">
        <v>467.98738737999997</v>
      </c>
      <c r="AZ9" s="326">
        <v>465.85576404</v>
      </c>
      <c r="BA9" s="326">
        <v>428.21874747000004</v>
      </c>
    </row>
    <row r="10" spans="1:53" s="6" customFormat="1" ht="16.5" customHeight="1">
      <c r="A10" s="100" t="s">
        <v>473</v>
      </c>
      <c r="B10" s="14"/>
      <c r="C10" s="14" t="s">
        <v>755</v>
      </c>
      <c r="D10" s="14"/>
      <c r="E10" s="322">
        <v>41.35</v>
      </c>
      <c r="F10" s="322">
        <v>41.35</v>
      </c>
      <c r="G10" s="322">
        <v>41.35</v>
      </c>
      <c r="H10" s="322">
        <v>41.35</v>
      </c>
      <c r="I10" s="322">
        <v>33.35</v>
      </c>
      <c r="J10" s="322">
        <v>33.950000000000003</v>
      </c>
      <c r="K10" s="322">
        <v>27.117199999999997</v>
      </c>
      <c r="L10" s="322">
        <v>33.35</v>
      </c>
      <c r="M10" s="322">
        <v>229.53461537999999</v>
      </c>
      <c r="N10" s="322">
        <v>380.91027398</v>
      </c>
      <c r="O10" s="322">
        <v>462.63410952999999</v>
      </c>
      <c r="P10" s="322"/>
      <c r="Q10" s="322">
        <v>41.35</v>
      </c>
      <c r="R10" s="322">
        <v>41.35</v>
      </c>
      <c r="S10" s="322">
        <v>41.35</v>
      </c>
      <c r="T10" s="322">
        <v>41.35</v>
      </c>
      <c r="U10" s="322">
        <v>41.35</v>
      </c>
      <c r="V10" s="322">
        <v>41.35</v>
      </c>
      <c r="W10" s="322">
        <v>41.35</v>
      </c>
      <c r="X10" s="322">
        <v>38.06</v>
      </c>
      <c r="Y10" s="322">
        <v>38.06</v>
      </c>
      <c r="Z10" s="322">
        <v>38.06</v>
      </c>
      <c r="AA10" s="322">
        <v>33.35</v>
      </c>
      <c r="AB10" s="322">
        <v>33.950000000000003</v>
      </c>
      <c r="AC10" s="322">
        <v>33.950000000000003</v>
      </c>
      <c r="AD10" s="322">
        <v>33.950000000000003</v>
      </c>
      <c r="AE10" s="322">
        <v>33.950000000000003</v>
      </c>
      <c r="AF10" s="322">
        <v>33.950000000000003</v>
      </c>
      <c r="AG10" s="322">
        <v>33.950000000000003</v>
      </c>
      <c r="AH10" s="322">
        <v>33.950000000000003</v>
      </c>
      <c r="AI10" s="322">
        <v>33.950000000000003</v>
      </c>
      <c r="AJ10" s="322">
        <v>33.35</v>
      </c>
      <c r="AK10" s="322">
        <v>33.35</v>
      </c>
      <c r="AL10" s="322">
        <v>33.35</v>
      </c>
      <c r="AM10" s="322">
        <v>33.35</v>
      </c>
      <c r="AN10" s="322">
        <v>33.35</v>
      </c>
      <c r="AO10" s="322">
        <v>33.35</v>
      </c>
      <c r="AP10" s="322">
        <v>193.35</v>
      </c>
      <c r="AQ10" s="322">
        <v>229.53461537999999</v>
      </c>
      <c r="AR10" s="322">
        <v>237.65</v>
      </c>
      <c r="AS10" s="322">
        <v>370.71326135000004</v>
      </c>
      <c r="AT10" s="322">
        <v>198.45657534999998</v>
      </c>
      <c r="AU10" s="322">
        <v>380.91027398</v>
      </c>
      <c r="AV10" s="322">
        <v>538.94095888999993</v>
      </c>
      <c r="AW10" s="322">
        <v>490.67739723</v>
      </c>
      <c r="AX10" s="322">
        <v>494.15575338000002</v>
      </c>
      <c r="AY10" s="322">
        <v>462.63410952999999</v>
      </c>
      <c r="AZ10" s="322">
        <v>460.50248618999996</v>
      </c>
      <c r="BA10" s="322">
        <v>422.86546962</v>
      </c>
    </row>
    <row r="11" spans="1:53" s="6" customFormat="1" ht="16.5" customHeight="1">
      <c r="A11" s="308" t="s">
        <v>520</v>
      </c>
      <c r="B11" s="14"/>
      <c r="C11" s="14" t="s">
        <v>756</v>
      </c>
      <c r="D11" s="14"/>
      <c r="E11" s="322">
        <v>2.37</v>
      </c>
      <c r="F11" s="322">
        <v>3.05</v>
      </c>
      <c r="G11" s="322">
        <v>0.63</v>
      </c>
      <c r="H11" s="322">
        <v>0.64</v>
      </c>
      <c r="I11" s="322">
        <v>5.35</v>
      </c>
      <c r="J11" s="322">
        <v>5.35</v>
      </c>
      <c r="K11" s="322">
        <v>5.3686778500000001</v>
      </c>
      <c r="L11" s="322">
        <v>5.3636778500000002</v>
      </c>
      <c r="M11" s="322">
        <v>5.3616778499999995</v>
      </c>
      <c r="N11" s="322">
        <v>5.3532778499999996</v>
      </c>
      <c r="O11" s="322">
        <v>5.3532778499999996</v>
      </c>
      <c r="P11" s="322"/>
      <c r="Q11" s="322">
        <v>0.53</v>
      </c>
      <c r="R11" s="322">
        <v>0.53</v>
      </c>
      <c r="S11" s="322">
        <v>0.63</v>
      </c>
      <c r="T11" s="322">
        <v>0.65</v>
      </c>
      <c r="U11" s="322">
        <v>0.65</v>
      </c>
      <c r="V11" s="322">
        <v>0.65</v>
      </c>
      <c r="W11" s="322">
        <v>0.64</v>
      </c>
      <c r="X11" s="322">
        <v>0.64</v>
      </c>
      <c r="Y11" s="322">
        <v>0.64</v>
      </c>
      <c r="Z11" s="322">
        <v>0.64</v>
      </c>
      <c r="AA11" s="322">
        <v>5.35</v>
      </c>
      <c r="AB11" s="322">
        <v>5.35</v>
      </c>
      <c r="AC11" s="322">
        <v>5.35</v>
      </c>
      <c r="AD11" s="322">
        <v>5.35</v>
      </c>
      <c r="AE11" s="322">
        <v>5.35</v>
      </c>
      <c r="AF11" s="322">
        <v>5.35</v>
      </c>
      <c r="AG11" s="322">
        <v>5.35</v>
      </c>
      <c r="AH11" s="322">
        <v>5.35</v>
      </c>
      <c r="AI11" s="322">
        <v>5.35</v>
      </c>
      <c r="AJ11" s="322">
        <v>5.3984793399999997</v>
      </c>
      <c r="AK11" s="322">
        <v>5.3532778499999996</v>
      </c>
      <c r="AL11" s="322">
        <v>5.3840778499999997</v>
      </c>
      <c r="AM11" s="322">
        <v>5.3636778500000002</v>
      </c>
      <c r="AN11" s="322">
        <v>5.3532778499999996</v>
      </c>
      <c r="AO11" s="322">
        <v>5.3532778499999996</v>
      </c>
      <c r="AP11" s="322">
        <v>5.3532778499999996</v>
      </c>
      <c r="AQ11" s="322">
        <v>5.3616778499999995</v>
      </c>
      <c r="AR11" s="322">
        <v>5.3616778499999995</v>
      </c>
      <c r="AS11" s="322">
        <v>5.3532778499999996</v>
      </c>
      <c r="AT11" s="322">
        <v>5.3532778499999996</v>
      </c>
      <c r="AU11" s="322">
        <v>5.3532778499999996</v>
      </c>
      <c r="AV11" s="322">
        <v>5.3532778499999996</v>
      </c>
      <c r="AW11" s="322">
        <v>5.3532778499999996</v>
      </c>
      <c r="AX11" s="322">
        <v>5.3532778499999996</v>
      </c>
      <c r="AY11" s="322">
        <v>5.3532778499999996</v>
      </c>
      <c r="AZ11" s="322">
        <v>5.3532778499999996</v>
      </c>
      <c r="BA11" s="322">
        <v>5.3532778499999996</v>
      </c>
    </row>
    <row r="12" spans="1:53" s="6" customFormat="1" ht="16.5" customHeight="1">
      <c r="A12" s="100" t="s">
        <v>475</v>
      </c>
      <c r="B12" s="14"/>
      <c r="C12" s="14" t="s">
        <v>757</v>
      </c>
      <c r="D12" s="14"/>
      <c r="E12" s="322">
        <v>0</v>
      </c>
      <c r="F12" s="322">
        <v>0</v>
      </c>
      <c r="G12" s="322">
        <v>0</v>
      </c>
      <c r="H12" s="322">
        <v>61.72</v>
      </c>
      <c r="I12" s="322">
        <v>68.600665179999993</v>
      </c>
      <c r="J12" s="322">
        <v>61.974684109999998</v>
      </c>
      <c r="K12" s="322">
        <v>96.68491539</v>
      </c>
      <c r="L12" s="322">
        <v>103.66447988</v>
      </c>
      <c r="M12" s="322">
        <v>208.66080074000001</v>
      </c>
      <c r="N12" s="322">
        <v>314.65284382000004</v>
      </c>
      <c r="O12" s="322">
        <v>465.13265832999997</v>
      </c>
      <c r="P12" s="322"/>
      <c r="Q12" s="322">
        <v>0</v>
      </c>
      <c r="R12" s="322">
        <v>0</v>
      </c>
      <c r="S12" s="322">
        <v>0</v>
      </c>
      <c r="T12" s="322">
        <v>0.87</v>
      </c>
      <c r="U12" s="322">
        <v>73.332499999999996</v>
      </c>
      <c r="V12" s="322">
        <v>81.238</v>
      </c>
      <c r="W12" s="322">
        <v>61.72</v>
      </c>
      <c r="X12" s="322">
        <v>53.82</v>
      </c>
      <c r="Y12" s="322">
        <v>85.1</v>
      </c>
      <c r="Z12" s="322">
        <v>91.3</v>
      </c>
      <c r="AA12" s="322">
        <v>68.600665179999993</v>
      </c>
      <c r="AB12" s="322">
        <v>61.923235339999998</v>
      </c>
      <c r="AC12" s="322">
        <v>65.615835950000005</v>
      </c>
      <c r="AD12" s="322">
        <v>52.083299089999997</v>
      </c>
      <c r="AE12" s="322">
        <v>61.974684109999998</v>
      </c>
      <c r="AF12" s="322">
        <v>99.000217009999972</v>
      </c>
      <c r="AG12" s="322">
        <v>97.717210980000004</v>
      </c>
      <c r="AH12" s="322">
        <v>82.582578369999993</v>
      </c>
      <c r="AI12" s="322">
        <v>96.69246849999999</v>
      </c>
      <c r="AJ12" s="322">
        <v>97.774388900000019</v>
      </c>
      <c r="AK12" s="322">
        <v>111.70897661999999</v>
      </c>
      <c r="AL12" s="322">
        <v>105.98452829</v>
      </c>
      <c r="AM12" s="322">
        <v>103.66447988</v>
      </c>
      <c r="AN12" s="322">
        <v>67.915199080000008</v>
      </c>
      <c r="AO12" s="322">
        <v>71.574528200000003</v>
      </c>
      <c r="AP12" s="322">
        <v>346.30365341999999</v>
      </c>
      <c r="AQ12" s="322">
        <v>208.66080074000001</v>
      </c>
      <c r="AR12" s="322">
        <v>241.13582843</v>
      </c>
      <c r="AS12" s="322">
        <v>231.11395359999997</v>
      </c>
      <c r="AT12" s="322">
        <v>267.85275444000001</v>
      </c>
      <c r="AU12" s="322">
        <v>314.65284382000004</v>
      </c>
      <c r="AV12" s="322">
        <v>326.54722604</v>
      </c>
      <c r="AW12" s="322">
        <v>420.81945958999995</v>
      </c>
      <c r="AX12" s="322">
        <v>424.29724307999999</v>
      </c>
      <c r="AY12" s="322">
        <v>465.13265832999997</v>
      </c>
      <c r="AZ12" s="322">
        <v>457.34996845000001</v>
      </c>
      <c r="BA12" s="322">
        <v>458.29420234999998</v>
      </c>
    </row>
    <row r="13" spans="1:53" s="6" customFormat="1" ht="16.5" customHeight="1">
      <c r="A13" s="100" t="s">
        <v>476</v>
      </c>
      <c r="B13" s="14"/>
      <c r="C13" s="14" t="s">
        <v>758</v>
      </c>
      <c r="D13" s="14"/>
      <c r="E13" s="322">
        <v>0</v>
      </c>
      <c r="F13" s="322">
        <v>0</v>
      </c>
      <c r="G13" s="322">
        <v>0</v>
      </c>
      <c r="H13" s="322">
        <v>22.09</v>
      </c>
      <c r="I13" s="322">
        <v>21.232802150000001</v>
      </c>
      <c r="J13" s="322">
        <v>15.295795599999998</v>
      </c>
      <c r="K13" s="322">
        <v>3.1677156000000002</v>
      </c>
      <c r="L13" s="322">
        <v>0.56018299999999999</v>
      </c>
      <c r="M13" s="322">
        <v>0</v>
      </c>
      <c r="N13" s="322">
        <v>0.62810999999999995</v>
      </c>
      <c r="O13" s="322">
        <v>12.322478690000001</v>
      </c>
      <c r="P13" s="322"/>
      <c r="Q13" s="322">
        <v>0</v>
      </c>
      <c r="R13" s="322">
        <v>0</v>
      </c>
      <c r="S13" s="322">
        <v>0</v>
      </c>
      <c r="T13" s="322">
        <v>0.87</v>
      </c>
      <c r="U13" s="322">
        <v>23.456900000000001</v>
      </c>
      <c r="V13" s="322">
        <v>22.4</v>
      </c>
      <c r="W13" s="322">
        <v>22.09</v>
      </c>
      <c r="X13" s="322">
        <v>9.02</v>
      </c>
      <c r="Y13" s="322">
        <v>34.299999999999997</v>
      </c>
      <c r="Z13" s="322">
        <v>28.82</v>
      </c>
      <c r="AA13" s="322">
        <v>21.232802150000001</v>
      </c>
      <c r="AB13" s="322">
        <v>19.917158999999998</v>
      </c>
      <c r="AC13" s="322">
        <v>33.087495099999998</v>
      </c>
      <c r="AD13" s="322">
        <v>17.542365799999999</v>
      </c>
      <c r="AE13" s="322">
        <v>15.295795599999998</v>
      </c>
      <c r="AF13" s="322">
        <v>11.585192600000001</v>
      </c>
      <c r="AG13" s="322">
        <v>9.7296006999999989</v>
      </c>
      <c r="AH13" s="322">
        <v>6.9042237000000002</v>
      </c>
      <c r="AI13" s="322">
        <v>3.1677156000000002</v>
      </c>
      <c r="AJ13" s="322">
        <v>2.0389797000000001</v>
      </c>
      <c r="AK13" s="322">
        <v>0.5848698</v>
      </c>
      <c r="AL13" s="322">
        <v>0.55754379999999992</v>
      </c>
      <c r="AM13" s="322">
        <v>0.56018299999999999</v>
      </c>
      <c r="AN13" s="322">
        <v>0.2889486</v>
      </c>
      <c r="AO13" s="322">
        <v>0</v>
      </c>
      <c r="AP13" s="322">
        <v>2.3475000000000001</v>
      </c>
      <c r="AQ13" s="322">
        <v>0</v>
      </c>
      <c r="AR13" s="322">
        <v>9.1579999999999995</v>
      </c>
      <c r="AS13" s="322">
        <v>0</v>
      </c>
      <c r="AT13" s="322">
        <v>1.4016</v>
      </c>
      <c r="AU13" s="322">
        <v>0.62810999999999995</v>
      </c>
      <c r="AV13" s="322">
        <v>11.045579999999999</v>
      </c>
      <c r="AW13" s="322">
        <v>13.696404110000001</v>
      </c>
      <c r="AX13" s="322">
        <v>13.592399109999999</v>
      </c>
      <c r="AY13" s="322">
        <v>12.322478690000001</v>
      </c>
      <c r="AZ13" s="322">
        <v>12.322478690000001</v>
      </c>
      <c r="BA13" s="322">
        <v>12.322478690000001</v>
      </c>
    </row>
    <row r="14" spans="1:53" s="6" customFormat="1" ht="16.5" customHeight="1">
      <c r="A14" s="101" t="s">
        <v>1077</v>
      </c>
      <c r="B14" s="14"/>
      <c r="C14" s="14" t="s">
        <v>759</v>
      </c>
      <c r="D14" s="14"/>
      <c r="E14" s="322">
        <v>0</v>
      </c>
      <c r="F14" s="322">
        <v>0</v>
      </c>
      <c r="G14" s="322">
        <v>0</v>
      </c>
      <c r="H14" s="322">
        <v>10.35</v>
      </c>
      <c r="I14" s="322">
        <v>37.38409523</v>
      </c>
      <c r="J14" s="322">
        <v>46.67888851</v>
      </c>
      <c r="K14" s="322">
        <v>73.517199790000006</v>
      </c>
      <c r="L14" s="322">
        <v>103.10429688000001</v>
      </c>
      <c r="M14" s="322">
        <v>208.66080074000001</v>
      </c>
      <c r="N14" s="322">
        <v>314.02473381999999</v>
      </c>
      <c r="O14" s="322">
        <v>452.81017964</v>
      </c>
      <c r="P14" s="322"/>
      <c r="Q14" s="322">
        <v>0</v>
      </c>
      <c r="R14" s="322">
        <v>0</v>
      </c>
      <c r="S14" s="322">
        <v>0</v>
      </c>
      <c r="T14" s="322">
        <v>0</v>
      </c>
      <c r="U14" s="322">
        <v>10.09</v>
      </c>
      <c r="V14" s="322">
        <v>29.94</v>
      </c>
      <c r="W14" s="322">
        <v>10.35</v>
      </c>
      <c r="X14" s="322">
        <v>15.15</v>
      </c>
      <c r="Y14" s="322">
        <v>35.950000000000003</v>
      </c>
      <c r="Z14" s="322">
        <v>37.520000000000003</v>
      </c>
      <c r="AA14" s="322">
        <v>37.38409523</v>
      </c>
      <c r="AB14" s="322">
        <v>32.021985059999999</v>
      </c>
      <c r="AC14" s="322">
        <v>32.528340849999999</v>
      </c>
      <c r="AD14" s="322">
        <v>34.540933289999998</v>
      </c>
      <c r="AE14" s="322">
        <v>46.67888851</v>
      </c>
      <c r="AF14" s="322">
        <v>77.432837149999997</v>
      </c>
      <c r="AG14" s="322">
        <v>78.004814449999998</v>
      </c>
      <c r="AH14" s="322">
        <v>65.686290290000002</v>
      </c>
      <c r="AI14" s="322">
        <v>73.52475290000001</v>
      </c>
      <c r="AJ14" s="322">
        <v>75.735409200000007</v>
      </c>
      <c r="AK14" s="322">
        <v>111.12410681999999</v>
      </c>
      <c r="AL14" s="322">
        <v>105.42698449</v>
      </c>
      <c r="AM14" s="322">
        <v>103.10429688000001</v>
      </c>
      <c r="AN14" s="322">
        <v>67.626250479999996</v>
      </c>
      <c r="AO14" s="322">
        <v>71.574528200000003</v>
      </c>
      <c r="AP14" s="322">
        <v>343.95615341999996</v>
      </c>
      <c r="AQ14" s="322">
        <v>208.66080074000001</v>
      </c>
      <c r="AR14" s="322">
        <v>231.97782843000002</v>
      </c>
      <c r="AS14" s="322">
        <v>231.11395359999997</v>
      </c>
      <c r="AT14" s="322">
        <v>266.45115443999998</v>
      </c>
      <c r="AU14" s="322">
        <v>314.02473381999999</v>
      </c>
      <c r="AV14" s="322">
        <v>315.50164604000003</v>
      </c>
      <c r="AW14" s="322">
        <v>407.12305547999995</v>
      </c>
      <c r="AX14" s="322">
        <v>410.70484397000001</v>
      </c>
      <c r="AY14" s="322">
        <v>452.81017964</v>
      </c>
      <c r="AZ14" s="322">
        <v>445.02748976000004</v>
      </c>
      <c r="BA14" s="322">
        <v>445.97172366000001</v>
      </c>
    </row>
    <row r="15" spans="1:53" s="6" customFormat="1" ht="16.5" customHeight="1">
      <c r="A15" s="99" t="s">
        <v>1116</v>
      </c>
      <c r="B15" s="14"/>
      <c r="C15" s="14" t="s">
        <v>760</v>
      </c>
      <c r="D15" s="14"/>
      <c r="E15" s="322">
        <v>0</v>
      </c>
      <c r="F15" s="322">
        <v>0</v>
      </c>
      <c r="G15" s="322">
        <v>0</v>
      </c>
      <c r="H15" s="322">
        <v>29.28</v>
      </c>
      <c r="I15" s="322">
        <v>0</v>
      </c>
      <c r="J15" s="322">
        <v>0</v>
      </c>
      <c r="K15" s="322">
        <v>0</v>
      </c>
      <c r="L15" s="322">
        <v>0</v>
      </c>
      <c r="M15" s="322">
        <v>0</v>
      </c>
      <c r="N15" s="322">
        <v>0</v>
      </c>
      <c r="O15" s="322">
        <v>0</v>
      </c>
      <c r="P15" s="322"/>
      <c r="Q15" s="322">
        <v>0</v>
      </c>
      <c r="R15" s="322">
        <v>0</v>
      </c>
      <c r="S15" s="322">
        <v>0</v>
      </c>
      <c r="T15" s="322">
        <v>0</v>
      </c>
      <c r="U15" s="322">
        <v>39.785600000000002</v>
      </c>
      <c r="V15" s="322">
        <v>28.898000000000003</v>
      </c>
      <c r="W15" s="322">
        <v>29.28</v>
      </c>
      <c r="X15" s="322">
        <v>29.65</v>
      </c>
      <c r="Y15" s="322">
        <v>14.85</v>
      </c>
      <c r="Z15" s="322">
        <v>14.97</v>
      </c>
      <c r="AA15" s="322">
        <v>0</v>
      </c>
      <c r="AB15" s="322">
        <v>0</v>
      </c>
      <c r="AC15" s="322">
        <v>0</v>
      </c>
      <c r="AD15" s="322">
        <v>0</v>
      </c>
      <c r="AE15" s="322">
        <v>0</v>
      </c>
      <c r="AF15" s="322">
        <v>0</v>
      </c>
      <c r="AG15" s="322">
        <v>0</v>
      </c>
      <c r="AH15" s="322">
        <v>0</v>
      </c>
      <c r="AI15" s="322">
        <v>0</v>
      </c>
      <c r="AJ15" s="322">
        <v>0</v>
      </c>
      <c r="AK15" s="322">
        <v>0</v>
      </c>
      <c r="AL15" s="322">
        <v>0</v>
      </c>
      <c r="AM15" s="322">
        <v>0</v>
      </c>
      <c r="AN15" s="322">
        <v>0</v>
      </c>
      <c r="AO15" s="322">
        <v>0</v>
      </c>
      <c r="AP15" s="322">
        <v>0</v>
      </c>
      <c r="AQ15" s="322">
        <v>0</v>
      </c>
      <c r="AR15" s="322">
        <v>0</v>
      </c>
      <c r="AS15" s="322">
        <v>0</v>
      </c>
      <c r="AT15" s="322">
        <v>0</v>
      </c>
      <c r="AU15" s="322">
        <v>0</v>
      </c>
      <c r="AV15" s="322">
        <v>0</v>
      </c>
      <c r="AW15" s="322">
        <v>0</v>
      </c>
      <c r="AX15" s="322">
        <v>0</v>
      </c>
      <c r="AY15" s="322">
        <v>0</v>
      </c>
      <c r="AZ15" s="322">
        <v>0</v>
      </c>
      <c r="BA15" s="322">
        <v>0</v>
      </c>
    </row>
    <row r="16" spans="1:53" s="6" customFormat="1" ht="16.5" customHeight="1">
      <c r="A16" s="97"/>
      <c r="B16" s="31"/>
      <c r="C16" s="31" t="s">
        <v>761</v>
      </c>
      <c r="D16" s="14"/>
      <c r="E16" s="324">
        <v>0</v>
      </c>
      <c r="F16" s="324">
        <v>0</v>
      </c>
      <c r="G16" s="324">
        <v>0</v>
      </c>
      <c r="H16" s="324">
        <v>0</v>
      </c>
      <c r="I16" s="324">
        <v>9.9837678000000007</v>
      </c>
      <c r="J16" s="324">
        <v>0</v>
      </c>
      <c r="K16" s="324">
        <v>20</v>
      </c>
      <c r="L16" s="324">
        <v>0</v>
      </c>
      <c r="M16" s="324">
        <v>0</v>
      </c>
      <c r="N16" s="324">
        <v>0</v>
      </c>
      <c r="O16" s="324">
        <v>0</v>
      </c>
      <c r="P16" s="322"/>
      <c r="Q16" s="324">
        <v>0</v>
      </c>
      <c r="R16" s="324">
        <v>0</v>
      </c>
      <c r="S16" s="324">
        <v>0</v>
      </c>
      <c r="T16" s="324">
        <v>0</v>
      </c>
      <c r="U16" s="324">
        <v>0</v>
      </c>
      <c r="V16" s="324">
        <v>0</v>
      </c>
      <c r="W16" s="324">
        <v>0</v>
      </c>
      <c r="X16" s="324">
        <v>0</v>
      </c>
      <c r="Y16" s="324">
        <v>0</v>
      </c>
      <c r="Z16" s="324">
        <v>9.99</v>
      </c>
      <c r="AA16" s="324">
        <v>9.9837678000000007</v>
      </c>
      <c r="AB16" s="324">
        <v>9.9840912799999995</v>
      </c>
      <c r="AC16" s="324">
        <v>0</v>
      </c>
      <c r="AD16" s="324">
        <v>0</v>
      </c>
      <c r="AE16" s="324">
        <v>0</v>
      </c>
      <c r="AF16" s="324">
        <v>9.9821872599999999</v>
      </c>
      <c r="AG16" s="324">
        <v>9.9827958300000006</v>
      </c>
      <c r="AH16" s="324">
        <v>9.9920643800000004</v>
      </c>
      <c r="AI16" s="324">
        <v>20</v>
      </c>
      <c r="AJ16" s="324">
        <v>20</v>
      </c>
      <c r="AK16" s="324">
        <v>0</v>
      </c>
      <c r="AL16" s="324">
        <v>0</v>
      </c>
      <c r="AM16" s="324">
        <v>0</v>
      </c>
      <c r="AN16" s="324">
        <v>0</v>
      </c>
      <c r="AO16" s="324">
        <v>0</v>
      </c>
      <c r="AP16" s="324">
        <v>0</v>
      </c>
      <c r="AQ16" s="324">
        <v>0</v>
      </c>
      <c r="AR16" s="324">
        <v>0</v>
      </c>
      <c r="AS16" s="324">
        <v>0</v>
      </c>
      <c r="AT16" s="324">
        <v>0</v>
      </c>
      <c r="AU16" s="324">
        <v>0</v>
      </c>
      <c r="AV16" s="324">
        <v>0</v>
      </c>
      <c r="AW16" s="324">
        <v>0</v>
      </c>
      <c r="AX16" s="324">
        <v>0</v>
      </c>
      <c r="AY16" s="324">
        <v>0</v>
      </c>
      <c r="AZ16" s="324">
        <v>0</v>
      </c>
      <c r="BA16" s="324">
        <v>0</v>
      </c>
    </row>
    <row r="17" spans="1:53" s="6" customFormat="1" ht="16.5" customHeight="1">
      <c r="A17" s="97"/>
      <c r="B17" s="14"/>
      <c r="C17" s="14" t="s">
        <v>762</v>
      </c>
      <c r="D17" s="14"/>
      <c r="E17" s="322">
        <v>0</v>
      </c>
      <c r="F17" s="322">
        <v>0</v>
      </c>
      <c r="G17" s="322">
        <v>0</v>
      </c>
      <c r="H17" s="322">
        <v>0</v>
      </c>
      <c r="I17" s="322">
        <v>5.9874999999999998</v>
      </c>
      <c r="J17" s="322">
        <v>0</v>
      </c>
      <c r="K17" s="322">
        <v>0</v>
      </c>
      <c r="L17" s="322">
        <v>0</v>
      </c>
      <c r="M17" s="322">
        <v>0</v>
      </c>
      <c r="N17" s="322">
        <v>0</v>
      </c>
      <c r="O17" s="322">
        <v>0</v>
      </c>
      <c r="P17" s="322"/>
      <c r="Q17" s="322">
        <v>0</v>
      </c>
      <c r="R17" s="322">
        <v>0</v>
      </c>
      <c r="S17" s="322">
        <v>0</v>
      </c>
      <c r="T17" s="322">
        <v>0</v>
      </c>
      <c r="U17" s="322">
        <v>0</v>
      </c>
      <c r="V17" s="322">
        <v>0</v>
      </c>
      <c r="W17" s="322">
        <v>0</v>
      </c>
      <c r="X17" s="322">
        <v>0</v>
      </c>
      <c r="Y17" s="322">
        <v>0</v>
      </c>
      <c r="Z17" s="322">
        <v>0</v>
      </c>
      <c r="AA17" s="322">
        <v>5.9874999999999998</v>
      </c>
      <c r="AB17" s="322">
        <v>0</v>
      </c>
      <c r="AC17" s="322">
        <v>0</v>
      </c>
      <c r="AD17" s="322">
        <v>0</v>
      </c>
      <c r="AE17" s="322">
        <v>0</v>
      </c>
      <c r="AF17" s="322">
        <v>0</v>
      </c>
      <c r="AG17" s="322">
        <v>0</v>
      </c>
      <c r="AH17" s="322">
        <v>0</v>
      </c>
      <c r="AI17" s="322">
        <v>0</v>
      </c>
      <c r="AJ17" s="322">
        <v>0</v>
      </c>
      <c r="AK17" s="322">
        <v>0</v>
      </c>
      <c r="AL17" s="322">
        <v>0</v>
      </c>
      <c r="AM17" s="322">
        <v>0</v>
      </c>
      <c r="AN17" s="322">
        <v>0</v>
      </c>
      <c r="AO17" s="322">
        <v>0</v>
      </c>
      <c r="AP17" s="322">
        <v>0</v>
      </c>
      <c r="AQ17" s="322">
        <v>0</v>
      </c>
      <c r="AR17" s="322">
        <v>0</v>
      </c>
      <c r="AS17" s="322">
        <v>0</v>
      </c>
      <c r="AT17" s="322">
        <v>0</v>
      </c>
      <c r="AU17" s="322">
        <v>0</v>
      </c>
      <c r="AV17" s="322">
        <v>0</v>
      </c>
      <c r="AW17" s="322">
        <v>0</v>
      </c>
      <c r="AX17" s="322">
        <v>0</v>
      </c>
      <c r="AY17" s="322">
        <v>0</v>
      </c>
      <c r="AZ17" s="322">
        <v>0</v>
      </c>
      <c r="BA17" s="322">
        <v>0</v>
      </c>
    </row>
    <row r="18" spans="1:53" s="6" customFormat="1" ht="16.5" customHeight="1">
      <c r="A18" s="97"/>
      <c r="B18" s="14"/>
      <c r="C18" s="14" t="s">
        <v>763</v>
      </c>
      <c r="D18" s="14"/>
      <c r="E18" s="322">
        <v>0</v>
      </c>
      <c r="F18" s="322">
        <v>0</v>
      </c>
      <c r="G18" s="322">
        <v>0</v>
      </c>
      <c r="H18" s="322">
        <v>0</v>
      </c>
      <c r="I18" s="322">
        <v>0</v>
      </c>
      <c r="J18" s="322">
        <v>0</v>
      </c>
      <c r="K18" s="322">
        <v>0</v>
      </c>
      <c r="L18" s="322">
        <v>0</v>
      </c>
      <c r="M18" s="322">
        <v>0</v>
      </c>
      <c r="N18" s="322">
        <v>0</v>
      </c>
      <c r="O18" s="322">
        <v>0</v>
      </c>
      <c r="P18" s="323"/>
      <c r="Q18" s="322">
        <v>0</v>
      </c>
      <c r="R18" s="322">
        <v>0</v>
      </c>
      <c r="S18" s="322">
        <v>0</v>
      </c>
      <c r="T18" s="322">
        <v>0</v>
      </c>
      <c r="U18" s="322">
        <v>0</v>
      </c>
      <c r="V18" s="322">
        <v>0</v>
      </c>
      <c r="W18" s="322">
        <v>0</v>
      </c>
      <c r="X18" s="322">
        <v>0</v>
      </c>
      <c r="Y18" s="322">
        <v>0</v>
      </c>
      <c r="Z18" s="322">
        <v>0</v>
      </c>
      <c r="AA18" s="322">
        <v>0</v>
      </c>
      <c r="AB18" s="322">
        <v>0</v>
      </c>
      <c r="AC18" s="322">
        <v>0</v>
      </c>
      <c r="AD18" s="322">
        <v>0</v>
      </c>
      <c r="AE18" s="322">
        <v>0</v>
      </c>
      <c r="AF18" s="322">
        <v>0</v>
      </c>
      <c r="AG18" s="322">
        <v>0</v>
      </c>
      <c r="AH18" s="322">
        <v>0</v>
      </c>
      <c r="AI18" s="322">
        <v>0</v>
      </c>
      <c r="AJ18" s="322">
        <v>0</v>
      </c>
      <c r="AK18" s="322">
        <v>0</v>
      </c>
      <c r="AL18" s="322">
        <v>0</v>
      </c>
      <c r="AM18" s="322">
        <v>0</v>
      </c>
      <c r="AN18" s="322">
        <v>0</v>
      </c>
      <c r="AO18" s="322">
        <v>0</v>
      </c>
      <c r="AP18" s="322">
        <v>0</v>
      </c>
      <c r="AQ18" s="322">
        <v>0</v>
      </c>
      <c r="AR18" s="322">
        <v>0</v>
      </c>
      <c r="AS18" s="322">
        <v>0</v>
      </c>
      <c r="AT18" s="322">
        <v>0</v>
      </c>
      <c r="AU18" s="322">
        <v>0</v>
      </c>
      <c r="AV18" s="322">
        <v>0</v>
      </c>
      <c r="AW18" s="322">
        <v>0</v>
      </c>
      <c r="AX18" s="322">
        <v>0</v>
      </c>
      <c r="AY18" s="322">
        <v>0</v>
      </c>
      <c r="AZ18" s="322">
        <v>0</v>
      </c>
      <c r="BA18" s="322">
        <v>0</v>
      </c>
    </row>
    <row r="19" spans="1:53" s="6" customFormat="1" ht="16.5" customHeight="1">
      <c r="A19" s="97"/>
      <c r="B19" s="14"/>
      <c r="C19" s="14" t="s">
        <v>764</v>
      </c>
      <c r="D19" s="14"/>
      <c r="E19" s="322">
        <v>0</v>
      </c>
      <c r="F19" s="322">
        <v>0</v>
      </c>
      <c r="G19" s="322">
        <v>0</v>
      </c>
      <c r="H19" s="322">
        <v>0</v>
      </c>
      <c r="I19" s="322">
        <v>0</v>
      </c>
      <c r="J19" s="322">
        <v>0</v>
      </c>
      <c r="K19" s="322">
        <v>0</v>
      </c>
      <c r="L19" s="322">
        <v>0</v>
      </c>
      <c r="M19" s="322">
        <v>0</v>
      </c>
      <c r="N19" s="322">
        <v>0</v>
      </c>
      <c r="O19" s="322">
        <v>0</v>
      </c>
      <c r="P19" s="323"/>
      <c r="Q19" s="322">
        <v>0</v>
      </c>
      <c r="R19" s="322">
        <v>0</v>
      </c>
      <c r="S19" s="322">
        <v>0</v>
      </c>
      <c r="T19" s="322">
        <v>0</v>
      </c>
      <c r="U19" s="322">
        <v>0</v>
      </c>
      <c r="V19" s="322">
        <v>0</v>
      </c>
      <c r="W19" s="322">
        <v>0</v>
      </c>
      <c r="X19" s="322">
        <v>0</v>
      </c>
      <c r="Y19" s="322">
        <v>0</v>
      </c>
      <c r="Z19" s="322">
        <v>0</v>
      </c>
      <c r="AA19" s="322">
        <v>0</v>
      </c>
      <c r="AB19" s="322">
        <v>0</v>
      </c>
      <c r="AC19" s="322">
        <v>0</v>
      </c>
      <c r="AD19" s="322">
        <v>0</v>
      </c>
      <c r="AE19" s="322">
        <v>0</v>
      </c>
      <c r="AF19" s="322">
        <v>0</v>
      </c>
      <c r="AG19" s="322">
        <v>0</v>
      </c>
      <c r="AH19" s="322">
        <v>0</v>
      </c>
      <c r="AI19" s="322">
        <v>0</v>
      </c>
      <c r="AJ19" s="322">
        <v>0</v>
      </c>
      <c r="AK19" s="322">
        <v>0</v>
      </c>
      <c r="AL19" s="322">
        <v>0</v>
      </c>
      <c r="AM19" s="322">
        <v>0</v>
      </c>
      <c r="AN19" s="322">
        <v>0</v>
      </c>
      <c r="AO19" s="322">
        <v>0</v>
      </c>
      <c r="AP19" s="322">
        <v>0</v>
      </c>
      <c r="AQ19" s="322">
        <v>0</v>
      </c>
      <c r="AR19" s="322">
        <v>0</v>
      </c>
      <c r="AS19" s="322">
        <v>0</v>
      </c>
      <c r="AT19" s="322">
        <v>0</v>
      </c>
      <c r="AU19" s="322">
        <v>0</v>
      </c>
      <c r="AV19" s="322">
        <v>0</v>
      </c>
      <c r="AW19" s="322">
        <v>0</v>
      </c>
      <c r="AX19" s="322">
        <v>0</v>
      </c>
      <c r="AY19" s="322">
        <v>0</v>
      </c>
      <c r="AZ19" s="322">
        <v>0</v>
      </c>
      <c r="BA19" s="322">
        <v>0</v>
      </c>
    </row>
    <row r="20" spans="1:53" s="6" customFormat="1" ht="16.5" customHeight="1">
      <c r="A20" s="97"/>
      <c r="B20" s="14"/>
      <c r="C20" s="14" t="s">
        <v>765</v>
      </c>
      <c r="D20" s="14"/>
      <c r="E20" s="322">
        <v>0</v>
      </c>
      <c r="F20" s="322">
        <v>0</v>
      </c>
      <c r="G20" s="322">
        <v>0</v>
      </c>
      <c r="H20" s="322">
        <v>0</v>
      </c>
      <c r="I20" s="322">
        <v>0</v>
      </c>
      <c r="J20" s="322">
        <v>0</v>
      </c>
      <c r="K20" s="322">
        <v>0</v>
      </c>
      <c r="L20" s="322">
        <v>0</v>
      </c>
      <c r="M20" s="322">
        <v>0</v>
      </c>
      <c r="N20" s="322">
        <v>0</v>
      </c>
      <c r="O20" s="322">
        <v>0</v>
      </c>
      <c r="P20" s="323"/>
      <c r="Q20" s="322">
        <v>0</v>
      </c>
      <c r="R20" s="322">
        <v>0</v>
      </c>
      <c r="S20" s="322">
        <v>0</v>
      </c>
      <c r="T20" s="322">
        <v>0</v>
      </c>
      <c r="U20" s="322">
        <v>0</v>
      </c>
      <c r="V20" s="322">
        <v>0</v>
      </c>
      <c r="W20" s="322">
        <v>0</v>
      </c>
      <c r="X20" s="322">
        <v>0</v>
      </c>
      <c r="Y20" s="322">
        <v>0</v>
      </c>
      <c r="Z20" s="322">
        <v>0</v>
      </c>
      <c r="AA20" s="322">
        <v>0</v>
      </c>
      <c r="AB20" s="322">
        <v>0</v>
      </c>
      <c r="AC20" s="322">
        <v>0</v>
      </c>
      <c r="AD20" s="322">
        <v>0</v>
      </c>
      <c r="AE20" s="322">
        <v>0</v>
      </c>
      <c r="AF20" s="322">
        <v>0</v>
      </c>
      <c r="AG20" s="322">
        <v>0</v>
      </c>
      <c r="AH20" s="322">
        <v>0</v>
      </c>
      <c r="AI20" s="322">
        <v>0</v>
      </c>
      <c r="AJ20" s="322">
        <v>0</v>
      </c>
      <c r="AK20" s="322">
        <v>0</v>
      </c>
      <c r="AL20" s="322">
        <v>0</v>
      </c>
      <c r="AM20" s="322">
        <v>0</v>
      </c>
      <c r="AN20" s="322">
        <v>0</v>
      </c>
      <c r="AO20" s="322">
        <v>0</v>
      </c>
      <c r="AP20" s="322">
        <v>0</v>
      </c>
      <c r="AQ20" s="322">
        <v>0</v>
      </c>
      <c r="AR20" s="322">
        <v>0</v>
      </c>
      <c r="AS20" s="322">
        <v>0</v>
      </c>
      <c r="AT20" s="322">
        <v>0</v>
      </c>
      <c r="AU20" s="322">
        <v>0</v>
      </c>
      <c r="AV20" s="322">
        <v>0</v>
      </c>
      <c r="AW20" s="322">
        <v>0</v>
      </c>
      <c r="AX20" s="322">
        <v>0</v>
      </c>
      <c r="AY20" s="322">
        <v>0</v>
      </c>
      <c r="AZ20" s="322">
        <v>0</v>
      </c>
      <c r="BA20" s="322">
        <v>0</v>
      </c>
    </row>
    <row r="21" spans="1:53" s="6" customFormat="1" ht="16.5" customHeight="1">
      <c r="A21" s="97"/>
      <c r="B21" s="14"/>
      <c r="C21" s="14" t="s">
        <v>766</v>
      </c>
      <c r="D21" s="14"/>
      <c r="E21" s="322">
        <v>0</v>
      </c>
      <c r="F21" s="322">
        <v>0</v>
      </c>
      <c r="G21" s="322">
        <v>0</v>
      </c>
      <c r="H21" s="322">
        <v>0</v>
      </c>
      <c r="I21" s="322">
        <v>0</v>
      </c>
      <c r="J21" s="322">
        <v>0</v>
      </c>
      <c r="K21" s="322">
        <v>0</v>
      </c>
      <c r="L21" s="322">
        <v>0</v>
      </c>
      <c r="M21" s="322">
        <v>19.600000000000001</v>
      </c>
      <c r="N21" s="322">
        <v>0</v>
      </c>
      <c r="O21" s="322">
        <v>0</v>
      </c>
      <c r="P21" s="323"/>
      <c r="Q21" s="322">
        <v>0</v>
      </c>
      <c r="R21" s="322">
        <v>0</v>
      </c>
      <c r="S21" s="322">
        <v>0</v>
      </c>
      <c r="T21" s="322">
        <v>0</v>
      </c>
      <c r="U21" s="322">
        <v>0</v>
      </c>
      <c r="V21" s="322">
        <v>0</v>
      </c>
      <c r="W21" s="322">
        <v>0</v>
      </c>
      <c r="X21" s="322">
        <v>0</v>
      </c>
      <c r="Y21" s="322">
        <v>0</v>
      </c>
      <c r="Z21" s="322">
        <v>0</v>
      </c>
      <c r="AA21" s="322">
        <v>0</v>
      </c>
      <c r="AB21" s="322">
        <v>0</v>
      </c>
      <c r="AC21" s="322">
        <v>0</v>
      </c>
      <c r="AD21" s="322">
        <v>0</v>
      </c>
      <c r="AE21" s="322">
        <v>0</v>
      </c>
      <c r="AF21" s="322">
        <v>0</v>
      </c>
      <c r="AG21" s="322">
        <v>0</v>
      </c>
      <c r="AH21" s="322">
        <v>0</v>
      </c>
      <c r="AI21" s="322">
        <v>0</v>
      </c>
      <c r="AJ21" s="322">
        <v>0</v>
      </c>
      <c r="AK21" s="322">
        <v>0</v>
      </c>
      <c r="AL21" s="322">
        <v>0</v>
      </c>
      <c r="AM21" s="322">
        <v>0</v>
      </c>
      <c r="AN21" s="322">
        <v>0</v>
      </c>
      <c r="AO21" s="322">
        <v>0</v>
      </c>
      <c r="AP21" s="322">
        <v>0</v>
      </c>
      <c r="AQ21" s="322">
        <v>19.600000000000001</v>
      </c>
      <c r="AR21" s="322">
        <v>0</v>
      </c>
      <c r="AS21" s="322">
        <v>0</v>
      </c>
      <c r="AT21" s="322">
        <v>0</v>
      </c>
      <c r="AU21" s="322">
        <v>0</v>
      </c>
      <c r="AV21" s="322">
        <v>0</v>
      </c>
      <c r="AW21" s="322">
        <v>0</v>
      </c>
      <c r="AX21" s="322">
        <v>0</v>
      </c>
      <c r="AY21" s="322">
        <v>0</v>
      </c>
      <c r="AZ21" s="322">
        <v>0</v>
      </c>
      <c r="BA21" s="322">
        <v>0</v>
      </c>
    </row>
    <row r="22" spans="1:53" s="6" customFormat="1" ht="16.5" customHeight="1">
      <c r="A22" s="97"/>
      <c r="B22" s="14"/>
      <c r="C22" s="14" t="s">
        <v>767</v>
      </c>
      <c r="D22" s="14"/>
      <c r="E22" s="322">
        <v>0</v>
      </c>
      <c r="F22" s="322">
        <v>0</v>
      </c>
      <c r="G22" s="322">
        <v>0</v>
      </c>
      <c r="H22" s="322">
        <v>0</v>
      </c>
      <c r="I22" s="322">
        <v>0</v>
      </c>
      <c r="J22" s="322">
        <v>0</v>
      </c>
      <c r="K22" s="322">
        <v>28.609690009999998</v>
      </c>
      <c r="L22" s="322">
        <v>62.923352199999997</v>
      </c>
      <c r="M22" s="322">
        <v>115.03020371000001</v>
      </c>
      <c r="N22" s="322">
        <v>109.62668186000001</v>
      </c>
      <c r="O22" s="322">
        <v>89.634949940000013</v>
      </c>
      <c r="P22" s="323"/>
      <c r="Q22" s="322">
        <v>0</v>
      </c>
      <c r="R22" s="322">
        <v>0</v>
      </c>
      <c r="S22" s="322">
        <v>0</v>
      </c>
      <c r="T22" s="322">
        <v>0</v>
      </c>
      <c r="U22" s="322">
        <v>0</v>
      </c>
      <c r="V22" s="322">
        <v>0</v>
      </c>
      <c r="W22" s="322">
        <v>0</v>
      </c>
      <c r="X22" s="322">
        <v>0</v>
      </c>
      <c r="Y22" s="322">
        <v>0</v>
      </c>
      <c r="Z22" s="322">
        <v>0</v>
      </c>
      <c r="AA22" s="322">
        <v>0</v>
      </c>
      <c r="AB22" s="322">
        <v>0</v>
      </c>
      <c r="AC22" s="322">
        <v>0</v>
      </c>
      <c r="AD22" s="322">
        <v>0</v>
      </c>
      <c r="AE22" s="322">
        <v>0</v>
      </c>
      <c r="AF22" s="322">
        <v>0</v>
      </c>
      <c r="AG22" s="322">
        <v>0</v>
      </c>
      <c r="AH22" s="322">
        <v>0</v>
      </c>
      <c r="AI22" s="322">
        <v>0</v>
      </c>
      <c r="AJ22" s="322">
        <v>30.153980059999999</v>
      </c>
      <c r="AK22" s="322">
        <v>32.195071249999998</v>
      </c>
      <c r="AL22" s="322">
        <v>28.429304210000002</v>
      </c>
      <c r="AM22" s="322">
        <v>62.923352199999997</v>
      </c>
      <c r="AN22" s="322">
        <v>54.572240100000002</v>
      </c>
      <c r="AO22" s="322">
        <v>56.303628760000002</v>
      </c>
      <c r="AP22" s="322">
        <v>74.672530479999992</v>
      </c>
      <c r="AQ22" s="322">
        <v>115.03020371000001</v>
      </c>
      <c r="AR22" s="322">
        <v>108.68531231999999</v>
      </c>
      <c r="AS22" s="322">
        <v>109.62406929000001</v>
      </c>
      <c r="AT22" s="322">
        <v>111.69688765000001</v>
      </c>
      <c r="AU22" s="322">
        <v>109.62668186000001</v>
      </c>
      <c r="AV22" s="322">
        <v>111.6868528</v>
      </c>
      <c r="AW22" s="322">
        <v>70.399529149999992</v>
      </c>
      <c r="AX22" s="322">
        <v>71.799640629999999</v>
      </c>
      <c r="AY22" s="322">
        <v>89.634949940000013</v>
      </c>
      <c r="AZ22" s="322">
        <v>100.56413126</v>
      </c>
      <c r="BA22" s="322">
        <v>131.49292149999999</v>
      </c>
    </row>
    <row r="23" spans="1:53" s="6" customFormat="1" ht="16.5" customHeight="1">
      <c r="A23" s="97"/>
      <c r="B23" s="14"/>
      <c r="C23" s="14" t="s">
        <v>768</v>
      </c>
      <c r="D23" s="14"/>
      <c r="E23" s="322">
        <v>25.35</v>
      </c>
      <c r="F23" s="322">
        <v>26.93</v>
      </c>
      <c r="G23" s="322">
        <v>36.72</v>
      </c>
      <c r="H23" s="322">
        <v>36.72</v>
      </c>
      <c r="I23" s="322">
        <v>33.723947850000002</v>
      </c>
      <c r="J23" s="322">
        <v>33.723947850000002</v>
      </c>
      <c r="K23" s="322">
        <v>32.470477850000002</v>
      </c>
      <c r="L23" s="322">
        <v>32.470477850000002</v>
      </c>
      <c r="M23" s="322">
        <v>35.797639619999998</v>
      </c>
      <c r="N23" s="322">
        <v>38.777639620000002</v>
      </c>
      <c r="O23" s="322">
        <v>40.437639619999999</v>
      </c>
      <c r="P23" s="323"/>
      <c r="Q23" s="322">
        <v>26.93</v>
      </c>
      <c r="R23" s="322">
        <v>26.93</v>
      </c>
      <c r="S23" s="322">
        <v>36.72</v>
      </c>
      <c r="T23" s="322">
        <v>36.72</v>
      </c>
      <c r="U23" s="322">
        <v>36.72</v>
      </c>
      <c r="V23" s="322">
        <v>36.72</v>
      </c>
      <c r="W23" s="322">
        <v>36.72</v>
      </c>
      <c r="X23" s="322">
        <v>33.72</v>
      </c>
      <c r="Y23" s="322">
        <v>33.72</v>
      </c>
      <c r="Z23" s="322">
        <v>33.72</v>
      </c>
      <c r="AA23" s="322">
        <v>33.723947850000002</v>
      </c>
      <c r="AB23" s="322">
        <v>33.723947850000002</v>
      </c>
      <c r="AC23" s="322">
        <v>33.723947850000002</v>
      </c>
      <c r="AD23" s="322">
        <v>33.723947850000002</v>
      </c>
      <c r="AE23" s="322">
        <v>33.723947850000002</v>
      </c>
      <c r="AF23" s="322">
        <v>33.723947850000002</v>
      </c>
      <c r="AG23" s="322">
        <v>33.723947850000002</v>
      </c>
      <c r="AH23" s="322">
        <v>33.723947850000002</v>
      </c>
      <c r="AI23" s="322">
        <v>32.470477850000002</v>
      </c>
      <c r="AJ23" s="322">
        <v>32.470477850000002</v>
      </c>
      <c r="AK23" s="322">
        <v>32.470477850000002</v>
      </c>
      <c r="AL23" s="322">
        <v>32.470477850000002</v>
      </c>
      <c r="AM23" s="322">
        <v>32.470477850000002</v>
      </c>
      <c r="AN23" s="322">
        <v>32.470477850000002</v>
      </c>
      <c r="AO23" s="322">
        <v>32.470477850000002</v>
      </c>
      <c r="AP23" s="322">
        <v>33.270477849999999</v>
      </c>
      <c r="AQ23" s="322">
        <v>35.797639619999998</v>
      </c>
      <c r="AR23" s="322">
        <v>35.89763962</v>
      </c>
      <c r="AS23" s="322">
        <v>38.597639620000002</v>
      </c>
      <c r="AT23" s="322">
        <v>35.137639620000002</v>
      </c>
      <c r="AU23" s="322">
        <v>38.777639620000002</v>
      </c>
      <c r="AV23" s="322">
        <v>42.177639620000001</v>
      </c>
      <c r="AW23" s="322">
        <v>41.137639620000002</v>
      </c>
      <c r="AX23" s="322">
        <v>41.137639620000002</v>
      </c>
      <c r="AY23" s="322">
        <v>40.437639619999999</v>
      </c>
      <c r="AZ23" s="322">
        <v>45.307639620000003</v>
      </c>
      <c r="BA23" s="322">
        <v>44.507639619999999</v>
      </c>
    </row>
    <row r="24" spans="1:53" s="6" customFormat="1" ht="16.5" customHeight="1">
      <c r="A24" s="97"/>
      <c r="B24" s="29" t="s">
        <v>769</v>
      </c>
      <c r="C24" s="29"/>
      <c r="D24" s="10"/>
      <c r="E24" s="328">
        <v>9.7899999999999991</v>
      </c>
      <c r="F24" s="328">
        <v>8.4499999999999993</v>
      </c>
      <c r="G24" s="328">
        <v>11.96</v>
      </c>
      <c r="H24" s="328">
        <v>26.93</v>
      </c>
      <c r="I24" s="328">
        <v>60.885298800000001</v>
      </c>
      <c r="J24" s="328">
        <v>45.250138539999995</v>
      </c>
      <c r="K24" s="328">
        <v>25.18755487</v>
      </c>
      <c r="L24" s="328">
        <v>32.748781749999999</v>
      </c>
      <c r="M24" s="328">
        <v>28.689503180000003</v>
      </c>
      <c r="N24" s="328">
        <v>36.533688689999998</v>
      </c>
      <c r="O24" s="328">
        <v>34.257802040000001</v>
      </c>
      <c r="P24" s="329"/>
      <c r="Q24" s="328">
        <v>7.34</v>
      </c>
      <c r="R24" s="328">
        <v>13.63</v>
      </c>
      <c r="S24" s="328">
        <v>11.96</v>
      </c>
      <c r="T24" s="328">
        <v>12.47</v>
      </c>
      <c r="U24" s="328">
        <v>14.54</v>
      </c>
      <c r="V24" s="328">
        <v>17.349</v>
      </c>
      <c r="W24" s="328">
        <v>26.93</v>
      </c>
      <c r="X24" s="328">
        <v>32</v>
      </c>
      <c r="Y24" s="328">
        <v>32.450000000000003</v>
      </c>
      <c r="Z24" s="328">
        <v>34.97</v>
      </c>
      <c r="AA24" s="328">
        <v>60.885298800000001</v>
      </c>
      <c r="AB24" s="328">
        <v>67.182667600000002</v>
      </c>
      <c r="AC24" s="328">
        <v>47.489249650000005</v>
      </c>
      <c r="AD24" s="328">
        <v>45.946796400000004</v>
      </c>
      <c r="AE24" s="328">
        <v>45.250138539999995</v>
      </c>
      <c r="AF24" s="328">
        <v>45.851422169999999</v>
      </c>
      <c r="AG24" s="328">
        <v>52.524005399999993</v>
      </c>
      <c r="AH24" s="328">
        <v>64.168651830000002</v>
      </c>
      <c r="AI24" s="328">
        <v>60.035929850000002</v>
      </c>
      <c r="AJ24" s="328">
        <v>38.223897409999999</v>
      </c>
      <c r="AK24" s="328">
        <v>36.725861890000004</v>
      </c>
      <c r="AL24" s="328">
        <v>33.545138219999998</v>
      </c>
      <c r="AM24" s="328">
        <v>32.748781749999999</v>
      </c>
      <c r="AN24" s="328">
        <v>31.019950559999998</v>
      </c>
      <c r="AO24" s="328">
        <v>29.222329440000003</v>
      </c>
      <c r="AP24" s="328">
        <v>29.331096589999998</v>
      </c>
      <c r="AQ24" s="328">
        <v>28.689503180000003</v>
      </c>
      <c r="AR24" s="328">
        <v>27.81554671</v>
      </c>
      <c r="AS24" s="328">
        <v>26.697542850000001</v>
      </c>
      <c r="AT24" s="328">
        <v>34.598395740000001</v>
      </c>
      <c r="AU24" s="328">
        <v>36.533688689999998</v>
      </c>
      <c r="AV24" s="328">
        <v>35.7181085</v>
      </c>
      <c r="AW24" s="328">
        <v>34.199860059999999</v>
      </c>
      <c r="AX24" s="328">
        <v>35.404575080000001</v>
      </c>
      <c r="AY24" s="328">
        <v>34.257802040000001</v>
      </c>
      <c r="AZ24" s="328">
        <v>32.769587300000005</v>
      </c>
      <c r="BA24" s="328">
        <v>31.333617789999998</v>
      </c>
    </row>
    <row r="25" spans="1:53" ht="16.5" customHeight="1">
      <c r="B25" s="14" t="s">
        <v>770</v>
      </c>
      <c r="C25" s="5"/>
      <c r="D25" s="14"/>
      <c r="E25" s="322">
        <v>0.31</v>
      </c>
      <c r="F25" s="322">
        <v>0.11</v>
      </c>
      <c r="G25" s="322">
        <v>3.66</v>
      </c>
      <c r="H25" s="322">
        <v>4.1100000000000003</v>
      </c>
      <c r="I25" s="322">
        <v>8.1949415000000005</v>
      </c>
      <c r="J25" s="322">
        <v>6.0213874499999998</v>
      </c>
      <c r="K25" s="322">
        <v>4.9430765000000001</v>
      </c>
      <c r="L25" s="322">
        <v>14.19190708</v>
      </c>
      <c r="M25" s="322">
        <v>9.2656133500000006</v>
      </c>
      <c r="N25" s="322">
        <v>17.278706570000001</v>
      </c>
      <c r="O25" s="322">
        <v>14.93355015</v>
      </c>
      <c r="P25" s="322"/>
      <c r="Q25" s="322">
        <v>0.18</v>
      </c>
      <c r="R25" s="322">
        <v>2.64</v>
      </c>
      <c r="S25" s="322">
        <v>3.66</v>
      </c>
      <c r="T25" s="322">
        <v>3.76</v>
      </c>
      <c r="U25" s="322">
        <v>4.1900000000000004</v>
      </c>
      <c r="V25" s="322">
        <v>4.2210000000000001</v>
      </c>
      <c r="W25" s="322">
        <v>4.1100000000000003</v>
      </c>
      <c r="X25" s="322">
        <v>4.76</v>
      </c>
      <c r="Y25" s="322">
        <v>4.38</v>
      </c>
      <c r="Z25" s="322">
        <v>3.16</v>
      </c>
      <c r="AA25" s="322">
        <v>8.1949415000000005</v>
      </c>
      <c r="AB25" s="322">
        <v>7.7357771099999999</v>
      </c>
      <c r="AC25" s="322">
        <v>7.1514910199999999</v>
      </c>
      <c r="AD25" s="322">
        <v>6.6483675800000004</v>
      </c>
      <c r="AE25" s="322">
        <v>6.0213874499999998</v>
      </c>
      <c r="AF25" s="322">
        <v>5.4547841800000008</v>
      </c>
      <c r="AG25" s="322">
        <v>5.4847086699999998</v>
      </c>
      <c r="AH25" s="322">
        <v>4.9639682599999997</v>
      </c>
      <c r="AI25" s="322">
        <v>4.93921527</v>
      </c>
      <c r="AJ25" s="322">
        <v>17.794677489999998</v>
      </c>
      <c r="AK25" s="322">
        <v>16.309529170000001</v>
      </c>
      <c r="AL25" s="322">
        <v>14.626924109999999</v>
      </c>
      <c r="AM25" s="322">
        <v>14.19190708</v>
      </c>
      <c r="AN25" s="322">
        <v>12.46852773</v>
      </c>
      <c r="AO25" s="322">
        <v>10.70644761</v>
      </c>
      <c r="AP25" s="322">
        <v>10.87221576</v>
      </c>
      <c r="AQ25" s="322">
        <v>9.2656133500000006</v>
      </c>
      <c r="AR25" s="322">
        <v>8.3827395399999993</v>
      </c>
      <c r="AS25" s="322">
        <v>7.3200491699999999</v>
      </c>
      <c r="AT25" s="322">
        <v>15.304100550000001</v>
      </c>
      <c r="AU25" s="322">
        <v>17.278706570000001</v>
      </c>
      <c r="AV25" s="322">
        <v>16.474779679999997</v>
      </c>
      <c r="AW25" s="322">
        <v>14.957790510000001</v>
      </c>
      <c r="AX25" s="322">
        <v>16.044830689999998</v>
      </c>
      <c r="AY25" s="322">
        <v>14.93355015</v>
      </c>
      <c r="AZ25" s="322">
        <v>13.32725512</v>
      </c>
      <c r="BA25" s="322">
        <v>11.671957420000002</v>
      </c>
    </row>
    <row r="26" spans="1:53" ht="16.5" customHeight="1">
      <c r="B26" s="216" t="s">
        <v>771</v>
      </c>
      <c r="C26" s="233"/>
      <c r="D26" s="234"/>
      <c r="E26" s="325">
        <v>9.48</v>
      </c>
      <c r="F26" s="325">
        <v>8.34</v>
      </c>
      <c r="G26" s="325">
        <v>8.3000000000000007</v>
      </c>
      <c r="H26" s="325">
        <v>22.82</v>
      </c>
      <c r="I26" s="325">
        <v>52.690357299999995</v>
      </c>
      <c r="J26" s="325">
        <v>39.228751090000003</v>
      </c>
      <c r="K26" s="325">
        <v>20.24447837</v>
      </c>
      <c r="L26" s="325">
        <v>18.556874669999999</v>
      </c>
      <c r="M26" s="325">
        <v>19.42388983</v>
      </c>
      <c r="N26" s="325">
        <v>19.254982120000001</v>
      </c>
      <c r="O26" s="325">
        <v>19.324251889999999</v>
      </c>
      <c r="P26" s="330"/>
      <c r="Q26" s="325">
        <v>7.16</v>
      </c>
      <c r="R26" s="325">
        <v>10.99</v>
      </c>
      <c r="S26" s="325">
        <v>8.3000000000000007</v>
      </c>
      <c r="T26" s="325">
        <v>8.7100000000000009</v>
      </c>
      <c r="U26" s="325">
        <v>10.35</v>
      </c>
      <c r="V26" s="325">
        <v>13.128</v>
      </c>
      <c r="W26" s="325">
        <v>22.82</v>
      </c>
      <c r="X26" s="325">
        <v>27.24</v>
      </c>
      <c r="Y26" s="325">
        <v>28.07</v>
      </c>
      <c r="Z26" s="325">
        <v>31.81</v>
      </c>
      <c r="AA26" s="325">
        <v>52.690357299999995</v>
      </c>
      <c r="AB26" s="325">
        <v>59.446890489999994</v>
      </c>
      <c r="AC26" s="325">
        <v>40.337758629999996</v>
      </c>
      <c r="AD26" s="325">
        <v>39.298428819999998</v>
      </c>
      <c r="AE26" s="325">
        <v>39.228751090000003</v>
      </c>
      <c r="AF26" s="325">
        <v>40.396637990000002</v>
      </c>
      <c r="AG26" s="325">
        <v>47.039296729999997</v>
      </c>
      <c r="AH26" s="325">
        <v>59.20468357</v>
      </c>
      <c r="AI26" s="325">
        <v>55.096714579999997</v>
      </c>
      <c r="AJ26" s="325">
        <v>20.429219920000001</v>
      </c>
      <c r="AK26" s="325">
        <v>20.41633272</v>
      </c>
      <c r="AL26" s="325">
        <v>18.918214109999997</v>
      </c>
      <c r="AM26" s="325">
        <v>18.556874669999999</v>
      </c>
      <c r="AN26" s="325">
        <v>18.55142283</v>
      </c>
      <c r="AO26" s="325">
        <v>18.515881830000001</v>
      </c>
      <c r="AP26" s="325">
        <v>18.458880830000002</v>
      </c>
      <c r="AQ26" s="325">
        <v>19.42388983</v>
      </c>
      <c r="AR26" s="325">
        <v>19.43280717</v>
      </c>
      <c r="AS26" s="325">
        <v>19.377493680000001</v>
      </c>
      <c r="AT26" s="325">
        <v>19.29429519</v>
      </c>
      <c r="AU26" s="325">
        <v>19.254982120000001</v>
      </c>
      <c r="AV26" s="325">
        <v>19.243328819999999</v>
      </c>
      <c r="AW26" s="325">
        <v>19.24206955</v>
      </c>
      <c r="AX26" s="325">
        <v>19.359744389999999</v>
      </c>
      <c r="AY26" s="325">
        <v>19.324251889999999</v>
      </c>
      <c r="AZ26" s="325">
        <v>19.442332180000001</v>
      </c>
      <c r="BA26" s="325">
        <v>19.66166037</v>
      </c>
    </row>
    <row r="27" spans="1:53" s="5" customFormat="1" ht="16.5" customHeight="1">
      <c r="A27" s="97"/>
      <c r="B27" s="636" t="s">
        <v>772</v>
      </c>
      <c r="C27" s="5" t="s">
        <v>618</v>
      </c>
      <c r="D27" s="15"/>
      <c r="E27" s="322">
        <v>750.46</v>
      </c>
      <c r="F27" s="322">
        <v>624.05999999999995</v>
      </c>
      <c r="G27" s="322">
        <v>334.9</v>
      </c>
      <c r="H27" s="322">
        <v>1855.99</v>
      </c>
      <c r="I27" s="322">
        <v>3476.8</v>
      </c>
      <c r="J27" s="322">
        <v>4543.26</v>
      </c>
      <c r="K27" s="322">
        <v>6318.97</v>
      </c>
      <c r="L27" s="322">
        <v>6108.62</v>
      </c>
      <c r="M27" s="322">
        <v>6028.98</v>
      </c>
      <c r="N27" s="322">
        <v>6033.35</v>
      </c>
      <c r="O27" s="322">
        <v>7374.0060999999996</v>
      </c>
      <c r="P27" s="323"/>
      <c r="Q27" s="322">
        <v>624.05999999999995</v>
      </c>
      <c r="R27" s="322">
        <v>149.66</v>
      </c>
      <c r="S27" s="322">
        <v>334.9</v>
      </c>
      <c r="T27" s="322">
        <v>334.9</v>
      </c>
      <c r="U27" s="322">
        <v>1031.1043</v>
      </c>
      <c r="V27" s="322">
        <v>1929.96</v>
      </c>
      <c r="W27" s="322">
        <v>1855.99</v>
      </c>
      <c r="X27" s="322">
        <v>2105.0700000000002</v>
      </c>
      <c r="Y27" s="322">
        <v>2868.3</v>
      </c>
      <c r="Z27" s="322">
        <v>3018.3</v>
      </c>
      <c r="AA27" s="322">
        <v>3476.8</v>
      </c>
      <c r="AB27" s="322">
        <v>3476.8</v>
      </c>
      <c r="AC27" s="322">
        <v>3679.6147590899996</v>
      </c>
      <c r="AD27" s="322">
        <v>4843.59</v>
      </c>
      <c r="AE27" s="322">
        <v>4543.26</v>
      </c>
      <c r="AF27" s="322">
        <v>4341.3908891400006</v>
      </c>
      <c r="AG27" s="322">
        <v>6408.79</v>
      </c>
      <c r="AH27" s="322">
        <v>6210.4190049100007</v>
      </c>
      <c r="AI27" s="322">
        <v>6318.97</v>
      </c>
      <c r="AJ27" s="322">
        <v>6202.3787957899995</v>
      </c>
      <c r="AK27" s="322">
        <v>5471.3</v>
      </c>
      <c r="AL27" s="322">
        <v>5646.57</v>
      </c>
      <c r="AM27" s="322">
        <v>6108.62</v>
      </c>
      <c r="AN27" s="322">
        <v>6190.53</v>
      </c>
      <c r="AO27" s="322">
        <v>6102.03</v>
      </c>
      <c r="AP27" s="322">
        <v>7056.18</v>
      </c>
      <c r="AQ27" s="322">
        <v>6028.98</v>
      </c>
      <c r="AR27" s="322">
        <v>6164.91</v>
      </c>
      <c r="AS27" s="322">
        <v>5439.01</v>
      </c>
      <c r="AT27" s="322">
        <v>5588.87</v>
      </c>
      <c r="AU27" s="322">
        <v>6033.35</v>
      </c>
      <c r="AV27" s="322">
        <v>6138.21</v>
      </c>
      <c r="AW27" s="322">
        <v>6887.8158519400004</v>
      </c>
      <c r="AX27" s="322">
        <v>7176.3</v>
      </c>
      <c r="AY27" s="322">
        <v>7374.0060999999996</v>
      </c>
      <c r="AZ27" s="322">
        <v>6898.1673000000001</v>
      </c>
      <c r="BA27" s="322">
        <v>7263.36</v>
      </c>
    </row>
    <row r="28" spans="1:53" s="5" customFormat="1" ht="16.5" customHeight="1">
      <c r="A28" s="97"/>
      <c r="B28" s="637"/>
      <c r="C28" s="5" t="s">
        <v>617</v>
      </c>
      <c r="D28" s="15"/>
      <c r="E28" s="322">
        <v>10308.69</v>
      </c>
      <c r="F28" s="322">
        <v>9850.7199999999993</v>
      </c>
      <c r="G28" s="322">
        <v>6646.27</v>
      </c>
      <c r="H28" s="323">
        <v>8272.2199999999993</v>
      </c>
      <c r="I28" s="323">
        <v>24355.46</v>
      </c>
      <c r="J28" s="323">
        <v>14717.27</v>
      </c>
      <c r="K28" s="323">
        <v>19924.07</v>
      </c>
      <c r="L28" s="323">
        <v>21230.7</v>
      </c>
      <c r="M28" s="323">
        <v>29400.75</v>
      </c>
      <c r="N28" s="323">
        <v>19023.939999999999</v>
      </c>
      <c r="O28" s="323">
        <v>19473.651000000002</v>
      </c>
      <c r="P28" s="323"/>
      <c r="Q28" s="322">
        <v>9234.4699999999993</v>
      </c>
      <c r="R28" s="322">
        <v>9634.4699999999993</v>
      </c>
      <c r="S28" s="322">
        <v>6646.26</v>
      </c>
      <c r="T28" s="322">
        <v>6646.26</v>
      </c>
      <c r="U28" s="322">
        <v>6930.2649000000001</v>
      </c>
      <c r="V28" s="323">
        <v>6929</v>
      </c>
      <c r="W28" s="323">
        <v>8272.2199999999993</v>
      </c>
      <c r="X28" s="323">
        <v>8729.83</v>
      </c>
      <c r="Y28" s="323">
        <v>13113.28</v>
      </c>
      <c r="Z28" s="323">
        <v>13737.72</v>
      </c>
      <c r="AA28" s="323">
        <v>24355.46</v>
      </c>
      <c r="AB28" s="323">
        <v>18426.759999999998</v>
      </c>
      <c r="AC28" s="323">
        <v>15252.52353620012</v>
      </c>
      <c r="AD28" s="323">
        <v>14579.84</v>
      </c>
      <c r="AE28" s="323">
        <v>14717.27</v>
      </c>
      <c r="AF28" s="323">
        <v>14129.53952823</v>
      </c>
      <c r="AG28" s="323">
        <v>16023.42</v>
      </c>
      <c r="AH28" s="323">
        <v>16486.524141170001</v>
      </c>
      <c r="AI28" s="323">
        <v>19924.07</v>
      </c>
      <c r="AJ28" s="323">
        <v>18347.29011152</v>
      </c>
      <c r="AK28" s="323">
        <v>21045.86</v>
      </c>
      <c r="AL28" s="323">
        <v>20833.169999999998</v>
      </c>
      <c r="AM28" s="323">
        <v>21230.7</v>
      </c>
      <c r="AN28" s="323">
        <v>20373.330000000002</v>
      </c>
      <c r="AO28" s="323">
        <v>29732.41</v>
      </c>
      <c r="AP28" s="323">
        <v>29740.29</v>
      </c>
      <c r="AQ28" s="323">
        <v>29400.75</v>
      </c>
      <c r="AR28" s="323">
        <v>29092.49</v>
      </c>
      <c r="AS28" s="323">
        <v>28370.73</v>
      </c>
      <c r="AT28" s="323">
        <v>28222.17</v>
      </c>
      <c r="AU28" s="323">
        <v>19023.939999999999</v>
      </c>
      <c r="AV28" s="323">
        <v>18760.919999999998</v>
      </c>
      <c r="AW28" s="323">
        <v>18692.614488570001</v>
      </c>
      <c r="AX28" s="323">
        <v>19148.901832719999</v>
      </c>
      <c r="AY28" s="323">
        <v>19473.651000000002</v>
      </c>
      <c r="AZ28" s="323">
        <v>19310.131999999998</v>
      </c>
      <c r="BA28" s="323">
        <v>17827.189999999999</v>
      </c>
    </row>
    <row r="29" spans="1:53" s="5" customFormat="1" ht="16.5" customHeight="1">
      <c r="A29" s="97"/>
      <c r="B29" s="637"/>
      <c r="C29" s="5" t="s">
        <v>890</v>
      </c>
      <c r="D29" s="15"/>
      <c r="E29" s="322">
        <v>0</v>
      </c>
      <c r="F29" s="322">
        <v>0</v>
      </c>
      <c r="G29" s="322">
        <v>0</v>
      </c>
      <c r="H29" s="323">
        <v>0</v>
      </c>
      <c r="I29" s="323">
        <v>3493.14</v>
      </c>
      <c r="J29" s="323">
        <v>9858.7099999999991</v>
      </c>
      <c r="K29" s="323">
        <v>10913.23</v>
      </c>
      <c r="L29" s="323">
        <v>17852.349999999999</v>
      </c>
      <c r="M29" s="323">
        <v>9383.49</v>
      </c>
      <c r="N29" s="323">
        <v>4812.7299999999996</v>
      </c>
      <c r="O29" s="323">
        <v>5230.5170999999982</v>
      </c>
      <c r="P29" s="323"/>
      <c r="Q29" s="322">
        <v>0</v>
      </c>
      <c r="R29" s="322">
        <v>0</v>
      </c>
      <c r="S29" s="322">
        <v>0</v>
      </c>
      <c r="T29" s="322">
        <v>0</v>
      </c>
      <c r="U29" s="322">
        <v>0</v>
      </c>
      <c r="V29" s="323">
        <v>0</v>
      </c>
      <c r="W29" s="323">
        <v>0</v>
      </c>
      <c r="X29" s="323">
        <v>305</v>
      </c>
      <c r="Y29" s="323">
        <v>407.85</v>
      </c>
      <c r="Z29" s="323">
        <v>519.85</v>
      </c>
      <c r="AA29" s="323">
        <v>3493.14</v>
      </c>
      <c r="AB29" s="323">
        <v>10527.12</v>
      </c>
      <c r="AC29" s="323">
        <v>9460.4053474800003</v>
      </c>
      <c r="AD29" s="323">
        <v>10060.74</v>
      </c>
      <c r="AE29" s="323">
        <v>9858.7099999999991</v>
      </c>
      <c r="AF29" s="323">
        <v>10911.860390059999</v>
      </c>
      <c r="AG29" s="323">
        <v>10436.950000000001</v>
      </c>
      <c r="AH29" s="323">
        <v>13633.428072569999</v>
      </c>
      <c r="AI29" s="323">
        <v>10913.23</v>
      </c>
      <c r="AJ29" s="323">
        <v>13431.68</v>
      </c>
      <c r="AK29" s="323">
        <v>19389.78</v>
      </c>
      <c r="AL29" s="323">
        <v>18896.09</v>
      </c>
      <c r="AM29" s="323">
        <v>17852.349999999999</v>
      </c>
      <c r="AN29" s="323">
        <v>17857.310000000001</v>
      </c>
      <c r="AO29" s="323">
        <v>9093.9699999999993</v>
      </c>
      <c r="AP29" s="323">
        <v>9585.42</v>
      </c>
      <c r="AQ29" s="323">
        <v>9383.49</v>
      </c>
      <c r="AR29" s="323">
        <v>9443.57</v>
      </c>
      <c r="AS29" s="323">
        <v>7352.63</v>
      </c>
      <c r="AT29" s="323">
        <v>4742.7299999999996</v>
      </c>
      <c r="AU29" s="323">
        <v>4812.7299999999996</v>
      </c>
      <c r="AV29" s="323">
        <v>5434.72</v>
      </c>
      <c r="AW29" s="323">
        <v>5832.5635124399978</v>
      </c>
      <c r="AX29" s="323">
        <v>5590.04</v>
      </c>
      <c r="AY29" s="323">
        <v>5230.5170999999982</v>
      </c>
      <c r="AZ29" s="323">
        <v>5075.0954999999985</v>
      </c>
      <c r="BA29" s="323">
        <v>5699.68</v>
      </c>
    </row>
    <row r="30" spans="1:53" s="5" customFormat="1" ht="16.5" customHeight="1">
      <c r="A30" s="97"/>
      <c r="B30" s="637"/>
      <c r="C30" s="5" t="s">
        <v>891</v>
      </c>
      <c r="D30" s="15"/>
      <c r="E30" s="322">
        <v>0</v>
      </c>
      <c r="F30" s="322">
        <v>0</v>
      </c>
      <c r="G30" s="322">
        <v>0</v>
      </c>
      <c r="H30" s="323">
        <v>0</v>
      </c>
      <c r="I30" s="323">
        <v>17335.03</v>
      </c>
      <c r="J30" s="323">
        <v>18238.080000000002</v>
      </c>
      <c r="K30" s="323">
        <v>17670.87</v>
      </c>
      <c r="L30" s="323">
        <v>17285.259999999998</v>
      </c>
      <c r="M30" s="323">
        <v>16101.25</v>
      </c>
      <c r="N30" s="323">
        <v>24749.46</v>
      </c>
      <c r="O30" s="323">
        <v>23508.816800000001</v>
      </c>
      <c r="P30" s="323"/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3">
        <v>0</v>
      </c>
      <c r="W30" s="323">
        <v>0</v>
      </c>
      <c r="X30" s="323">
        <v>0</v>
      </c>
      <c r="Y30" s="323">
        <v>0</v>
      </c>
      <c r="Z30" s="323">
        <v>0</v>
      </c>
      <c r="AA30" s="323">
        <v>17335.03</v>
      </c>
      <c r="AB30" s="323">
        <v>18049.490000000002</v>
      </c>
      <c r="AC30" s="323">
        <v>17984.743046650001</v>
      </c>
      <c r="AD30" s="323">
        <v>18511.41</v>
      </c>
      <c r="AE30" s="323">
        <v>18238.080000000002</v>
      </c>
      <c r="AF30" s="323">
        <v>18031.72282124</v>
      </c>
      <c r="AG30" s="323">
        <v>18483.919999999998</v>
      </c>
      <c r="AH30" s="323">
        <v>17817.53603725</v>
      </c>
      <c r="AI30" s="323">
        <v>17670.87</v>
      </c>
      <c r="AJ30" s="323">
        <v>17076.529650460001</v>
      </c>
      <c r="AK30" s="323">
        <v>16660.759999999998</v>
      </c>
      <c r="AL30" s="323">
        <v>18032.28</v>
      </c>
      <c r="AM30" s="323">
        <v>17285.259999999998</v>
      </c>
      <c r="AN30" s="323">
        <v>16518.919999999998</v>
      </c>
      <c r="AO30" s="323">
        <v>16153.56</v>
      </c>
      <c r="AP30" s="323">
        <v>16371</v>
      </c>
      <c r="AQ30" s="323">
        <v>16101.25</v>
      </c>
      <c r="AR30" s="323">
        <v>15804.36</v>
      </c>
      <c r="AS30" s="323">
        <v>15890.02</v>
      </c>
      <c r="AT30" s="323">
        <v>25127.83</v>
      </c>
      <c r="AU30" s="323">
        <v>24749.46</v>
      </c>
      <c r="AV30" s="323">
        <v>23926.799999999999</v>
      </c>
      <c r="AW30" s="323">
        <v>23775.01</v>
      </c>
      <c r="AX30" s="323">
        <v>23514.10976657</v>
      </c>
      <c r="AY30" s="323">
        <v>23508.816800000001</v>
      </c>
      <c r="AZ30" s="323">
        <v>23359.4594</v>
      </c>
      <c r="BA30" s="323">
        <v>25274.33</v>
      </c>
    </row>
    <row r="31" spans="1:53" s="5" customFormat="1" ht="16.5" customHeight="1">
      <c r="A31" s="97"/>
      <c r="B31" s="637"/>
      <c r="C31" s="5" t="s">
        <v>442</v>
      </c>
      <c r="D31" s="15"/>
      <c r="E31" s="322">
        <v>0</v>
      </c>
      <c r="F31" s="322">
        <v>0</v>
      </c>
      <c r="G31" s="322">
        <v>0</v>
      </c>
      <c r="H31" s="323">
        <v>32.4</v>
      </c>
      <c r="I31" s="323">
        <v>127.33</v>
      </c>
      <c r="J31" s="323">
        <v>810</v>
      </c>
      <c r="K31" s="323">
        <v>810</v>
      </c>
      <c r="L31" s="323">
        <v>810</v>
      </c>
      <c r="M31" s="323">
        <v>810</v>
      </c>
      <c r="N31" s="323">
        <v>267.54000000000002</v>
      </c>
      <c r="O31" s="323">
        <v>190.59299999999999</v>
      </c>
      <c r="P31" s="323"/>
      <c r="Q31" s="322">
        <v>0</v>
      </c>
      <c r="R31" s="322">
        <v>0</v>
      </c>
      <c r="S31" s="322">
        <v>0</v>
      </c>
      <c r="T31" s="322">
        <v>0</v>
      </c>
      <c r="U31" s="322">
        <v>0</v>
      </c>
      <c r="V31" s="323">
        <v>0</v>
      </c>
      <c r="W31" s="323">
        <v>32.4</v>
      </c>
      <c r="X31" s="323">
        <v>32.4</v>
      </c>
      <c r="Y31" s="323">
        <v>77.760000000000005</v>
      </c>
      <c r="Z31" s="323">
        <v>127.33</v>
      </c>
      <c r="AA31" s="323">
        <v>127.33</v>
      </c>
      <c r="AB31" s="323">
        <v>810</v>
      </c>
      <c r="AC31" s="323">
        <v>810</v>
      </c>
      <c r="AD31" s="323">
        <v>810</v>
      </c>
      <c r="AE31" s="323">
        <v>810</v>
      </c>
      <c r="AF31" s="323">
        <v>810</v>
      </c>
      <c r="AG31" s="323">
        <v>810</v>
      </c>
      <c r="AH31" s="323">
        <v>810</v>
      </c>
      <c r="AI31" s="323">
        <v>810</v>
      </c>
      <c r="AJ31" s="323">
        <v>810</v>
      </c>
      <c r="AK31" s="323">
        <v>810</v>
      </c>
      <c r="AL31" s="323">
        <v>810</v>
      </c>
      <c r="AM31" s="323">
        <v>810</v>
      </c>
      <c r="AN31" s="323">
        <v>810</v>
      </c>
      <c r="AO31" s="323">
        <v>810</v>
      </c>
      <c r="AP31" s="323">
        <v>810</v>
      </c>
      <c r="AQ31" s="323">
        <v>810</v>
      </c>
      <c r="AR31" s="323">
        <v>487</v>
      </c>
      <c r="AS31" s="323">
        <v>267.54000000000002</v>
      </c>
      <c r="AT31" s="323">
        <v>267.54000000000002</v>
      </c>
      <c r="AU31" s="323">
        <v>267.54000000000002</v>
      </c>
      <c r="AV31" s="323">
        <v>190.59</v>
      </c>
      <c r="AW31" s="323">
        <v>190.59299999999999</v>
      </c>
      <c r="AX31" s="323">
        <v>190.59299999999999</v>
      </c>
      <c r="AY31" s="323">
        <v>190.59299999999999</v>
      </c>
      <c r="AZ31" s="323">
        <v>190.59</v>
      </c>
      <c r="BA31" s="323">
        <v>167.1</v>
      </c>
    </row>
    <row r="32" spans="1:53" s="5" customFormat="1" ht="16.5" customHeight="1" thickBot="1">
      <c r="A32" s="97"/>
      <c r="B32" s="638"/>
      <c r="C32" s="240" t="s">
        <v>892</v>
      </c>
      <c r="D32" s="241"/>
      <c r="E32" s="345">
        <v>11059.15</v>
      </c>
      <c r="F32" s="345">
        <v>10474.780000000001</v>
      </c>
      <c r="G32" s="345">
        <v>6981.17</v>
      </c>
      <c r="H32" s="345">
        <v>10160.609999999999</v>
      </c>
      <c r="I32" s="345">
        <v>48787.759999999995</v>
      </c>
      <c r="J32" s="345">
        <v>48167.32</v>
      </c>
      <c r="K32" s="345">
        <v>55637.14</v>
      </c>
      <c r="L32" s="345">
        <v>63286.93</v>
      </c>
      <c r="M32" s="345">
        <v>61724.480000000003</v>
      </c>
      <c r="N32" s="345">
        <v>54887.02</v>
      </c>
      <c r="O32" s="345">
        <v>55777.583999999995</v>
      </c>
      <c r="P32" s="345"/>
      <c r="Q32" s="345">
        <v>9858.5299999999988</v>
      </c>
      <c r="R32" s="345">
        <v>9784.1299999999992</v>
      </c>
      <c r="S32" s="345">
        <v>6981.16</v>
      </c>
      <c r="T32" s="345">
        <v>6981.16</v>
      </c>
      <c r="U32" s="345">
        <v>7961.3692000000001</v>
      </c>
      <c r="V32" s="345">
        <v>8858.9599999999991</v>
      </c>
      <c r="W32" s="345">
        <v>10160.609999999999</v>
      </c>
      <c r="X32" s="345">
        <v>11172.3</v>
      </c>
      <c r="Y32" s="345">
        <v>16467.189999999999</v>
      </c>
      <c r="Z32" s="345">
        <v>17403.2</v>
      </c>
      <c r="AA32" s="345">
        <v>48787.759999999995</v>
      </c>
      <c r="AB32" s="345">
        <v>51290.17</v>
      </c>
      <c r="AC32" s="345">
        <v>47187.286689420122</v>
      </c>
      <c r="AD32" s="345">
        <v>48805.58</v>
      </c>
      <c r="AE32" s="345">
        <v>48167.32</v>
      </c>
      <c r="AF32" s="345">
        <v>48224.51362867</v>
      </c>
      <c r="AG32" s="345">
        <v>52163.08</v>
      </c>
      <c r="AH32" s="345">
        <v>54957.907255899998</v>
      </c>
      <c r="AI32" s="345">
        <v>55637.14</v>
      </c>
      <c r="AJ32" s="345">
        <v>55867.878557770004</v>
      </c>
      <c r="AK32" s="345">
        <v>63377.7</v>
      </c>
      <c r="AL32" s="345">
        <v>64218.11</v>
      </c>
      <c r="AM32" s="345">
        <v>63286.929999999993</v>
      </c>
      <c r="AN32" s="345">
        <v>61750.09</v>
      </c>
      <c r="AO32" s="345">
        <v>61891.97</v>
      </c>
      <c r="AP32" s="345">
        <v>63562.89</v>
      </c>
      <c r="AQ32" s="345">
        <v>61724.480000000003</v>
      </c>
      <c r="AR32" s="345">
        <v>60992.33</v>
      </c>
      <c r="AS32" s="345">
        <v>57319.93</v>
      </c>
      <c r="AT32" s="345">
        <v>63949.14</v>
      </c>
      <c r="AU32" s="345">
        <v>54887.02</v>
      </c>
      <c r="AV32" s="345">
        <v>54451.24</v>
      </c>
      <c r="AW32" s="345">
        <v>55378.596852949995</v>
      </c>
      <c r="AX32" s="345">
        <v>55619.94459929</v>
      </c>
      <c r="AY32" s="345">
        <v>55777.583999999995</v>
      </c>
      <c r="AZ32" s="345">
        <v>54833.444199999998</v>
      </c>
      <c r="BA32" s="345">
        <v>56231.66</v>
      </c>
    </row>
    <row r="33" spans="1:3" s="5" customFormat="1" ht="16.5" customHeight="1">
      <c r="A33" s="97"/>
      <c r="B33" s="1"/>
      <c r="C33" s="1"/>
    </row>
    <row r="34" spans="1:3" ht="16.5" customHeight="1"/>
    <row r="35" spans="1:3" ht="16.5" customHeight="1"/>
    <row r="36" spans="1:3" ht="16.5" customHeight="1"/>
    <row r="37" spans="1:3" ht="16.5" customHeight="1"/>
    <row r="38" spans="1:3" ht="16.5" customHeight="1"/>
    <row r="39" spans="1:3" ht="16.5" customHeight="1"/>
    <row r="40" spans="1:3" ht="16.5" customHeight="1"/>
    <row r="41" spans="1:3" ht="16.5" customHeight="1"/>
    <row r="42" spans="1:3" ht="16.5" customHeight="1"/>
    <row r="43" spans="1:3" ht="16.5" customHeight="1"/>
    <row r="44" spans="1:3" ht="16.5" customHeight="1"/>
    <row r="45" spans="1:3" ht="16.5" customHeight="1"/>
    <row r="46" spans="1:3" ht="16.5" customHeight="1"/>
    <row r="47" spans="1:3" ht="16.5" customHeight="1"/>
    <row r="48" spans="1: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</sheetData>
  <mergeCells count="1">
    <mergeCell ref="B27:B32"/>
  </mergeCells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9" location="JBAM_일반사항!A1" display="일반사항"/>
    <hyperlink ref="A10" location="JBAM_손익실적!A1" display="손익실적"/>
    <hyperlink ref="A11" location="'JBAM_자산(말잔)'!A1" display="자산"/>
    <hyperlink ref="A12" location="'JBAM_부채자본(말잔)'!A1" display="부채자본"/>
    <hyperlink ref="A13" location="JBAM_재무비율!A1" display="재무비율"/>
    <hyperlink ref="A2" location="목차!A1" display="Contents"/>
    <hyperlink ref="A8" location="JBAM_일반사항!A1" display="JB자산운용"/>
    <hyperlink ref="A4" location="Group_손익실적!A1" display="JB금융그룹"/>
    <hyperlink ref="A14" location="PPCB_일반현황!A1" display="일반현황"/>
    <hyperlink ref="A15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1" width="9.77734375" style="1" customWidth="1"/>
    <col min="62" max="16384" width="8.88671875" style="1"/>
  </cols>
  <sheetData>
    <row r="1" spans="1:53" s="3" customFormat="1" ht="26.25" customHeight="1">
      <c r="A1" s="17"/>
      <c r="B1" s="19" t="s">
        <v>506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664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1071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53" t="s">
        <v>378</v>
      </c>
      <c r="C4" s="53"/>
      <c r="D4" s="10"/>
      <c r="E4" s="144">
        <v>82.06</v>
      </c>
      <c r="F4" s="144">
        <v>131.96</v>
      </c>
      <c r="G4" s="144">
        <v>121.64</v>
      </c>
      <c r="H4" s="144">
        <v>167.31</v>
      </c>
      <c r="I4" s="144">
        <v>180.84</v>
      </c>
      <c r="J4" s="144">
        <v>175.86380909000002</v>
      </c>
      <c r="K4" s="144">
        <v>209.23282313999999</v>
      </c>
      <c r="L4" s="331">
        <v>269.45619219000002</v>
      </c>
      <c r="M4" s="331">
        <v>577.2993631600001</v>
      </c>
      <c r="N4" s="331">
        <v>859.08385750999992</v>
      </c>
      <c r="O4" s="331">
        <v>1026.2145432699999</v>
      </c>
      <c r="P4" s="142"/>
      <c r="Q4" s="144">
        <v>136.28</v>
      </c>
      <c r="R4" s="331">
        <v>134.97</v>
      </c>
      <c r="S4" s="331">
        <v>121.64</v>
      </c>
      <c r="T4" s="331">
        <v>151.88999999999999</v>
      </c>
      <c r="U4" s="331">
        <v>161.19999999999999</v>
      </c>
      <c r="V4" s="331">
        <v>167.58540000000002</v>
      </c>
      <c r="W4" s="331">
        <v>167.31</v>
      </c>
      <c r="X4" s="331">
        <v>162.62</v>
      </c>
      <c r="Y4" s="331">
        <v>175.74</v>
      </c>
      <c r="Z4" s="331">
        <v>172.57</v>
      </c>
      <c r="AA4" s="331">
        <v>180.84</v>
      </c>
      <c r="AB4" s="331">
        <v>185.14657074000002</v>
      </c>
      <c r="AC4" s="331">
        <v>185.14641884</v>
      </c>
      <c r="AD4" s="331">
        <v>168.24593349</v>
      </c>
      <c r="AE4" s="331">
        <v>175.86380909000002</v>
      </c>
      <c r="AF4" s="331">
        <v>172.1536467</v>
      </c>
      <c r="AG4" s="331">
        <v>185.61786989999996</v>
      </c>
      <c r="AH4" s="331">
        <v>191.69526935000002</v>
      </c>
      <c r="AI4" s="331">
        <v>209.23282313999999</v>
      </c>
      <c r="AJ4" s="331">
        <v>222.82841148000003</v>
      </c>
      <c r="AK4" s="331">
        <v>222.01657032</v>
      </c>
      <c r="AL4" s="331">
        <v>224.34221891000001</v>
      </c>
      <c r="AM4" s="331">
        <v>269.45619219000002</v>
      </c>
      <c r="AN4" s="331">
        <v>263.07674424999999</v>
      </c>
      <c r="AO4" s="331">
        <v>280.22722116</v>
      </c>
      <c r="AP4" s="331">
        <v>715.33064845000001</v>
      </c>
      <c r="AQ4" s="331">
        <v>577.2993631600001</v>
      </c>
      <c r="AR4" s="331">
        <v>602.37116565999997</v>
      </c>
      <c r="AS4" s="331">
        <v>719.88362489000008</v>
      </c>
      <c r="AT4" s="331">
        <v>593.71649766000007</v>
      </c>
      <c r="AU4" s="331">
        <v>859.08385750999992</v>
      </c>
      <c r="AV4" s="331">
        <v>984.58294679999995</v>
      </c>
      <c r="AW4" s="331">
        <v>989.56001063999997</v>
      </c>
      <c r="AX4" s="331">
        <v>997.56475219000004</v>
      </c>
      <c r="AY4" s="331">
        <v>1026.2145432699999</v>
      </c>
      <c r="AZ4" s="331">
        <v>1018.6040885400001</v>
      </c>
      <c r="BA4" s="331">
        <v>1060.20016489</v>
      </c>
    </row>
    <row r="5" spans="1:53" s="8" customFormat="1" ht="16.5" customHeight="1">
      <c r="A5" s="101" t="s">
        <v>35</v>
      </c>
      <c r="B5" s="30" t="s">
        <v>380</v>
      </c>
      <c r="C5" s="30"/>
      <c r="D5" s="10"/>
      <c r="E5" s="143">
        <v>4.8899999999999997</v>
      </c>
      <c r="F5" s="143">
        <v>4.62</v>
      </c>
      <c r="G5" s="143">
        <v>7.49</v>
      </c>
      <c r="H5" s="143">
        <v>11.02</v>
      </c>
      <c r="I5" s="143">
        <v>20.07</v>
      </c>
      <c r="J5" s="143">
        <v>11.56693329</v>
      </c>
      <c r="K5" s="143">
        <v>23.026854229999998</v>
      </c>
      <c r="L5" s="332">
        <v>105.26769484</v>
      </c>
      <c r="M5" s="332">
        <v>409.83864717000006</v>
      </c>
      <c r="N5" s="332">
        <v>528.21774677999997</v>
      </c>
      <c r="O5" s="332">
        <v>650.09306125000001</v>
      </c>
      <c r="P5" s="142"/>
      <c r="Q5" s="143">
        <v>4.0999999999999996</v>
      </c>
      <c r="R5" s="332">
        <v>3.44</v>
      </c>
      <c r="S5" s="332">
        <v>7.49</v>
      </c>
      <c r="T5" s="332">
        <v>4.29</v>
      </c>
      <c r="U5" s="332">
        <v>5.3</v>
      </c>
      <c r="V5" s="332">
        <v>6.08</v>
      </c>
      <c r="W5" s="332">
        <v>11.02</v>
      </c>
      <c r="X5" s="332">
        <v>12.16</v>
      </c>
      <c r="Y5" s="332">
        <v>11.57</v>
      </c>
      <c r="Z5" s="332">
        <v>15.76</v>
      </c>
      <c r="AA5" s="332">
        <v>20.07</v>
      </c>
      <c r="AB5" s="332">
        <v>24.193999529999999</v>
      </c>
      <c r="AC5" s="332">
        <v>21.98083888</v>
      </c>
      <c r="AD5" s="332">
        <v>6.50672037</v>
      </c>
      <c r="AE5" s="332">
        <v>11.56693329</v>
      </c>
      <c r="AF5" s="332">
        <v>8.2409526700000004</v>
      </c>
      <c r="AG5" s="332">
        <v>9.6128537200000004</v>
      </c>
      <c r="AH5" s="332">
        <v>9.1765443500000003</v>
      </c>
      <c r="AI5" s="332">
        <v>23.026854229999998</v>
      </c>
      <c r="AJ5" s="332">
        <v>26.922969760000001</v>
      </c>
      <c r="AK5" s="332">
        <v>21.36712013</v>
      </c>
      <c r="AL5" s="332">
        <v>20.039075879999999</v>
      </c>
      <c r="AM5" s="332">
        <v>105.26769484</v>
      </c>
      <c r="AN5" s="332">
        <v>95.01537454999999</v>
      </c>
      <c r="AO5" s="332">
        <v>113.85839928999999</v>
      </c>
      <c r="AP5" s="332">
        <v>538.11953605000008</v>
      </c>
      <c r="AQ5" s="332">
        <v>409.83864717000006</v>
      </c>
      <c r="AR5" s="332">
        <v>321.04195751999998</v>
      </c>
      <c r="AS5" s="332">
        <v>427.26994696000003</v>
      </c>
      <c r="AT5" s="332">
        <v>267.07211331999997</v>
      </c>
      <c r="AU5" s="332">
        <v>528.21774677999997</v>
      </c>
      <c r="AV5" s="332">
        <v>628.43933549999997</v>
      </c>
      <c r="AW5" s="332">
        <v>594.57515789000001</v>
      </c>
      <c r="AX5" s="332">
        <v>586.13939268000001</v>
      </c>
      <c r="AY5" s="332">
        <v>650.09306125000001</v>
      </c>
      <c r="AZ5" s="332">
        <v>630.38029698000003</v>
      </c>
      <c r="BA5" s="332">
        <v>616.86148432000005</v>
      </c>
    </row>
    <row r="6" spans="1:53" ht="16.5" customHeight="1">
      <c r="A6" s="101" t="s">
        <v>471</v>
      </c>
      <c r="B6" s="10"/>
      <c r="C6" s="14" t="s">
        <v>123</v>
      </c>
      <c r="D6" s="14"/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322">
        <v>0</v>
      </c>
      <c r="M6" s="322">
        <v>250</v>
      </c>
      <c r="N6" s="322">
        <v>315</v>
      </c>
      <c r="O6" s="322">
        <v>390</v>
      </c>
      <c r="P6" s="137"/>
      <c r="Q6" s="137">
        <v>0</v>
      </c>
      <c r="R6" s="322">
        <v>0</v>
      </c>
      <c r="S6" s="322">
        <v>0</v>
      </c>
      <c r="T6" s="322">
        <v>0</v>
      </c>
      <c r="U6" s="322">
        <v>0</v>
      </c>
      <c r="V6" s="322">
        <v>0</v>
      </c>
      <c r="W6" s="322">
        <v>0</v>
      </c>
      <c r="X6" s="322">
        <v>0</v>
      </c>
      <c r="Y6" s="322">
        <v>0</v>
      </c>
      <c r="Z6" s="322">
        <v>0</v>
      </c>
      <c r="AA6" s="322">
        <v>0</v>
      </c>
      <c r="AB6" s="322">
        <v>0</v>
      </c>
      <c r="AC6" s="322">
        <v>0</v>
      </c>
      <c r="AD6" s="322">
        <v>0</v>
      </c>
      <c r="AE6" s="322">
        <v>0</v>
      </c>
      <c r="AF6" s="322">
        <v>0</v>
      </c>
      <c r="AG6" s="322">
        <v>0</v>
      </c>
      <c r="AH6" s="322">
        <v>0</v>
      </c>
      <c r="AI6" s="322">
        <v>0</v>
      </c>
      <c r="AJ6" s="322">
        <v>0</v>
      </c>
      <c r="AK6" s="322">
        <v>0</v>
      </c>
      <c r="AL6" s="322">
        <v>0</v>
      </c>
      <c r="AM6" s="322">
        <v>0</v>
      </c>
      <c r="AN6" s="322">
        <v>0</v>
      </c>
      <c r="AO6" s="322">
        <v>0</v>
      </c>
      <c r="AP6" s="322">
        <v>0</v>
      </c>
      <c r="AQ6" s="322">
        <v>250</v>
      </c>
      <c r="AR6" s="322">
        <v>170</v>
      </c>
      <c r="AS6" s="322">
        <v>280</v>
      </c>
      <c r="AT6" s="322">
        <v>100</v>
      </c>
      <c r="AU6" s="322">
        <v>315</v>
      </c>
      <c r="AV6" s="322">
        <v>435</v>
      </c>
      <c r="AW6" s="322">
        <v>435</v>
      </c>
      <c r="AX6" s="322">
        <v>435</v>
      </c>
      <c r="AY6" s="322">
        <v>390</v>
      </c>
      <c r="AZ6" s="322">
        <v>390</v>
      </c>
      <c r="BA6" s="322">
        <v>390</v>
      </c>
    </row>
    <row r="7" spans="1:53" ht="16.5" customHeight="1">
      <c r="A7" s="99" t="s">
        <v>479</v>
      </c>
      <c r="B7" s="14"/>
      <c r="C7" s="14" t="s">
        <v>382</v>
      </c>
      <c r="D7" s="14"/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322">
        <v>0</v>
      </c>
      <c r="M7" s="322">
        <v>0</v>
      </c>
      <c r="N7" s="322">
        <v>0</v>
      </c>
      <c r="O7" s="322">
        <v>0</v>
      </c>
      <c r="P7" s="146"/>
      <c r="Q7" s="137">
        <v>0</v>
      </c>
      <c r="R7" s="322">
        <v>0</v>
      </c>
      <c r="S7" s="322">
        <v>0</v>
      </c>
      <c r="T7" s="322">
        <v>0</v>
      </c>
      <c r="U7" s="322">
        <v>0</v>
      </c>
      <c r="V7" s="322">
        <v>0</v>
      </c>
      <c r="W7" s="322">
        <v>0</v>
      </c>
      <c r="X7" s="322">
        <v>0</v>
      </c>
      <c r="Y7" s="322">
        <v>0</v>
      </c>
      <c r="Z7" s="322">
        <v>0</v>
      </c>
      <c r="AA7" s="322">
        <v>0</v>
      </c>
      <c r="AB7" s="322">
        <v>0</v>
      </c>
      <c r="AC7" s="322">
        <v>0</v>
      </c>
      <c r="AD7" s="322">
        <v>0</v>
      </c>
      <c r="AE7" s="322">
        <v>0</v>
      </c>
      <c r="AF7" s="322">
        <v>0</v>
      </c>
      <c r="AG7" s="322">
        <v>0</v>
      </c>
      <c r="AH7" s="322">
        <v>0</v>
      </c>
      <c r="AI7" s="322">
        <v>0</v>
      </c>
      <c r="AJ7" s="322">
        <v>0</v>
      </c>
      <c r="AK7" s="322">
        <v>0</v>
      </c>
      <c r="AL7" s="322">
        <v>0</v>
      </c>
      <c r="AM7" s="322">
        <v>0</v>
      </c>
      <c r="AN7" s="322">
        <v>0</v>
      </c>
      <c r="AO7" s="322">
        <v>0</v>
      </c>
      <c r="AP7" s="322">
        <v>0</v>
      </c>
      <c r="AQ7" s="322">
        <v>0</v>
      </c>
      <c r="AR7" s="322">
        <v>0</v>
      </c>
      <c r="AS7" s="322">
        <v>0</v>
      </c>
      <c r="AT7" s="322">
        <v>0</v>
      </c>
      <c r="AU7" s="322">
        <v>0</v>
      </c>
      <c r="AV7" s="322">
        <v>0</v>
      </c>
      <c r="AW7" s="322">
        <v>0</v>
      </c>
      <c r="AX7" s="322">
        <v>0</v>
      </c>
      <c r="AY7" s="322">
        <v>0</v>
      </c>
      <c r="AZ7" s="322">
        <v>0</v>
      </c>
      <c r="BA7" s="322">
        <v>0</v>
      </c>
    </row>
    <row r="8" spans="1:53" ht="16.5" customHeight="1">
      <c r="A8" s="309" t="s">
        <v>540</v>
      </c>
      <c r="B8" s="14"/>
      <c r="C8" s="14" t="s">
        <v>125</v>
      </c>
      <c r="D8" s="14"/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322">
        <v>0</v>
      </c>
      <c r="M8" s="322">
        <v>0</v>
      </c>
      <c r="N8" s="322">
        <v>0</v>
      </c>
      <c r="O8" s="322">
        <v>0</v>
      </c>
      <c r="P8" s="146"/>
      <c r="Q8" s="137">
        <v>0</v>
      </c>
      <c r="R8" s="322">
        <v>0</v>
      </c>
      <c r="S8" s="322">
        <v>0</v>
      </c>
      <c r="T8" s="322">
        <v>0</v>
      </c>
      <c r="U8" s="322">
        <v>0</v>
      </c>
      <c r="V8" s="322">
        <v>0</v>
      </c>
      <c r="W8" s="322">
        <v>0</v>
      </c>
      <c r="X8" s="322">
        <v>0</v>
      </c>
      <c r="Y8" s="322">
        <v>0</v>
      </c>
      <c r="Z8" s="322">
        <v>0</v>
      </c>
      <c r="AA8" s="322">
        <v>0</v>
      </c>
      <c r="AB8" s="322">
        <v>0</v>
      </c>
      <c r="AC8" s="322">
        <v>0</v>
      </c>
      <c r="AD8" s="322">
        <v>0</v>
      </c>
      <c r="AE8" s="322">
        <v>0</v>
      </c>
      <c r="AF8" s="322">
        <v>0</v>
      </c>
      <c r="AG8" s="322">
        <v>0</v>
      </c>
      <c r="AH8" s="322">
        <v>0</v>
      </c>
      <c r="AI8" s="322">
        <v>0</v>
      </c>
      <c r="AJ8" s="322">
        <v>0</v>
      </c>
      <c r="AK8" s="322">
        <v>0</v>
      </c>
      <c r="AL8" s="322">
        <v>0</v>
      </c>
      <c r="AM8" s="322">
        <v>0</v>
      </c>
      <c r="AN8" s="322">
        <v>0</v>
      </c>
      <c r="AO8" s="322">
        <v>0</v>
      </c>
      <c r="AP8" s="322">
        <v>0</v>
      </c>
      <c r="AQ8" s="322">
        <v>0</v>
      </c>
      <c r="AR8" s="322">
        <v>0</v>
      </c>
      <c r="AS8" s="322">
        <v>0</v>
      </c>
      <c r="AT8" s="322">
        <v>0</v>
      </c>
      <c r="AU8" s="322">
        <v>0</v>
      </c>
      <c r="AV8" s="322">
        <v>0</v>
      </c>
      <c r="AW8" s="322">
        <v>0</v>
      </c>
      <c r="AX8" s="322">
        <v>0</v>
      </c>
      <c r="AY8" s="322">
        <v>0</v>
      </c>
      <c r="AZ8" s="322">
        <v>0</v>
      </c>
      <c r="BA8" s="322">
        <v>0</v>
      </c>
    </row>
    <row r="9" spans="1:53" s="7" customFormat="1" ht="16.5" customHeight="1">
      <c r="A9" s="100" t="s">
        <v>472</v>
      </c>
      <c r="B9" s="10"/>
      <c r="C9" s="14" t="s">
        <v>126</v>
      </c>
      <c r="D9" s="14"/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322">
        <v>0</v>
      </c>
      <c r="M9" s="322">
        <v>0</v>
      </c>
      <c r="N9" s="322">
        <v>0</v>
      </c>
      <c r="O9" s="322">
        <v>0</v>
      </c>
      <c r="P9" s="146"/>
      <c r="Q9" s="137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22">
        <v>0</v>
      </c>
      <c r="AX9" s="322">
        <v>0</v>
      </c>
      <c r="AY9" s="322">
        <v>0</v>
      </c>
      <c r="AZ9" s="322">
        <v>0</v>
      </c>
      <c r="BA9" s="322">
        <v>0</v>
      </c>
    </row>
    <row r="10" spans="1:53" ht="16.5" customHeight="1">
      <c r="A10" s="100" t="s">
        <v>473</v>
      </c>
      <c r="B10" s="31"/>
      <c r="C10" s="31" t="s">
        <v>127</v>
      </c>
      <c r="D10" s="14"/>
      <c r="E10" s="198">
        <v>4.8899999999999997</v>
      </c>
      <c r="F10" s="198">
        <v>4.62</v>
      </c>
      <c r="G10" s="198">
        <v>7.49</v>
      </c>
      <c r="H10" s="198">
        <v>11.02</v>
      </c>
      <c r="I10" s="198">
        <v>20.07</v>
      </c>
      <c r="J10" s="198">
        <v>11.56693329</v>
      </c>
      <c r="K10" s="198">
        <v>23.026854229999998</v>
      </c>
      <c r="L10" s="324">
        <v>105.26769484</v>
      </c>
      <c r="M10" s="324">
        <v>159.83864717</v>
      </c>
      <c r="N10" s="324">
        <v>213.21774678000003</v>
      </c>
      <c r="O10" s="324">
        <v>260.09306125000001</v>
      </c>
      <c r="P10" s="137"/>
      <c r="Q10" s="198">
        <v>4.0999999999999996</v>
      </c>
      <c r="R10" s="324">
        <v>3.44</v>
      </c>
      <c r="S10" s="324">
        <v>7.49</v>
      </c>
      <c r="T10" s="324">
        <v>4.29</v>
      </c>
      <c r="U10" s="324">
        <v>5.3003</v>
      </c>
      <c r="V10" s="324">
        <v>6.0829999999999993</v>
      </c>
      <c r="W10" s="324">
        <v>11.02</v>
      </c>
      <c r="X10" s="324">
        <v>12.16</v>
      </c>
      <c r="Y10" s="324">
        <v>11.57</v>
      </c>
      <c r="Z10" s="324">
        <v>15.76</v>
      </c>
      <c r="AA10" s="324">
        <v>20.07</v>
      </c>
      <c r="AB10" s="324">
        <v>24.193999529999999</v>
      </c>
      <c r="AC10" s="324">
        <v>21.98083888</v>
      </c>
      <c r="AD10" s="324">
        <v>6.50672037</v>
      </c>
      <c r="AE10" s="324">
        <v>11.56693329</v>
      </c>
      <c r="AF10" s="324">
        <v>8.2409526700000004</v>
      </c>
      <c r="AG10" s="324">
        <v>9.6128537200000004</v>
      </c>
      <c r="AH10" s="324">
        <v>9.1765443500000003</v>
      </c>
      <c r="AI10" s="324">
        <v>23.026854229999998</v>
      </c>
      <c r="AJ10" s="324">
        <v>26.922969760000001</v>
      </c>
      <c r="AK10" s="324">
        <v>21.36712013</v>
      </c>
      <c r="AL10" s="324">
        <v>20.039075879999999</v>
      </c>
      <c r="AM10" s="324">
        <v>105.26769484</v>
      </c>
      <c r="AN10" s="324">
        <v>95.01537454999999</v>
      </c>
      <c r="AO10" s="324">
        <v>113.85839928999999</v>
      </c>
      <c r="AP10" s="324">
        <v>538.11953605000008</v>
      </c>
      <c r="AQ10" s="324">
        <v>159.83864717</v>
      </c>
      <c r="AR10" s="324">
        <v>151.04195751999998</v>
      </c>
      <c r="AS10" s="324">
        <v>147.26994696</v>
      </c>
      <c r="AT10" s="324">
        <v>167.07211332</v>
      </c>
      <c r="AU10" s="324">
        <v>213.21774678000003</v>
      </c>
      <c r="AV10" s="324">
        <v>193.43933550000003</v>
      </c>
      <c r="AW10" s="324">
        <v>159.57515788999999</v>
      </c>
      <c r="AX10" s="324">
        <v>151.13939268000001</v>
      </c>
      <c r="AY10" s="324">
        <v>260.09306125000001</v>
      </c>
      <c r="AZ10" s="324">
        <v>240.38029698</v>
      </c>
      <c r="BA10" s="324">
        <v>226.86148432000002</v>
      </c>
    </row>
    <row r="11" spans="1:53" ht="16.5" customHeight="1">
      <c r="A11" s="100" t="s">
        <v>474</v>
      </c>
      <c r="B11" s="72" t="s">
        <v>128</v>
      </c>
      <c r="C11" s="72"/>
      <c r="D11" s="10"/>
      <c r="E11" s="246">
        <v>0</v>
      </c>
      <c r="F11" s="246">
        <v>0</v>
      </c>
      <c r="G11" s="246">
        <v>0</v>
      </c>
      <c r="H11" s="246">
        <v>0</v>
      </c>
      <c r="I11" s="246">
        <v>0</v>
      </c>
      <c r="J11" s="246">
        <v>0</v>
      </c>
      <c r="K11" s="246">
        <v>0</v>
      </c>
      <c r="L11" s="327">
        <v>0</v>
      </c>
      <c r="M11" s="327">
        <v>0</v>
      </c>
      <c r="N11" s="327">
        <v>0</v>
      </c>
      <c r="O11" s="327">
        <v>0</v>
      </c>
      <c r="P11" s="147"/>
      <c r="Q11" s="246">
        <v>0</v>
      </c>
      <c r="R11" s="327">
        <v>0</v>
      </c>
      <c r="S11" s="327">
        <v>0</v>
      </c>
      <c r="T11" s="327">
        <v>0</v>
      </c>
      <c r="U11" s="327">
        <v>0</v>
      </c>
      <c r="V11" s="327">
        <v>0</v>
      </c>
      <c r="W11" s="327">
        <v>0</v>
      </c>
      <c r="X11" s="327">
        <v>0</v>
      </c>
      <c r="Y11" s="327">
        <v>0</v>
      </c>
      <c r="Z11" s="327">
        <v>0</v>
      </c>
      <c r="AA11" s="327">
        <v>0</v>
      </c>
      <c r="AB11" s="327">
        <v>0</v>
      </c>
      <c r="AC11" s="327">
        <v>0</v>
      </c>
      <c r="AD11" s="327">
        <v>0</v>
      </c>
      <c r="AE11" s="327">
        <v>0</v>
      </c>
      <c r="AF11" s="327">
        <v>0</v>
      </c>
      <c r="AG11" s="327">
        <v>0</v>
      </c>
      <c r="AH11" s="327">
        <v>0</v>
      </c>
      <c r="AI11" s="327">
        <v>0</v>
      </c>
      <c r="AJ11" s="327">
        <v>0</v>
      </c>
      <c r="AK11" s="327">
        <v>0</v>
      </c>
      <c r="AL11" s="327">
        <v>0</v>
      </c>
      <c r="AM11" s="327">
        <v>0</v>
      </c>
      <c r="AN11" s="327">
        <v>0</v>
      </c>
      <c r="AO11" s="327">
        <v>0</v>
      </c>
      <c r="AP11" s="327">
        <v>0</v>
      </c>
      <c r="AQ11" s="327">
        <v>0</v>
      </c>
      <c r="AR11" s="327">
        <v>0</v>
      </c>
      <c r="AS11" s="327">
        <v>0</v>
      </c>
      <c r="AT11" s="327">
        <v>0</v>
      </c>
      <c r="AU11" s="327">
        <v>0</v>
      </c>
      <c r="AV11" s="327">
        <v>0</v>
      </c>
      <c r="AW11" s="327">
        <v>0</v>
      </c>
      <c r="AX11" s="327">
        <v>0</v>
      </c>
      <c r="AY11" s="327">
        <v>0</v>
      </c>
      <c r="AZ11" s="327">
        <v>0</v>
      </c>
      <c r="BA11" s="327">
        <v>0</v>
      </c>
    </row>
    <row r="12" spans="1:53" ht="16.5" customHeight="1">
      <c r="A12" s="308" t="s">
        <v>536</v>
      </c>
      <c r="B12" s="10" t="s">
        <v>129</v>
      </c>
      <c r="C12" s="10"/>
      <c r="D12" s="10"/>
      <c r="E12" s="147">
        <v>77.17</v>
      </c>
      <c r="F12" s="147">
        <v>127.34</v>
      </c>
      <c r="G12" s="147">
        <v>114.15</v>
      </c>
      <c r="H12" s="147">
        <v>156.29</v>
      </c>
      <c r="I12" s="147">
        <v>160.77000000000001</v>
      </c>
      <c r="J12" s="147">
        <v>164.29687580000001</v>
      </c>
      <c r="K12" s="147">
        <v>186.20596891000002</v>
      </c>
      <c r="L12" s="326">
        <v>164.18849735000001</v>
      </c>
      <c r="M12" s="326">
        <v>167.46071598999998</v>
      </c>
      <c r="N12" s="326">
        <v>330.86611073</v>
      </c>
      <c r="O12" s="326">
        <v>376.12148201999997</v>
      </c>
      <c r="P12" s="147"/>
      <c r="Q12" s="142">
        <v>132.18</v>
      </c>
      <c r="R12" s="326">
        <v>131.53</v>
      </c>
      <c r="S12" s="326">
        <v>114.15</v>
      </c>
      <c r="T12" s="326">
        <v>147.6</v>
      </c>
      <c r="U12" s="326">
        <v>155.89570000000001</v>
      </c>
      <c r="V12" s="326">
        <v>161.50540000000001</v>
      </c>
      <c r="W12" s="326">
        <v>156.29</v>
      </c>
      <c r="X12" s="326">
        <v>150.46</v>
      </c>
      <c r="Y12" s="326">
        <v>164.17</v>
      </c>
      <c r="Z12" s="326">
        <v>156.81</v>
      </c>
      <c r="AA12" s="326">
        <v>160.77000000000001</v>
      </c>
      <c r="AB12" s="326">
        <v>160.95257121</v>
      </c>
      <c r="AC12" s="326">
        <v>163.16557996</v>
      </c>
      <c r="AD12" s="326">
        <v>161.73921312000002</v>
      </c>
      <c r="AE12" s="326">
        <v>164.29687580000001</v>
      </c>
      <c r="AF12" s="326">
        <v>163.91269402999998</v>
      </c>
      <c r="AG12" s="326">
        <v>176.00501617999998</v>
      </c>
      <c r="AH12" s="326">
        <v>182.51872500000002</v>
      </c>
      <c r="AI12" s="326">
        <v>186.20596891000002</v>
      </c>
      <c r="AJ12" s="326">
        <v>195.90544172000003</v>
      </c>
      <c r="AK12" s="326">
        <v>200.64945018999998</v>
      </c>
      <c r="AL12" s="326">
        <v>204.30314303</v>
      </c>
      <c r="AM12" s="326">
        <v>164.18849735000001</v>
      </c>
      <c r="AN12" s="326">
        <v>168.0613697</v>
      </c>
      <c r="AO12" s="326">
        <v>166.36882187</v>
      </c>
      <c r="AP12" s="326">
        <v>177.21111239999999</v>
      </c>
      <c r="AQ12" s="326">
        <v>167.46071598999998</v>
      </c>
      <c r="AR12" s="326">
        <v>281.32920813999999</v>
      </c>
      <c r="AS12" s="326">
        <v>292.61367792999999</v>
      </c>
      <c r="AT12" s="326">
        <v>326.64438433999999</v>
      </c>
      <c r="AU12" s="326">
        <v>330.86611073</v>
      </c>
      <c r="AV12" s="326">
        <v>356.14361129999998</v>
      </c>
      <c r="AW12" s="326">
        <v>394.98485275000002</v>
      </c>
      <c r="AX12" s="326">
        <v>411.42535950999996</v>
      </c>
      <c r="AY12" s="326">
        <v>376.12148201999997</v>
      </c>
      <c r="AZ12" s="326">
        <v>388.22379156000005</v>
      </c>
      <c r="BA12" s="326">
        <v>443.33868057000001</v>
      </c>
    </row>
    <row r="13" spans="1:53" ht="16.5" customHeight="1" thickBot="1">
      <c r="A13" s="100" t="s">
        <v>476</v>
      </c>
      <c r="B13" s="130" t="s">
        <v>386</v>
      </c>
      <c r="C13" s="130"/>
      <c r="D13" s="130"/>
      <c r="E13" s="305">
        <v>200</v>
      </c>
      <c r="F13" s="305">
        <v>137.19999999999999</v>
      </c>
      <c r="G13" s="305">
        <v>137.19999999999999</v>
      </c>
      <c r="H13" s="305">
        <v>177.2</v>
      </c>
      <c r="I13" s="305">
        <v>177.2</v>
      </c>
      <c r="J13" s="305">
        <v>177.2</v>
      </c>
      <c r="K13" s="305">
        <v>177.2</v>
      </c>
      <c r="L13" s="333">
        <v>177.2</v>
      </c>
      <c r="M13" s="333">
        <v>177.2</v>
      </c>
      <c r="N13" s="333">
        <v>277.2</v>
      </c>
      <c r="O13" s="333">
        <v>277.2</v>
      </c>
      <c r="P13" s="305"/>
      <c r="Q13" s="304">
        <v>137.19999999999999</v>
      </c>
      <c r="R13" s="333">
        <v>137.19999999999999</v>
      </c>
      <c r="S13" s="333">
        <v>137.19999999999999</v>
      </c>
      <c r="T13" s="333">
        <v>177.2</v>
      </c>
      <c r="U13" s="333">
        <v>177.2</v>
      </c>
      <c r="V13" s="333">
        <v>177.2</v>
      </c>
      <c r="W13" s="333">
        <v>177.2</v>
      </c>
      <c r="X13" s="333">
        <v>177.2</v>
      </c>
      <c r="Y13" s="333">
        <v>177.2</v>
      </c>
      <c r="Z13" s="333">
        <v>177.2</v>
      </c>
      <c r="AA13" s="333">
        <v>177.2</v>
      </c>
      <c r="AB13" s="333">
        <v>177.2</v>
      </c>
      <c r="AC13" s="333">
        <v>177.2</v>
      </c>
      <c r="AD13" s="333">
        <v>177.2</v>
      </c>
      <c r="AE13" s="333">
        <v>177.2</v>
      </c>
      <c r="AF13" s="333">
        <v>177.2</v>
      </c>
      <c r="AG13" s="333">
        <v>177.2</v>
      </c>
      <c r="AH13" s="333">
        <v>177.2</v>
      </c>
      <c r="AI13" s="333">
        <v>177.2</v>
      </c>
      <c r="AJ13" s="333">
        <v>177.2</v>
      </c>
      <c r="AK13" s="333">
        <v>177.2</v>
      </c>
      <c r="AL13" s="333">
        <v>177.2</v>
      </c>
      <c r="AM13" s="333">
        <v>177.2</v>
      </c>
      <c r="AN13" s="333">
        <v>177.2</v>
      </c>
      <c r="AO13" s="333">
        <v>177.2</v>
      </c>
      <c r="AP13" s="333">
        <v>177.2</v>
      </c>
      <c r="AQ13" s="333">
        <v>177.2</v>
      </c>
      <c r="AR13" s="333">
        <v>277.2</v>
      </c>
      <c r="AS13" s="333">
        <v>277.2</v>
      </c>
      <c r="AT13" s="333">
        <v>277.2</v>
      </c>
      <c r="AU13" s="333">
        <v>277.2</v>
      </c>
      <c r="AV13" s="333">
        <v>277.2</v>
      </c>
      <c r="AW13" s="333">
        <v>277.2</v>
      </c>
      <c r="AX13" s="333">
        <v>277.2</v>
      </c>
      <c r="AY13" s="333">
        <v>277.2</v>
      </c>
      <c r="AZ13" s="333">
        <v>277.2</v>
      </c>
      <c r="BA13" s="333">
        <v>277.2</v>
      </c>
    </row>
    <row r="14" spans="1:53" ht="16.5" customHeight="1">
      <c r="A14" s="101" t="s">
        <v>1077</v>
      </c>
      <c r="B14" s="57"/>
    </row>
    <row r="15" spans="1:53" ht="16.5" customHeight="1">
      <c r="A15" s="99" t="s">
        <v>1116</v>
      </c>
    </row>
    <row r="16" spans="1:5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9" location="JBAM_일반사항!A1" display="일반사항"/>
    <hyperlink ref="A10" location="JBAM_손익실적!A1" display="손익실적"/>
    <hyperlink ref="A11" location="'JBAM_자산(말잔)'!A1" display="자산"/>
    <hyperlink ref="A12" location="'JBAM_부채자본(말잔)'!A1" display="부채자본"/>
    <hyperlink ref="A13" location="JBAM_재무비율!A1" display="재무비율"/>
    <hyperlink ref="A2" location="목차!A1" display="Contents"/>
    <hyperlink ref="A8" location="JBAM_일반사항!A1" display="JB자산운용"/>
    <hyperlink ref="A4" location="Group_손익실적!A1" display="JB금융그룹"/>
    <hyperlink ref="A14" location="PPCB_일반현황!A1" display="일반현황"/>
    <hyperlink ref="A15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BA202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20" customWidth="1"/>
    <col min="3" max="3" width="21.77734375" style="20" customWidth="1"/>
    <col min="4" max="4" width="2.77734375" style="21" customWidth="1"/>
    <col min="5" max="12" width="9.77734375" style="21" hidden="1" customWidth="1"/>
    <col min="13" max="15" width="9.77734375" style="21" customWidth="1"/>
    <col min="16" max="16" width="2.77734375" style="20" customWidth="1"/>
    <col min="17" max="17" width="9.44140625" style="21" hidden="1" customWidth="1"/>
    <col min="18" max="21" width="9.77734375" style="21" hidden="1" customWidth="1"/>
    <col min="22" max="47" width="9.77734375" style="20" hidden="1" customWidth="1"/>
    <col min="48" max="62" width="9.77734375" style="20" customWidth="1"/>
    <col min="63" max="16384" width="8.88671875" style="20"/>
  </cols>
  <sheetData>
    <row r="1" spans="1:53" s="22" customFormat="1" ht="26.25" customHeight="1">
      <c r="A1" s="23"/>
      <c r="B1" s="33" t="s">
        <v>507</v>
      </c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33"/>
      <c r="Q1" s="23"/>
      <c r="R1" s="23"/>
      <c r="S1" s="23"/>
      <c r="T1" s="23"/>
      <c r="U1" s="2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</row>
    <row r="2" spans="1:53" s="501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24" customFormat="1" ht="16.5" customHeight="1">
      <c r="A3" s="98"/>
      <c r="B3" s="201" t="s">
        <v>665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683</v>
      </c>
      <c r="Y3" s="28" t="s">
        <v>684</v>
      </c>
      <c r="Z3" s="28" t="s">
        <v>689</v>
      </c>
      <c r="AA3" s="28" t="s">
        <v>775</v>
      </c>
      <c r="AB3" s="28" t="s">
        <v>905</v>
      </c>
      <c r="AC3" s="28" t="s">
        <v>935</v>
      </c>
      <c r="AD3" s="28" t="s">
        <v>961</v>
      </c>
      <c r="AE3" s="28" t="s">
        <v>971</v>
      </c>
      <c r="AF3" s="28" t="s">
        <v>995</v>
      </c>
      <c r="AG3" s="28" t="s">
        <v>997</v>
      </c>
      <c r="AH3" s="28" t="s">
        <v>1008</v>
      </c>
      <c r="AI3" s="28" t="s">
        <v>1015</v>
      </c>
      <c r="AJ3" s="28" t="s">
        <v>1017</v>
      </c>
      <c r="AK3" s="28" t="s">
        <v>1020</v>
      </c>
      <c r="AL3" s="28" t="s">
        <v>1057</v>
      </c>
      <c r="AM3" s="28" t="s">
        <v>1069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26" customFormat="1" ht="16.5" customHeight="1">
      <c r="A4" s="99" t="s">
        <v>987</v>
      </c>
      <c r="B4" s="629" t="s">
        <v>443</v>
      </c>
      <c r="C4" s="25" t="s">
        <v>444</v>
      </c>
      <c r="D4" s="25"/>
      <c r="E4" s="152">
        <v>0.94040945649524743</v>
      </c>
      <c r="F4" s="152">
        <v>0.96498939072446199</v>
      </c>
      <c r="G4" s="152">
        <v>0.93842486024334104</v>
      </c>
      <c r="H4" s="152">
        <v>0.93413424182654947</v>
      </c>
      <c r="I4" s="152">
        <v>0.88901026209199985</v>
      </c>
      <c r="J4" s="152">
        <v>0.93422789287999275</v>
      </c>
      <c r="K4" s="152">
        <v>0.88994626232905893</v>
      </c>
      <c r="L4" s="152">
        <v>0.60933280477082807</v>
      </c>
      <c r="M4" s="152">
        <v>0.29007604490217986</v>
      </c>
      <c r="N4" s="152">
        <v>0.38496901798040506</v>
      </c>
      <c r="O4" s="152">
        <v>0.36636569719947992</v>
      </c>
      <c r="P4" s="152"/>
      <c r="Q4" s="152">
        <v>0.96991488112709123</v>
      </c>
      <c r="R4" s="152">
        <v>0.97451285470845372</v>
      </c>
      <c r="S4" s="152">
        <v>0.93842486024334104</v>
      </c>
      <c r="T4" s="152">
        <v>0.97175587596286783</v>
      </c>
      <c r="U4" s="152">
        <v>0.96712158808933002</v>
      </c>
      <c r="V4" s="152">
        <v>0.96372098573900589</v>
      </c>
      <c r="W4" s="152">
        <v>0.93413424182654947</v>
      </c>
      <c r="X4" s="152">
        <v>0.92522444963719097</v>
      </c>
      <c r="Y4" s="152">
        <v>0.93411095305832148</v>
      </c>
      <c r="Z4" s="152">
        <v>0.90867474068493947</v>
      </c>
      <c r="AA4" s="152">
        <v>0.88901026209199985</v>
      </c>
      <c r="AB4" s="152">
        <v>0.86932515448003922</v>
      </c>
      <c r="AC4" s="152">
        <v>0.88127861711980826</v>
      </c>
      <c r="AD4" s="152">
        <v>0.96132613588317883</v>
      </c>
      <c r="AE4" s="152">
        <v>0.93422789287999275</v>
      </c>
      <c r="AF4" s="152">
        <v>0.9520355581050215</v>
      </c>
      <c r="AG4" s="152">
        <v>0.9538383966230396</v>
      </c>
      <c r="AH4" s="152">
        <v>0.95212952108251914</v>
      </c>
      <c r="AI4" s="152">
        <v>0.88994626232905893</v>
      </c>
      <c r="AJ4" s="152">
        <v>0.87917622541407181</v>
      </c>
      <c r="AK4" s="152">
        <v>0.90375889466627257</v>
      </c>
      <c r="AL4" s="152">
        <v>0.91067630525648346</v>
      </c>
      <c r="AM4" s="152">
        <v>0.60933280477082807</v>
      </c>
      <c r="AN4" s="152">
        <v>0.63883020211126085</v>
      </c>
      <c r="AO4" s="152">
        <v>0.59369257983331025</v>
      </c>
      <c r="AP4" s="152">
        <v>0.24773314660008819</v>
      </c>
      <c r="AQ4" s="152">
        <v>0.29007604490217986</v>
      </c>
      <c r="AR4" s="152">
        <v>0.467036312788571</v>
      </c>
      <c r="AS4" s="152">
        <v>0.40647358519192894</v>
      </c>
      <c r="AT4" s="152">
        <v>0.54995761899466189</v>
      </c>
      <c r="AU4" s="152">
        <v>0.38496901798040506</v>
      </c>
      <c r="AV4" s="152">
        <v>0.36172027197658135</v>
      </c>
      <c r="AW4" s="152">
        <v>0.399151995334313</v>
      </c>
      <c r="AX4" s="152">
        <v>0.41242972810213957</v>
      </c>
      <c r="AY4" s="152">
        <v>0.36636569719947992</v>
      </c>
      <c r="AZ4" s="152">
        <v>0.38113315656964863</v>
      </c>
      <c r="BA4" s="152">
        <v>0.41816507415465093</v>
      </c>
    </row>
    <row r="5" spans="1:53" s="26" customFormat="1" ht="16.5" customHeight="1">
      <c r="A5" s="101" t="s">
        <v>35</v>
      </c>
      <c r="B5" s="625"/>
      <c r="C5" s="26" t="s">
        <v>445</v>
      </c>
      <c r="D5" s="27"/>
      <c r="E5" s="339">
        <v>77.17</v>
      </c>
      <c r="F5" s="339">
        <v>127.34</v>
      </c>
      <c r="G5" s="339">
        <v>114.15</v>
      </c>
      <c r="H5" s="339">
        <v>156.29</v>
      </c>
      <c r="I5" s="339">
        <v>160.76671103000001</v>
      </c>
      <c r="J5" s="339">
        <v>164.29687580000001</v>
      </c>
      <c r="K5" s="339">
        <v>186.20596891000002</v>
      </c>
      <c r="L5" s="339">
        <v>164.18849735000001</v>
      </c>
      <c r="M5" s="339">
        <v>167.46071598999998</v>
      </c>
      <c r="N5" s="339">
        <v>330.86611073</v>
      </c>
      <c r="O5" s="339">
        <v>376.12148201999997</v>
      </c>
      <c r="P5" s="339"/>
      <c r="Q5" s="339">
        <v>132.18</v>
      </c>
      <c r="R5" s="339">
        <v>131.53</v>
      </c>
      <c r="S5" s="339">
        <v>114.15</v>
      </c>
      <c r="T5" s="339">
        <v>147.6</v>
      </c>
      <c r="U5" s="339">
        <v>155.9</v>
      </c>
      <c r="V5" s="339">
        <v>161.51</v>
      </c>
      <c r="W5" s="339">
        <v>156.29</v>
      </c>
      <c r="X5" s="339">
        <v>150.46</v>
      </c>
      <c r="Y5" s="339">
        <v>164.17</v>
      </c>
      <c r="Z5" s="339">
        <v>156.81</v>
      </c>
      <c r="AA5" s="339">
        <v>160.76671103000001</v>
      </c>
      <c r="AB5" s="339">
        <v>160.95257121</v>
      </c>
      <c r="AC5" s="339">
        <v>163.16557996</v>
      </c>
      <c r="AD5" s="339">
        <v>161.73921312000002</v>
      </c>
      <c r="AE5" s="339">
        <v>164.29687580000001</v>
      </c>
      <c r="AF5" s="339">
        <v>163.57283988999998</v>
      </c>
      <c r="AG5" s="339">
        <v>177.04945140999999</v>
      </c>
      <c r="AH5" s="339">
        <v>182.51872500000002</v>
      </c>
      <c r="AI5" s="339">
        <v>186.20596891000002</v>
      </c>
      <c r="AJ5" s="339">
        <v>195.90544172000003</v>
      </c>
      <c r="AK5" s="339">
        <v>200.64945018999998</v>
      </c>
      <c r="AL5" s="339">
        <v>204.30314303</v>
      </c>
      <c r="AM5" s="339">
        <v>164.18849735000001</v>
      </c>
      <c r="AN5" s="339">
        <v>168.0613697</v>
      </c>
      <c r="AO5" s="339">
        <v>166.36882187</v>
      </c>
      <c r="AP5" s="339">
        <v>177.21111239999999</v>
      </c>
      <c r="AQ5" s="339">
        <v>167.46071598999998</v>
      </c>
      <c r="AR5" s="339">
        <v>281.32920813999999</v>
      </c>
      <c r="AS5" s="339">
        <v>292.61367792999999</v>
      </c>
      <c r="AT5" s="339">
        <v>326.79289025999998</v>
      </c>
      <c r="AU5" s="339">
        <v>330.86611073</v>
      </c>
      <c r="AV5" s="339">
        <v>356.14361129999998</v>
      </c>
      <c r="AW5" s="339">
        <v>394.98485275000002</v>
      </c>
      <c r="AX5" s="339">
        <v>411.42535950999996</v>
      </c>
      <c r="AY5" s="339">
        <v>376.12148201999997</v>
      </c>
      <c r="AZ5" s="339">
        <v>388.22379156000005</v>
      </c>
      <c r="BA5" s="339">
        <v>443.33868057000001</v>
      </c>
    </row>
    <row r="6" spans="1:53" s="26" customFormat="1" ht="16.5" customHeight="1">
      <c r="A6" s="101" t="s">
        <v>471</v>
      </c>
      <c r="B6" s="625"/>
      <c r="C6" s="26" t="s">
        <v>446</v>
      </c>
      <c r="D6" s="27"/>
      <c r="E6" s="339">
        <v>82.06</v>
      </c>
      <c r="F6" s="339">
        <v>131.96</v>
      </c>
      <c r="G6" s="339">
        <v>121.64</v>
      </c>
      <c r="H6" s="339">
        <v>167.31</v>
      </c>
      <c r="I6" s="339">
        <v>180.83785743000001</v>
      </c>
      <c r="J6" s="339">
        <v>175.86380908999999</v>
      </c>
      <c r="K6" s="339">
        <v>209.23282313999999</v>
      </c>
      <c r="L6" s="339">
        <v>269.45619219000002</v>
      </c>
      <c r="M6" s="339">
        <v>577.29936315999998</v>
      </c>
      <c r="N6" s="339">
        <v>859.46165867000002</v>
      </c>
      <c r="O6" s="339">
        <v>1026.6285432699999</v>
      </c>
      <c r="P6" s="339"/>
      <c r="Q6" s="339">
        <v>136.28</v>
      </c>
      <c r="R6" s="339">
        <v>134.97</v>
      </c>
      <c r="S6" s="339">
        <v>121.64</v>
      </c>
      <c r="T6" s="339">
        <v>151.88999999999999</v>
      </c>
      <c r="U6" s="339">
        <v>161.19999999999999</v>
      </c>
      <c r="V6" s="339">
        <v>167.59</v>
      </c>
      <c r="W6" s="339">
        <v>167.31</v>
      </c>
      <c r="X6" s="339">
        <v>162.62</v>
      </c>
      <c r="Y6" s="339">
        <v>175.75</v>
      </c>
      <c r="Z6" s="339">
        <v>172.57</v>
      </c>
      <c r="AA6" s="339">
        <v>180.83785743000001</v>
      </c>
      <c r="AB6" s="339">
        <v>185.14657073999999</v>
      </c>
      <c r="AC6" s="339">
        <v>185.14641884</v>
      </c>
      <c r="AD6" s="339">
        <v>168.24593349</v>
      </c>
      <c r="AE6" s="339">
        <v>175.86380908999999</v>
      </c>
      <c r="AF6" s="339">
        <v>171.81379256</v>
      </c>
      <c r="AG6" s="339">
        <v>185.61786990000002</v>
      </c>
      <c r="AH6" s="339">
        <v>191.69526935000002</v>
      </c>
      <c r="AI6" s="339">
        <v>209.23282313999999</v>
      </c>
      <c r="AJ6" s="339">
        <v>222.82841148</v>
      </c>
      <c r="AK6" s="339">
        <v>222.01657032</v>
      </c>
      <c r="AL6" s="339">
        <v>224.34221891000001</v>
      </c>
      <c r="AM6" s="339">
        <v>269.45619219000002</v>
      </c>
      <c r="AN6" s="339">
        <v>263.07674424999999</v>
      </c>
      <c r="AO6" s="339">
        <v>280.22722116</v>
      </c>
      <c r="AP6" s="339">
        <v>715.33064845000001</v>
      </c>
      <c r="AQ6" s="339">
        <v>577.29936315999998</v>
      </c>
      <c r="AR6" s="339">
        <v>602.37116565999997</v>
      </c>
      <c r="AS6" s="339">
        <v>719.88362489000008</v>
      </c>
      <c r="AT6" s="339">
        <v>594.21467941000003</v>
      </c>
      <c r="AU6" s="339">
        <v>859.46165867000002</v>
      </c>
      <c r="AV6" s="339">
        <v>984.58294680000006</v>
      </c>
      <c r="AW6" s="339">
        <v>989.56001063999997</v>
      </c>
      <c r="AX6" s="339">
        <v>997.56475219000004</v>
      </c>
      <c r="AY6" s="339">
        <v>1026.6285432699999</v>
      </c>
      <c r="AZ6" s="339">
        <v>1018.6040885399999</v>
      </c>
      <c r="BA6" s="339">
        <v>1060.20016489</v>
      </c>
    </row>
    <row r="7" spans="1:53" s="26" customFormat="1" ht="16.5" customHeight="1">
      <c r="A7" s="99" t="s">
        <v>479</v>
      </c>
      <c r="B7" s="625"/>
      <c r="C7" s="35" t="s">
        <v>614</v>
      </c>
      <c r="D7" s="25"/>
      <c r="E7" s="383"/>
      <c r="F7" s="383"/>
      <c r="G7" s="383"/>
      <c r="H7" s="153">
        <v>1.0944</v>
      </c>
      <c r="I7" s="153">
        <v>1.0540399399314995</v>
      </c>
      <c r="J7" s="153">
        <v>1.0780634895013124</v>
      </c>
      <c r="K7" s="153">
        <v>1.2042033816853135</v>
      </c>
      <c r="L7" s="153">
        <v>1.1617384656477747</v>
      </c>
      <c r="M7" s="153">
        <v>1.0395475572040473</v>
      </c>
      <c r="N7" s="153">
        <v>1.7943820745702046</v>
      </c>
      <c r="O7" s="153">
        <v>1.8526290068387214</v>
      </c>
      <c r="P7" s="339"/>
      <c r="Q7" s="383"/>
      <c r="R7" s="383"/>
      <c r="S7" s="383"/>
      <c r="T7" s="383"/>
      <c r="U7" s="383"/>
      <c r="V7" s="383"/>
      <c r="W7" s="153">
        <v>1.0944</v>
      </c>
      <c r="X7" s="153">
        <v>1.0588</v>
      </c>
      <c r="Y7" s="153">
        <v>1.1395946133555463</v>
      </c>
      <c r="Z7" s="153">
        <v>1.0857162639340858</v>
      </c>
      <c r="AA7" s="153">
        <v>1.0540399399314995</v>
      </c>
      <c r="AB7" s="153">
        <v>1.0519148495560697</v>
      </c>
      <c r="AC7" s="153">
        <v>1.065722345835306</v>
      </c>
      <c r="AD7" s="153">
        <v>1.0591265347390479</v>
      </c>
      <c r="AE7" s="153">
        <v>1.0780634895013124</v>
      </c>
      <c r="AF7" s="153">
        <v>1.0712102002885091</v>
      </c>
      <c r="AG7" s="153">
        <v>1.1519705725660745</v>
      </c>
      <c r="AH7" s="153">
        <v>1.1824422757797595</v>
      </c>
      <c r="AI7" s="153">
        <v>1.2042033816853135</v>
      </c>
      <c r="AJ7" s="153">
        <v>1.2633355369832981</v>
      </c>
      <c r="AK7" s="153">
        <v>1.2843208742879089</v>
      </c>
      <c r="AL7" s="153">
        <v>1.3042013599106288</v>
      </c>
      <c r="AM7" s="153">
        <v>1.1617384656477747</v>
      </c>
      <c r="AN7" s="153">
        <v>1.2292376367758924</v>
      </c>
      <c r="AO7" s="153">
        <v>1.2208763621486753</v>
      </c>
      <c r="AP7" s="153">
        <v>1.1861520240963854</v>
      </c>
      <c r="AQ7" s="153">
        <v>1.0395475572040473</v>
      </c>
      <c r="AR7" s="153">
        <v>1.7400371606877783</v>
      </c>
      <c r="AS7" s="153">
        <v>1.6282548435256803</v>
      </c>
      <c r="AT7" s="153">
        <v>2.0418685269235093</v>
      </c>
      <c r="AU7" s="153">
        <v>1.7943820745702046</v>
      </c>
      <c r="AV7" s="153">
        <v>1.7162720413474049</v>
      </c>
      <c r="AW7" s="153">
        <v>1.9277070082889698</v>
      </c>
      <c r="AX7" s="153">
        <v>2.0055178051121465</v>
      </c>
      <c r="AY7" s="153">
        <v>1.8526290068387214</v>
      </c>
      <c r="AZ7" s="153">
        <v>1.9356999657458944</v>
      </c>
      <c r="BA7" s="153">
        <v>2.2785035067287853</v>
      </c>
    </row>
    <row r="8" spans="1:53" s="26" customFormat="1" ht="16.5" customHeight="1">
      <c r="A8" s="309" t="s">
        <v>540</v>
      </c>
      <c r="B8" s="625"/>
      <c r="C8" s="26" t="s">
        <v>615</v>
      </c>
      <c r="D8" s="27"/>
      <c r="E8" s="381"/>
      <c r="F8" s="381"/>
      <c r="G8" s="381"/>
      <c r="H8" s="339">
        <v>156.28</v>
      </c>
      <c r="I8" s="339">
        <v>160.76671103000001</v>
      </c>
      <c r="J8" s="339">
        <v>164.29687580000001</v>
      </c>
      <c r="K8" s="339">
        <v>186.20596891000002</v>
      </c>
      <c r="L8" s="339">
        <v>164.18849735000001</v>
      </c>
      <c r="M8" s="339">
        <v>167.46071598999998</v>
      </c>
      <c r="N8" s="339">
        <v>330.86611073</v>
      </c>
      <c r="O8" s="339">
        <v>376.12148201999997</v>
      </c>
      <c r="P8" s="339"/>
      <c r="Q8" s="381"/>
      <c r="R8" s="381"/>
      <c r="S8" s="381"/>
      <c r="T8" s="381"/>
      <c r="U8" s="381"/>
      <c r="V8" s="381"/>
      <c r="W8" s="339">
        <v>156.28</v>
      </c>
      <c r="X8" s="339">
        <v>150.46</v>
      </c>
      <c r="Y8" s="339">
        <v>164.17</v>
      </c>
      <c r="Z8" s="339">
        <v>156.81</v>
      </c>
      <c r="AA8" s="339">
        <v>160.76671103000001</v>
      </c>
      <c r="AB8" s="339">
        <v>160.95257121</v>
      </c>
      <c r="AC8" s="339">
        <v>163.16557996</v>
      </c>
      <c r="AD8" s="339">
        <v>161.73921312000002</v>
      </c>
      <c r="AE8" s="339">
        <v>164.29687580000001</v>
      </c>
      <c r="AF8" s="339">
        <v>163.57283988999998</v>
      </c>
      <c r="AG8" s="339">
        <v>177.04945140999999</v>
      </c>
      <c r="AH8" s="339">
        <v>182.51872500000002</v>
      </c>
      <c r="AI8" s="339">
        <v>186.20596891000002</v>
      </c>
      <c r="AJ8" s="339">
        <v>195.90544172000003</v>
      </c>
      <c r="AK8" s="339">
        <v>200.64945018999998</v>
      </c>
      <c r="AL8" s="339">
        <v>204.30314303</v>
      </c>
      <c r="AM8" s="339">
        <v>164.18849735000001</v>
      </c>
      <c r="AN8" s="339">
        <v>168.0613697</v>
      </c>
      <c r="AO8" s="339">
        <v>166.36882187</v>
      </c>
      <c r="AP8" s="339">
        <v>177.21111239999999</v>
      </c>
      <c r="AQ8" s="339">
        <v>167.46071598999998</v>
      </c>
      <c r="AR8" s="339">
        <v>281.32920813999999</v>
      </c>
      <c r="AS8" s="339">
        <v>292.61367792999999</v>
      </c>
      <c r="AT8" s="339">
        <v>326.79289025999998</v>
      </c>
      <c r="AU8" s="339">
        <v>330.86611073</v>
      </c>
      <c r="AV8" s="339">
        <v>356.14361129999998</v>
      </c>
      <c r="AW8" s="339">
        <v>394.98485275000002</v>
      </c>
      <c r="AX8" s="339">
        <v>411.42535950999996</v>
      </c>
      <c r="AY8" s="339">
        <v>376.12148201999997</v>
      </c>
      <c r="AZ8" s="339">
        <v>388.22379156000005</v>
      </c>
      <c r="BA8" s="339">
        <v>443.33868057000001</v>
      </c>
    </row>
    <row r="9" spans="1:53" s="26" customFormat="1" ht="16.5" customHeight="1">
      <c r="A9" s="100" t="s">
        <v>472</v>
      </c>
      <c r="B9" s="625"/>
      <c r="C9" s="26" t="s">
        <v>616</v>
      </c>
      <c r="D9" s="27"/>
      <c r="E9" s="381"/>
      <c r="F9" s="381"/>
      <c r="G9" s="381"/>
      <c r="H9" s="339">
        <v>143</v>
      </c>
      <c r="I9" s="339">
        <v>152.52430666000001</v>
      </c>
      <c r="J9" s="339">
        <v>152.4</v>
      </c>
      <c r="K9" s="339">
        <v>154.63</v>
      </c>
      <c r="L9" s="339">
        <v>141.33000000000001</v>
      </c>
      <c r="M9" s="339">
        <v>161.09</v>
      </c>
      <c r="N9" s="339">
        <v>184.39</v>
      </c>
      <c r="O9" s="339">
        <v>203.0204</v>
      </c>
      <c r="P9" s="339"/>
      <c r="Q9" s="381"/>
      <c r="R9" s="381"/>
      <c r="S9" s="381"/>
      <c r="T9" s="381"/>
      <c r="U9" s="381"/>
      <c r="V9" s="381"/>
      <c r="W9" s="339">
        <v>143</v>
      </c>
      <c r="X9" s="339">
        <v>142.11000000000001</v>
      </c>
      <c r="Y9" s="339">
        <v>144.06</v>
      </c>
      <c r="Z9" s="339">
        <v>144.43</v>
      </c>
      <c r="AA9" s="339">
        <v>152.52430666000001</v>
      </c>
      <c r="AB9" s="339">
        <v>153.00912547999999</v>
      </c>
      <c r="AC9" s="339">
        <v>153.10327365999999</v>
      </c>
      <c r="AD9" s="339">
        <v>152.71</v>
      </c>
      <c r="AE9" s="339">
        <v>152.4</v>
      </c>
      <c r="AF9" s="339">
        <v>152.69910597000001</v>
      </c>
      <c r="AG9" s="339">
        <v>153.69268593000001</v>
      </c>
      <c r="AH9" s="339">
        <v>154.35740816999999</v>
      </c>
      <c r="AI9" s="339">
        <v>154.63</v>
      </c>
      <c r="AJ9" s="339">
        <v>155.07</v>
      </c>
      <c r="AK9" s="339">
        <v>156.22999999999999</v>
      </c>
      <c r="AL9" s="339">
        <v>156.65</v>
      </c>
      <c r="AM9" s="339">
        <v>141.33000000000001</v>
      </c>
      <c r="AN9" s="339">
        <v>136.72</v>
      </c>
      <c r="AO9" s="339">
        <v>136.27000000000001</v>
      </c>
      <c r="AP9" s="339">
        <v>149.4</v>
      </c>
      <c r="AQ9" s="339">
        <v>161.09</v>
      </c>
      <c r="AR9" s="339">
        <v>161.68</v>
      </c>
      <c r="AS9" s="339">
        <v>179.71</v>
      </c>
      <c r="AT9" s="339">
        <v>160.04599999999999</v>
      </c>
      <c r="AU9" s="339">
        <v>184.39</v>
      </c>
      <c r="AV9" s="339">
        <v>207.51</v>
      </c>
      <c r="AW9" s="339">
        <v>204.89880000000002</v>
      </c>
      <c r="AX9" s="339">
        <v>205.14669999999998</v>
      </c>
      <c r="AY9" s="339">
        <v>203.0204</v>
      </c>
      <c r="AZ9" s="339">
        <v>200.55990000000003</v>
      </c>
      <c r="BA9" s="339">
        <v>194.5745</v>
      </c>
    </row>
    <row r="10" spans="1:53" s="26" customFormat="1" ht="16.5" customHeight="1">
      <c r="A10" s="100" t="s">
        <v>473</v>
      </c>
      <c r="B10" s="625"/>
      <c r="C10" s="35" t="s">
        <v>447</v>
      </c>
      <c r="D10" s="25"/>
      <c r="E10" s="153">
        <v>3.2571271929824563</v>
      </c>
      <c r="F10" s="153">
        <v>6.3459335624284074</v>
      </c>
      <c r="G10" s="153">
        <v>6.1720238095238091</v>
      </c>
      <c r="H10" s="153">
        <v>3.5533999999999999</v>
      </c>
      <c r="I10" s="383"/>
      <c r="J10" s="383"/>
      <c r="K10" s="383"/>
      <c r="L10" s="383"/>
      <c r="M10" s="383"/>
      <c r="N10" s="383"/>
      <c r="O10" s="383"/>
      <c r="P10" s="339"/>
      <c r="Q10" s="153">
        <v>7.170278637770898</v>
      </c>
      <c r="R10" s="153">
        <v>5.9829424307036243</v>
      </c>
      <c r="S10" s="153">
        <v>6.1720238095238091</v>
      </c>
      <c r="T10" s="153">
        <v>7.9204152249134951</v>
      </c>
      <c r="U10" s="153">
        <v>4.0799298253895202</v>
      </c>
      <c r="V10" s="153">
        <v>3.7987718560510007</v>
      </c>
      <c r="W10" s="153">
        <v>3.5533999999999999</v>
      </c>
      <c r="X10" s="383"/>
      <c r="Y10" s="383"/>
      <c r="Z10" s="383"/>
      <c r="AA10" s="383"/>
      <c r="AB10" s="383"/>
      <c r="AC10" s="383"/>
      <c r="AD10" s="383"/>
      <c r="AE10" s="383"/>
      <c r="AF10" s="383"/>
      <c r="AG10" s="383"/>
      <c r="AH10" s="383"/>
      <c r="AI10" s="383"/>
      <c r="AJ10" s="383"/>
      <c r="AK10" s="383"/>
      <c r="AL10" s="383"/>
      <c r="AM10" s="383"/>
      <c r="AN10" s="383"/>
      <c r="AO10" s="383"/>
      <c r="AP10" s="383"/>
      <c r="AQ10" s="383"/>
      <c r="AR10" s="383"/>
      <c r="AS10" s="383"/>
      <c r="AT10" s="383"/>
      <c r="AU10" s="383"/>
      <c r="AV10" s="383"/>
      <c r="AW10" s="383"/>
      <c r="AX10" s="383"/>
      <c r="AY10" s="383"/>
      <c r="AZ10" s="383"/>
      <c r="BA10" s="383"/>
    </row>
    <row r="11" spans="1:53" s="26" customFormat="1" ht="16.5" customHeight="1">
      <c r="A11" s="100" t="s">
        <v>474</v>
      </c>
      <c r="B11" s="625"/>
      <c r="C11" s="26" t="s">
        <v>448</v>
      </c>
      <c r="D11" s="27"/>
      <c r="E11" s="339">
        <v>59.41</v>
      </c>
      <c r="F11" s="339">
        <v>110.8</v>
      </c>
      <c r="G11" s="339">
        <v>103.69</v>
      </c>
      <c r="H11" s="339">
        <v>91.65</v>
      </c>
      <c r="I11" s="381"/>
      <c r="J11" s="381"/>
      <c r="K11" s="381"/>
      <c r="L11" s="381"/>
      <c r="M11" s="381"/>
      <c r="N11" s="381"/>
      <c r="O11" s="381"/>
      <c r="P11" s="339"/>
      <c r="Q11" s="339">
        <v>115.8</v>
      </c>
      <c r="R11" s="339">
        <v>112.24</v>
      </c>
      <c r="S11" s="339">
        <v>103.69</v>
      </c>
      <c r="T11" s="339">
        <v>137.34</v>
      </c>
      <c r="U11" s="339">
        <v>103.72120000000001</v>
      </c>
      <c r="V11" s="339">
        <v>118.34200000000001</v>
      </c>
      <c r="W11" s="339">
        <v>91.65</v>
      </c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1"/>
      <c r="AX11" s="381"/>
      <c r="AY11" s="381"/>
      <c r="AZ11" s="381"/>
      <c r="BA11" s="381"/>
    </row>
    <row r="12" spans="1:53" s="26" customFormat="1" ht="16.5" customHeight="1">
      <c r="A12" s="100" t="s">
        <v>475</v>
      </c>
      <c r="B12" s="640"/>
      <c r="C12" s="209" t="s">
        <v>449</v>
      </c>
      <c r="D12" s="27"/>
      <c r="E12" s="340">
        <v>18.239999999999998</v>
      </c>
      <c r="F12" s="340">
        <v>17.46</v>
      </c>
      <c r="G12" s="340">
        <v>16.8</v>
      </c>
      <c r="H12" s="340">
        <v>25.79</v>
      </c>
      <c r="I12" s="384"/>
      <c r="J12" s="384"/>
      <c r="K12" s="384"/>
      <c r="L12" s="384"/>
      <c r="M12" s="384"/>
      <c r="N12" s="384"/>
      <c r="O12" s="384"/>
      <c r="P12" s="339"/>
      <c r="Q12" s="340">
        <v>16.149999999999999</v>
      </c>
      <c r="R12" s="340">
        <v>18.760000000000002</v>
      </c>
      <c r="S12" s="340">
        <v>16.8</v>
      </c>
      <c r="T12" s="341">
        <v>17.34</v>
      </c>
      <c r="U12" s="341">
        <v>25.4223</v>
      </c>
      <c r="V12" s="341">
        <v>31.152699999999999</v>
      </c>
      <c r="W12" s="341">
        <v>25.79</v>
      </c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</row>
    <row r="13" spans="1:53" s="26" customFormat="1" ht="16.5" customHeight="1">
      <c r="A13" s="308" t="s">
        <v>543</v>
      </c>
      <c r="B13" s="639" t="s">
        <v>450</v>
      </c>
      <c r="C13" s="60" t="s">
        <v>570</v>
      </c>
      <c r="D13" s="60"/>
      <c r="E13" s="154">
        <v>-0.44814560439560441</v>
      </c>
      <c r="F13" s="154">
        <v>-0.11978088861838102</v>
      </c>
      <c r="G13" s="154">
        <v>-0.10610101683613936</v>
      </c>
      <c r="H13" s="154">
        <v>2.2608845021954618E-2</v>
      </c>
      <c r="I13" s="154">
        <v>2.5163096787335588E-2</v>
      </c>
      <c r="J13" s="167">
        <v>2.905534705591914E-2</v>
      </c>
      <c r="K13" s="167">
        <v>0.12073028281608472</v>
      </c>
      <c r="L13" s="167">
        <v>-0.10028709432375635</v>
      </c>
      <c r="M13" s="167">
        <v>6.6613891027074313E-3</v>
      </c>
      <c r="N13" s="167">
        <v>9.4337350884321741E-2</v>
      </c>
      <c r="O13" s="167">
        <v>4.5758603055226436E-2</v>
      </c>
      <c r="P13" s="344"/>
      <c r="Q13" s="167">
        <v>8.9711857827293087E-2</v>
      </c>
      <c r="R13" s="167">
        <v>4.7946034337681034E-2</v>
      </c>
      <c r="S13" s="167">
        <v>-0.10610101683613936</v>
      </c>
      <c r="T13" s="167">
        <v>-0.19012755834461259</v>
      </c>
      <c r="U13" s="167">
        <v>2.6089755211736624E-2</v>
      </c>
      <c r="V13" s="167">
        <v>6.6442464466455034E-2</v>
      </c>
      <c r="W13" s="167">
        <v>2.2608845021954621E-2</v>
      </c>
      <c r="X13" s="167">
        <v>-0.12848290098699261</v>
      </c>
      <c r="Y13" s="167">
        <v>9.9974814088203731E-2</v>
      </c>
      <c r="Z13" s="167">
        <v>1.9221360970676147E-2</v>
      </c>
      <c r="AA13" s="167">
        <v>2.5163096787335588E-2</v>
      </c>
      <c r="AB13" s="167">
        <v>5.2677845046571005E-2</v>
      </c>
      <c r="AC13" s="167">
        <v>4.2811327557342974E-2</v>
      </c>
      <c r="AD13" s="167">
        <v>1.6324966102833547E-2</v>
      </c>
      <c r="AE13" s="167">
        <v>2.905534705591914E-2</v>
      </c>
      <c r="AF13" s="167">
        <v>-3.2862167782280377E-2</v>
      </c>
      <c r="AG13" s="167">
        <v>0.14583088104817438</v>
      </c>
      <c r="AH13" s="167">
        <v>0.13628587868314929</v>
      </c>
      <c r="AI13" s="167">
        <v>0.12073028281608472</v>
      </c>
      <c r="AJ13" s="167">
        <v>0.16198549717241903</v>
      </c>
      <c r="AK13" s="167">
        <v>0.12305079460562193</v>
      </c>
      <c r="AL13" s="167">
        <v>0.10343981090215103</v>
      </c>
      <c r="AM13" s="167">
        <v>-0.10028709432375635</v>
      </c>
      <c r="AN13" s="167">
        <v>6.2240082161634708E-2</v>
      </c>
      <c r="AO13" s="167">
        <v>1.796085961013234E-2</v>
      </c>
      <c r="AP13" s="167">
        <v>4.7789995501018583E-2</v>
      </c>
      <c r="AQ13" s="167">
        <v>6.6613891027074313E-3</v>
      </c>
      <c r="AR13" s="167">
        <v>9.823595474513698E-2</v>
      </c>
      <c r="AS13" s="167">
        <v>8.0276777790470308E-2</v>
      </c>
      <c r="AT13" s="167">
        <v>0.12803968805912344</v>
      </c>
      <c r="AU13" s="167">
        <v>9.4337350884321741E-2</v>
      </c>
      <c r="AV13" s="167">
        <v>0.11103868571493852</v>
      </c>
      <c r="AW13" s="167">
        <v>0.13502619107873845</v>
      </c>
      <c r="AX13" s="167">
        <v>0.10955741358329031</v>
      </c>
      <c r="AY13" s="167">
        <v>4.5758603055226436E-2</v>
      </c>
      <c r="AZ13" s="167">
        <v>4.8780987880709684E-2</v>
      </c>
      <c r="BA13" s="167">
        <v>0.13118128826747422</v>
      </c>
    </row>
    <row r="14" spans="1:53" s="26" customFormat="1" ht="16.5" customHeight="1">
      <c r="A14" s="101" t="s">
        <v>1077</v>
      </c>
      <c r="B14" s="625"/>
      <c r="C14" s="26" t="s">
        <v>451</v>
      </c>
      <c r="D14" s="27"/>
      <c r="E14" s="339">
        <v>-52.2</v>
      </c>
      <c r="F14" s="339">
        <v>-9.84</v>
      </c>
      <c r="G14" s="339">
        <v>-12.73</v>
      </c>
      <c r="H14" s="339">
        <v>3.48</v>
      </c>
      <c r="I14" s="339">
        <v>4.3235232900000007</v>
      </c>
      <c r="J14" s="267">
        <v>5.2020800600000365</v>
      </c>
      <c r="K14" s="267">
        <v>22.557815019999968</v>
      </c>
      <c r="L14" s="267">
        <v>-23.023434069999997</v>
      </c>
      <c r="M14" s="267">
        <v>2.805166559999984</v>
      </c>
      <c r="N14" s="267">
        <v>63.266976299999996</v>
      </c>
      <c r="O14" s="267">
        <v>44.476022239999999</v>
      </c>
      <c r="P14" s="339"/>
      <c r="Q14" s="339">
        <v>4.8499999999999996</v>
      </c>
      <c r="R14" s="339">
        <v>4.1900000000000004</v>
      </c>
      <c r="S14" s="339">
        <v>-12.73</v>
      </c>
      <c r="T14" s="267">
        <v>-6.35</v>
      </c>
      <c r="U14" s="267">
        <v>1.8526999999999998</v>
      </c>
      <c r="V14" s="267">
        <v>7.41</v>
      </c>
      <c r="W14" s="267">
        <v>3.48</v>
      </c>
      <c r="X14" s="267">
        <v>-5.27</v>
      </c>
      <c r="Y14" s="267">
        <v>8.3800000000000008</v>
      </c>
      <c r="Z14" s="267">
        <v>2.44</v>
      </c>
      <c r="AA14" s="267">
        <v>4.3235232900000007</v>
      </c>
      <c r="AB14" s="267">
        <v>2.3766599500000045</v>
      </c>
      <c r="AC14" s="267">
        <v>3.8998614399999925</v>
      </c>
      <c r="AD14" s="267">
        <v>2.1958188700000045</v>
      </c>
      <c r="AE14" s="267">
        <v>5.2020800600000365</v>
      </c>
      <c r="AF14" s="267">
        <v>-1.409992769999999</v>
      </c>
      <c r="AG14" s="267">
        <v>12.855289199999998</v>
      </c>
      <c r="AH14" s="267">
        <v>18.326877850000006</v>
      </c>
      <c r="AI14" s="267">
        <v>22.557815019999968</v>
      </c>
      <c r="AJ14" s="267">
        <v>8.5456939500000093</v>
      </c>
      <c r="AK14" s="267">
        <v>13.303879130000006</v>
      </c>
      <c r="AL14" s="267">
        <v>16.990248710000007</v>
      </c>
      <c r="AM14" s="267">
        <v>-23.023434069999997</v>
      </c>
      <c r="AN14" s="267">
        <v>4.12047176</v>
      </c>
      <c r="AO14" s="267">
        <v>2.4196835500000002</v>
      </c>
      <c r="AP14" s="267">
        <v>13.667706320000001</v>
      </c>
      <c r="AQ14" s="267">
        <v>2.805166559999984</v>
      </c>
      <c r="AR14" s="267">
        <v>14.287322549999999</v>
      </c>
      <c r="AS14" s="267">
        <v>25.20612392</v>
      </c>
      <c r="AT14" s="267">
        <v>59.704984719999999</v>
      </c>
      <c r="AU14" s="267">
        <v>63.266976299999996</v>
      </c>
      <c r="AV14" s="267">
        <v>25.244419240000003</v>
      </c>
      <c r="AW14" s="267">
        <v>63.244348620000004</v>
      </c>
      <c r="AX14" s="267">
        <v>78.484322540000008</v>
      </c>
      <c r="AY14" s="267">
        <v>44.476022239999999</v>
      </c>
      <c r="AZ14" s="267">
        <v>12.30022211</v>
      </c>
      <c r="BA14" s="267">
        <v>67.337731649999995</v>
      </c>
    </row>
    <row r="15" spans="1:53" s="26" customFormat="1" ht="16.5" customHeight="1">
      <c r="A15" s="99" t="s">
        <v>1116</v>
      </c>
      <c r="B15" s="625"/>
      <c r="C15" s="26" t="s">
        <v>452</v>
      </c>
      <c r="D15" s="27"/>
      <c r="E15" s="339">
        <v>116.48</v>
      </c>
      <c r="F15" s="339">
        <v>82.15</v>
      </c>
      <c r="G15" s="339">
        <v>119.98</v>
      </c>
      <c r="H15" s="339">
        <v>153.92205999999999</v>
      </c>
      <c r="I15" s="339">
        <v>171.82</v>
      </c>
      <c r="J15" s="267">
        <v>179.04036905800001</v>
      </c>
      <c r="K15" s="267">
        <v>186.844712808</v>
      </c>
      <c r="L15" s="267">
        <v>229.57524320799999</v>
      </c>
      <c r="M15" s="267">
        <v>421.07803384200008</v>
      </c>
      <c r="N15" s="267">
        <v>670.64609835800002</v>
      </c>
      <c r="O15" s="267">
        <v>971.97071742600008</v>
      </c>
      <c r="P15" s="339"/>
      <c r="Q15" s="339">
        <v>109.02</v>
      </c>
      <c r="R15" s="339">
        <v>116.84</v>
      </c>
      <c r="S15" s="339">
        <v>119.98</v>
      </c>
      <c r="T15" s="267">
        <v>135.44999999999999</v>
      </c>
      <c r="U15" s="267">
        <v>143.2021</v>
      </c>
      <c r="V15" s="267">
        <v>149.1086</v>
      </c>
      <c r="W15" s="267">
        <v>153.92205999999999</v>
      </c>
      <c r="X15" s="267">
        <v>164.97</v>
      </c>
      <c r="Y15" s="267">
        <v>168.56333333333333</v>
      </c>
      <c r="Z15" s="267">
        <v>169.565</v>
      </c>
      <c r="AA15" s="267">
        <v>171.82</v>
      </c>
      <c r="AB15" s="267">
        <v>182.974008435</v>
      </c>
      <c r="AC15" s="267">
        <v>183.69814523666668</v>
      </c>
      <c r="AD15" s="267">
        <v>179.83509229999999</v>
      </c>
      <c r="AE15" s="267">
        <v>179.04036905800001</v>
      </c>
      <c r="AF15" s="267">
        <v>174.00872789500002</v>
      </c>
      <c r="AG15" s="267">
        <v>177.76515718333332</v>
      </c>
      <c r="AH15" s="267">
        <v>179.79095700000002</v>
      </c>
      <c r="AI15" s="267">
        <v>186.844712808</v>
      </c>
      <c r="AJ15" s="267">
        <v>213.9545649454667</v>
      </c>
      <c r="AK15" s="267">
        <v>218.02593498000002</v>
      </c>
      <c r="AL15" s="267">
        <v>219.6050059625</v>
      </c>
      <c r="AM15" s="267">
        <v>229.57524320799999</v>
      </c>
      <c r="AN15" s="267">
        <v>266.26646822000004</v>
      </c>
      <c r="AO15" s="267">
        <v>270.92005253333338</v>
      </c>
      <c r="AP15" s="267">
        <v>382.02270151250008</v>
      </c>
      <c r="AQ15" s="267">
        <v>421.07803384200008</v>
      </c>
      <c r="AR15" s="267">
        <v>589.83526440999992</v>
      </c>
      <c r="AS15" s="267">
        <v>633.18471790333342</v>
      </c>
      <c r="AT15" s="267">
        <v>623.44220828000005</v>
      </c>
      <c r="AU15" s="267">
        <v>670.64609835800002</v>
      </c>
      <c r="AV15" s="267">
        <v>922.02230273499993</v>
      </c>
      <c r="AW15" s="267">
        <v>944.53487203666668</v>
      </c>
      <c r="AX15" s="267">
        <v>957.79234207500008</v>
      </c>
      <c r="AY15" s="267">
        <v>971.97071742600008</v>
      </c>
      <c r="AZ15" s="267">
        <v>1022.616315905</v>
      </c>
      <c r="BA15" s="267">
        <v>1035.1442655666665</v>
      </c>
    </row>
    <row r="16" spans="1:53" s="26" customFormat="1" ht="16.5" customHeight="1">
      <c r="A16" s="97"/>
      <c r="B16" s="625"/>
      <c r="C16" s="34" t="s">
        <v>569</v>
      </c>
      <c r="D16" s="25"/>
      <c r="E16" s="157">
        <v>-0.46068308181096107</v>
      </c>
      <c r="F16" s="157">
        <v>-0.12612150730581903</v>
      </c>
      <c r="G16" s="157">
        <v>-0.10986450332268922</v>
      </c>
      <c r="H16" s="157">
        <v>2.3113708820403825E-2</v>
      </c>
      <c r="I16" s="157">
        <v>2.7416127393785676E-2</v>
      </c>
      <c r="J16" s="158">
        <v>3.2107685433541831E-2</v>
      </c>
      <c r="K16" s="158">
        <v>0.12910189166739741</v>
      </c>
      <c r="L16" s="158">
        <v>-0.12101641804334844</v>
      </c>
      <c r="M16" s="158">
        <v>1.664719073658899E-2</v>
      </c>
      <c r="N16" s="158">
        <v>0.22610487966040985</v>
      </c>
      <c r="O16" s="158">
        <v>0.11891472494908996</v>
      </c>
      <c r="P16" s="152"/>
      <c r="Q16" s="158">
        <v>9.319979741120156E-2</v>
      </c>
      <c r="R16" s="158">
        <v>4.9562192798501749E-2</v>
      </c>
      <c r="S16" s="158">
        <v>-0.10986450332268922</v>
      </c>
      <c r="T16" s="158">
        <v>-0.19705239710595898</v>
      </c>
      <c r="U16" s="158">
        <v>2.6970229903077663E-2</v>
      </c>
      <c r="V16" s="158">
        <v>6.6442464466455034E-2</v>
      </c>
      <c r="W16" s="158">
        <v>2.3659270606442854E-2</v>
      </c>
      <c r="X16" s="158">
        <v>-0.13819608264596039</v>
      </c>
      <c r="Y16" s="158">
        <v>0.10735637419575245</v>
      </c>
      <c r="Z16" s="158">
        <v>2.0768611173547231E-2</v>
      </c>
      <c r="AA16" s="158">
        <v>2.7416127393785676E-2</v>
      </c>
      <c r="AB16" s="158">
        <v>6.0072856869840201E-2</v>
      </c>
      <c r="AC16" s="158">
        <v>4.87394831541944E-2</v>
      </c>
      <c r="AD16" s="158">
        <v>1.8183846565290793E-2</v>
      </c>
      <c r="AE16" s="158">
        <v>3.2107685433541831E-2</v>
      </c>
      <c r="AF16" s="158">
        <v>-3.4845443505066138E-2</v>
      </c>
      <c r="AG16" s="158">
        <v>0.15402653244838185</v>
      </c>
      <c r="AH16" s="158">
        <v>0.14402541241472944</v>
      </c>
      <c r="AI16" s="158">
        <v>0.12910189166739741</v>
      </c>
      <c r="AJ16" s="158">
        <v>0.18326240398454122</v>
      </c>
      <c r="AK16" s="158">
        <v>0.13810947001231041</v>
      </c>
      <c r="AL16" s="158">
        <v>0.11544626703195529</v>
      </c>
      <c r="AM16" s="158">
        <v>-0.12101641804334844</v>
      </c>
      <c r="AN16" s="158">
        <v>9.9758937489098365E-2</v>
      </c>
      <c r="AO16" s="158">
        <v>2.8445647636261916E-2</v>
      </c>
      <c r="AP16" s="158">
        <v>0.10805598185170805</v>
      </c>
      <c r="AQ16" s="158">
        <v>1.664719073658899E-2</v>
      </c>
      <c r="AR16" s="158">
        <v>0.25753111587095856</v>
      </c>
      <c r="AS16" s="158">
        <v>0.2056775638459899</v>
      </c>
      <c r="AT16" s="158">
        <v>0.29891633775239529</v>
      </c>
      <c r="AU16" s="158">
        <v>0.22610487966040985</v>
      </c>
      <c r="AV16" s="158">
        <v>0.29804569400572439</v>
      </c>
      <c r="AW16" s="158">
        <v>0.35361622623131889</v>
      </c>
      <c r="AX16" s="158">
        <v>0.28105491118278481</v>
      </c>
      <c r="AY16" s="158">
        <v>0.11891472494908996</v>
      </c>
      <c r="AZ16" s="158">
        <v>0.13052801093184666</v>
      </c>
      <c r="BA16" s="158">
        <v>0.33731894300598902</v>
      </c>
    </row>
    <row r="17" spans="1:53" s="26" customFormat="1" ht="16.5" customHeight="1">
      <c r="A17" s="97"/>
      <c r="B17" s="625"/>
      <c r="C17" s="208" t="s">
        <v>453</v>
      </c>
      <c r="D17" s="27"/>
      <c r="E17" s="342">
        <v>113.31</v>
      </c>
      <c r="F17" s="342">
        <v>78.02</v>
      </c>
      <c r="G17" s="342">
        <v>115.87</v>
      </c>
      <c r="H17" s="342">
        <v>14708.822</v>
      </c>
      <c r="I17" s="342">
        <v>157.69999999999999</v>
      </c>
      <c r="J17" s="271">
        <v>162.019777812</v>
      </c>
      <c r="K17" s="271">
        <v>174.72877220200004</v>
      </c>
      <c r="L17" s="271">
        <v>190.25050024000001</v>
      </c>
      <c r="M17" s="271">
        <v>168.65810346199999</v>
      </c>
      <c r="N17" s="271">
        <v>279.81252060999998</v>
      </c>
      <c r="O17" s="271">
        <v>374.01610489400002</v>
      </c>
      <c r="P17" s="339"/>
      <c r="Q17" s="342">
        <v>104.94</v>
      </c>
      <c r="R17" s="342">
        <v>113.03</v>
      </c>
      <c r="S17" s="342">
        <v>115.87</v>
      </c>
      <c r="T17" s="271">
        <v>130.69</v>
      </c>
      <c r="U17" s="271">
        <v>138.52709999999999</v>
      </c>
      <c r="V17" s="271">
        <v>149.1086</v>
      </c>
      <c r="W17" s="271">
        <v>147.08822000000001</v>
      </c>
      <c r="X17" s="271">
        <v>153.375</v>
      </c>
      <c r="Y17" s="271">
        <v>156.97333333333333</v>
      </c>
      <c r="Z17" s="271">
        <v>156.9325</v>
      </c>
      <c r="AA17" s="271">
        <v>157.69999999999999</v>
      </c>
      <c r="AB17" s="271">
        <v>160.44977659</v>
      </c>
      <c r="AC17" s="271">
        <v>161.35504438000001</v>
      </c>
      <c r="AD17" s="271">
        <v>161.451086565</v>
      </c>
      <c r="AE17" s="271">
        <v>162.019777812</v>
      </c>
      <c r="AF17" s="271">
        <v>164.10478491499998</v>
      </c>
      <c r="AG17" s="271">
        <v>168.30638903333337</v>
      </c>
      <c r="AH17" s="271">
        <v>170.12948023000001</v>
      </c>
      <c r="AI17" s="271">
        <v>174.72877220200004</v>
      </c>
      <c r="AJ17" s="271">
        <v>189.11427451275557</v>
      </c>
      <c r="AK17" s="271">
        <v>194.25362027333333</v>
      </c>
      <c r="AL17" s="271">
        <v>196.76600096250002</v>
      </c>
      <c r="AM17" s="271">
        <v>190.25050024000001</v>
      </c>
      <c r="AN17" s="271">
        <v>166.12493352500002</v>
      </c>
      <c r="AO17" s="271">
        <v>171.06156595000002</v>
      </c>
      <c r="AP17" s="271">
        <v>168.95745033</v>
      </c>
      <c r="AQ17" s="271">
        <v>168.65810346199999</v>
      </c>
      <c r="AR17" s="271">
        <v>224.99428911999999</v>
      </c>
      <c r="AS17" s="271">
        <v>247.13453401999999</v>
      </c>
      <c r="AT17" s="271">
        <v>267.04912308000002</v>
      </c>
      <c r="AU17" s="271">
        <v>279.81252060999998</v>
      </c>
      <c r="AV17" s="271">
        <v>343.50486101499996</v>
      </c>
      <c r="AW17" s="271">
        <v>360.66485825999996</v>
      </c>
      <c r="AX17" s="271">
        <v>373.35498357249998</v>
      </c>
      <c r="AY17" s="271">
        <v>374.01610489400002</v>
      </c>
      <c r="AZ17" s="271">
        <v>382.17263678999996</v>
      </c>
      <c r="BA17" s="271">
        <v>402.56131804999995</v>
      </c>
    </row>
    <row r="18" spans="1:53" s="26" customFormat="1" ht="16.5" customHeight="1">
      <c r="A18" s="97"/>
      <c r="B18" s="629" t="s">
        <v>454</v>
      </c>
      <c r="C18" s="60" t="s">
        <v>455</v>
      </c>
      <c r="D18" s="25"/>
      <c r="E18" s="154">
        <v>11.777096114519427</v>
      </c>
      <c r="F18" s="357">
        <v>29.270053475935828</v>
      </c>
      <c r="G18" s="357">
        <v>17.367524991648036</v>
      </c>
      <c r="H18" s="357">
        <v>12.712341197822141</v>
      </c>
      <c r="I18" s="357">
        <v>5.7501428188217707</v>
      </c>
      <c r="J18" s="359">
        <v>11.291987882641276</v>
      </c>
      <c r="K18" s="359">
        <v>6.7551118066357754</v>
      </c>
      <c r="L18" s="359">
        <v>7.0696390156331317</v>
      </c>
      <c r="M18" s="359">
        <v>0.76837146326367867</v>
      </c>
      <c r="N18" s="551">
        <v>0.87699263065940181</v>
      </c>
      <c r="O18" s="551">
        <v>1.0226683514888337</v>
      </c>
      <c r="P18" s="358"/>
      <c r="Q18" s="357">
        <v>37.453376205787784</v>
      </c>
      <c r="R18" s="357">
        <v>49.889282550930027</v>
      </c>
      <c r="S18" s="357">
        <v>17.373071979434449</v>
      </c>
      <c r="T18" s="359">
        <v>52.758620689655174</v>
      </c>
      <c r="U18" s="359">
        <v>43.438910645421664</v>
      </c>
      <c r="V18" s="359">
        <v>40.253497677166415</v>
      </c>
      <c r="W18" s="359">
        <v>12.712341197822141</v>
      </c>
      <c r="X18" s="359">
        <v>10.740953947368421</v>
      </c>
      <c r="Y18" s="359">
        <v>12.417458945548834</v>
      </c>
      <c r="Z18" s="359">
        <v>8.7303299492385786</v>
      </c>
      <c r="AA18" s="359">
        <v>5.7501428188217707</v>
      </c>
      <c r="AB18" s="359">
        <v>4.8757504104985818</v>
      </c>
      <c r="AC18" s="359">
        <v>6.2625985269039006</v>
      </c>
      <c r="AD18" s="359">
        <v>18.795460252735591</v>
      </c>
      <c r="AE18" s="359">
        <v>11.291987882641276</v>
      </c>
      <c r="AF18" s="359">
        <v>15.284928264246417</v>
      </c>
      <c r="AG18" s="359">
        <v>13.845406200563717</v>
      </c>
      <c r="AH18" s="359">
        <v>13.89701969020615</v>
      </c>
      <c r="AI18" s="359">
        <v>6.7551118066357754</v>
      </c>
      <c r="AJ18" s="359">
        <v>11.625295513970306</v>
      </c>
      <c r="AK18" s="359">
        <v>17.586706792546863</v>
      </c>
      <c r="AL18" s="359">
        <v>19.158773935093382</v>
      </c>
      <c r="AM18" s="359">
        <v>7.0696390156331317</v>
      </c>
      <c r="AN18" s="359">
        <v>11.506082609641126</v>
      </c>
      <c r="AO18" s="359">
        <v>5.3918151788069641</v>
      </c>
      <c r="AP18" s="359">
        <v>1.0321336820496048</v>
      </c>
      <c r="AQ18" s="359">
        <v>0.76837146326367867</v>
      </c>
      <c r="AR18" s="359">
        <v>1.1898754104448281</v>
      </c>
      <c r="AS18" s="551">
        <v>0.7566752278138531</v>
      </c>
      <c r="AT18" s="551">
        <v>1.7969615049450898</v>
      </c>
      <c r="AU18" s="551">
        <v>0.87699263065940181</v>
      </c>
      <c r="AV18" s="551">
        <v>0.64666272745127429</v>
      </c>
      <c r="AW18" s="551">
        <v>0.89660480935379583</v>
      </c>
      <c r="AX18" s="551">
        <v>0.9183856021066209</v>
      </c>
      <c r="AY18" s="551">
        <v>1.0226683514888337</v>
      </c>
      <c r="AZ18" s="551">
        <v>1.0428385577560699</v>
      </c>
      <c r="BA18" s="551">
        <v>1.1460703113678992</v>
      </c>
    </row>
    <row r="19" spans="1:53" s="26" customFormat="1" ht="16.5" customHeight="1">
      <c r="A19" s="97"/>
      <c r="B19" s="625"/>
      <c r="C19" s="26" t="s">
        <v>456</v>
      </c>
      <c r="D19" s="27"/>
      <c r="E19" s="339">
        <v>57.59</v>
      </c>
      <c r="F19" s="339">
        <v>109.47</v>
      </c>
      <c r="G19" s="339">
        <v>108.13159999999999</v>
      </c>
      <c r="H19" s="339">
        <v>140.09</v>
      </c>
      <c r="I19" s="339">
        <v>119.91614733</v>
      </c>
      <c r="J19" s="339">
        <v>130.61367054999999</v>
      </c>
      <c r="K19" s="339">
        <v>149.18737826</v>
      </c>
      <c r="L19" s="339">
        <v>167.54085824000001</v>
      </c>
      <c r="M19" s="339">
        <v>234.48100266</v>
      </c>
      <c r="N19" s="339">
        <v>365.98942570999998</v>
      </c>
      <c r="O19" s="339">
        <v>474.77204353000002</v>
      </c>
      <c r="P19" s="339"/>
      <c r="Q19" s="339">
        <v>116.48</v>
      </c>
      <c r="R19" s="339">
        <v>112.65</v>
      </c>
      <c r="S19" s="339">
        <v>108.13</v>
      </c>
      <c r="T19" s="339">
        <v>137.69999999999999</v>
      </c>
      <c r="U19" s="339">
        <v>145.3075</v>
      </c>
      <c r="V19" s="339">
        <v>149.9</v>
      </c>
      <c r="W19" s="339">
        <v>140.09</v>
      </c>
      <c r="X19" s="339">
        <v>130.61000000000001</v>
      </c>
      <c r="Y19" s="339">
        <v>143.66999999999999</v>
      </c>
      <c r="Z19" s="339">
        <v>137.59</v>
      </c>
      <c r="AA19" s="339">
        <v>119.91614733</v>
      </c>
      <c r="AB19" s="339">
        <v>117.96390314</v>
      </c>
      <c r="AC19" s="339">
        <v>137.65716918999999</v>
      </c>
      <c r="AD19" s="339">
        <v>122.29680409000001</v>
      </c>
      <c r="AE19" s="339">
        <v>130.61367054999999</v>
      </c>
      <c r="AF19" s="339">
        <v>125.96237038999999</v>
      </c>
      <c r="AG19" s="339">
        <v>133.0938645</v>
      </c>
      <c r="AH19" s="339">
        <v>127.52661752</v>
      </c>
      <c r="AI19" s="339">
        <v>149.18737826</v>
      </c>
      <c r="AJ19" s="339">
        <v>148.17253252</v>
      </c>
      <c r="AK19" s="339">
        <v>146.86283718000001</v>
      </c>
      <c r="AL19" s="339">
        <v>156.10417648000001</v>
      </c>
      <c r="AM19" s="339">
        <v>167.54085824000001</v>
      </c>
      <c r="AN19" s="339">
        <v>171.25175359000002</v>
      </c>
      <c r="AO19" s="339">
        <v>188.46846296000001</v>
      </c>
      <c r="AP19" s="339">
        <v>445.89422138000003</v>
      </c>
      <c r="AQ19" s="339">
        <v>234.48100266</v>
      </c>
      <c r="AR19" s="339">
        <v>258.75626840000001</v>
      </c>
      <c r="AS19" s="339">
        <v>246.09311317000001</v>
      </c>
      <c r="AT19" s="339">
        <v>278.74900069</v>
      </c>
      <c r="AU19" s="339">
        <v>365.98942570999998</v>
      </c>
      <c r="AV19" s="339">
        <v>335.06138837999998</v>
      </c>
      <c r="AW19" s="339">
        <v>430.06758596999998</v>
      </c>
      <c r="AX19" s="339">
        <v>431.98914487000002</v>
      </c>
      <c r="AY19" s="339">
        <v>474.77204353000002</v>
      </c>
      <c r="AZ19" s="339">
        <v>464.72224556000003</v>
      </c>
      <c r="BA19" s="339">
        <v>513.66251775000001</v>
      </c>
    </row>
    <row r="20" spans="1:53" s="26" customFormat="1" ht="16.5" customHeight="1">
      <c r="A20" s="97"/>
      <c r="B20" s="625"/>
      <c r="C20" s="26" t="s">
        <v>457</v>
      </c>
      <c r="D20" s="27"/>
      <c r="E20" s="339">
        <v>4.8899999999999997</v>
      </c>
      <c r="F20" s="339">
        <v>3.74</v>
      </c>
      <c r="G20" s="339">
        <v>6.2260799999999996</v>
      </c>
      <c r="H20" s="339">
        <v>11.02</v>
      </c>
      <c r="I20" s="339">
        <v>20.854464160000003</v>
      </c>
      <c r="J20" s="339">
        <v>11.56693329</v>
      </c>
      <c r="K20" s="339">
        <v>22.08510866</v>
      </c>
      <c r="L20" s="339">
        <v>23.698643999999998</v>
      </c>
      <c r="M20" s="339">
        <v>305.16620394</v>
      </c>
      <c r="N20" s="339">
        <v>417.32326238000002</v>
      </c>
      <c r="O20" s="339">
        <v>464.24829989</v>
      </c>
      <c r="P20" s="339"/>
      <c r="Q20" s="339">
        <v>3.11</v>
      </c>
      <c r="R20" s="339">
        <v>2.258</v>
      </c>
      <c r="S20" s="339">
        <v>0</v>
      </c>
      <c r="T20" s="339">
        <v>2.61</v>
      </c>
      <c r="U20" s="339">
        <v>3.3451</v>
      </c>
      <c r="V20" s="339">
        <v>3.7239</v>
      </c>
      <c r="W20" s="339">
        <v>11.02</v>
      </c>
      <c r="X20" s="339">
        <v>12.16</v>
      </c>
      <c r="Y20" s="339">
        <v>11.57</v>
      </c>
      <c r="Z20" s="339">
        <v>15.76</v>
      </c>
      <c r="AA20" s="339">
        <v>20.854464160000003</v>
      </c>
      <c r="AB20" s="339">
        <v>24.193999529999999</v>
      </c>
      <c r="AC20" s="339">
        <v>21.98083888</v>
      </c>
      <c r="AD20" s="339">
        <v>6.50672037</v>
      </c>
      <c r="AE20" s="339">
        <v>11.56693329</v>
      </c>
      <c r="AF20" s="339">
        <v>8.2409526700000004</v>
      </c>
      <c r="AG20" s="339">
        <v>9.6128537200000004</v>
      </c>
      <c r="AH20" s="339">
        <v>9.1765443500000003</v>
      </c>
      <c r="AI20" s="339">
        <v>22.08510866</v>
      </c>
      <c r="AJ20" s="339">
        <v>12.745700300000001</v>
      </c>
      <c r="AK20" s="339">
        <v>8.3507867000000005</v>
      </c>
      <c r="AL20" s="339">
        <v>8.1479210000000002</v>
      </c>
      <c r="AM20" s="339">
        <v>23.698643999999998</v>
      </c>
      <c r="AN20" s="339">
        <v>14.88358457</v>
      </c>
      <c r="AO20" s="339">
        <v>34.954548089999996</v>
      </c>
      <c r="AP20" s="339">
        <v>432.01208248</v>
      </c>
      <c r="AQ20" s="339">
        <v>305.16620394</v>
      </c>
      <c r="AR20" s="339">
        <v>217.46501031</v>
      </c>
      <c r="AS20" s="339">
        <v>325.22950947000004</v>
      </c>
      <c r="AT20" s="339">
        <v>155.12241076000001</v>
      </c>
      <c r="AU20" s="339">
        <v>417.32326238000002</v>
      </c>
      <c r="AV20" s="339">
        <v>518.13932388000001</v>
      </c>
      <c r="AW20" s="339">
        <v>479.66236794999998</v>
      </c>
      <c r="AX20" s="339">
        <v>470.37882984999999</v>
      </c>
      <c r="AY20" s="339">
        <v>464.24829989</v>
      </c>
      <c r="AZ20" s="339">
        <v>445.63201284000002</v>
      </c>
      <c r="BA20" s="339">
        <v>448.19459387000001</v>
      </c>
    </row>
    <row r="21" spans="1:53" s="26" customFormat="1" ht="16.5" customHeight="1">
      <c r="A21" s="97"/>
      <c r="B21" s="625"/>
      <c r="C21" s="35" t="s">
        <v>458</v>
      </c>
      <c r="D21" s="25"/>
      <c r="E21" s="153">
        <v>1.7847411444141689E-2</v>
      </c>
      <c r="F21" s="153">
        <v>8.8845812131491796E-3</v>
      </c>
      <c r="G21" s="153">
        <v>4.0717513103198988E-2</v>
      </c>
      <c r="H21" s="153">
        <v>4.4755844712947739E-2</v>
      </c>
      <c r="I21" s="153">
        <v>0.11000003361635513</v>
      </c>
      <c r="J21" s="153">
        <v>8.7236954178509046E-2</v>
      </c>
      <c r="K21" s="153">
        <v>6.9505820069865942E-2</v>
      </c>
      <c r="L21" s="153">
        <v>5.1223252633745907E-2</v>
      </c>
      <c r="M21" s="153">
        <v>4.085265813158933E-2</v>
      </c>
      <c r="N21" s="153">
        <v>3.0027646739506475E-2</v>
      </c>
      <c r="O21" s="153">
        <v>3.2713846813629127E-2</v>
      </c>
      <c r="P21" s="152"/>
      <c r="Q21" s="153">
        <v>9.172172561212593E-3</v>
      </c>
      <c r="R21" s="153">
        <v>2.7950431961221218E-2</v>
      </c>
      <c r="S21" s="153">
        <v>4.0665100307247425E-2</v>
      </c>
      <c r="T21" s="153">
        <v>3.1989452501561308E-2</v>
      </c>
      <c r="U21" s="153">
        <v>4.1690024450006448E-2</v>
      </c>
      <c r="V21" s="153">
        <v>4.0828781309918585E-2</v>
      </c>
      <c r="W21" s="153">
        <v>4.4755844712947739E-2</v>
      </c>
      <c r="X21" s="153">
        <v>5.1471135940409682E-2</v>
      </c>
      <c r="Y21" s="153">
        <v>4.4130567006825709E-2</v>
      </c>
      <c r="Z21" s="153">
        <v>6.4362420880449467E-2</v>
      </c>
      <c r="AA21" s="153">
        <v>0.11000003361635513</v>
      </c>
      <c r="AB21" s="153">
        <v>0.10648693298805685</v>
      </c>
      <c r="AC21" s="153">
        <v>9.6302809139964279E-2</v>
      </c>
      <c r="AD21" s="153">
        <v>9.3702968620088298E-2</v>
      </c>
      <c r="AE21" s="153">
        <v>8.7236954178509046E-2</v>
      </c>
      <c r="AF21" s="153">
        <v>8.5383734705991796E-2</v>
      </c>
      <c r="AG21" s="153">
        <v>7.7127247648244135E-2</v>
      </c>
      <c r="AH21" s="153">
        <v>7.1220934168826536E-2</v>
      </c>
      <c r="AI21" s="153">
        <v>6.9505820069865942E-2</v>
      </c>
      <c r="AJ21" s="153">
        <v>6.1624974877365409E-2</v>
      </c>
      <c r="AK21" s="153">
        <v>5.5671641654149097E-2</v>
      </c>
      <c r="AL21" s="153">
        <v>4.2846686547145026E-2</v>
      </c>
      <c r="AM21" s="153">
        <v>5.1223252633745907E-2</v>
      </c>
      <c r="AN21" s="153">
        <v>4.7036282516471746E-2</v>
      </c>
      <c r="AO21" s="153">
        <v>4.4087801218132612E-2</v>
      </c>
      <c r="AP21" s="153">
        <v>4.0270326009124967E-2</v>
      </c>
      <c r="AQ21" s="153">
        <v>4.085265813158933E-2</v>
      </c>
      <c r="AR21" s="153">
        <v>2.2319805420577713E-2</v>
      </c>
      <c r="AS21" s="153">
        <v>2.2552507776063338E-2</v>
      </c>
      <c r="AT21" s="153">
        <v>2.258412750932768E-2</v>
      </c>
      <c r="AU21" s="153">
        <v>3.0027646739506475E-2</v>
      </c>
      <c r="AV21" s="153">
        <v>2.7453882293936863E-2</v>
      </c>
      <c r="AW21" s="153">
        <v>2.9441836582425145E-2</v>
      </c>
      <c r="AX21" s="153">
        <v>3.0361308084506832E-2</v>
      </c>
      <c r="AY21" s="153">
        <v>3.2713846813629127E-2</v>
      </c>
      <c r="AZ21" s="153">
        <v>3.5741325749292334E-2</v>
      </c>
      <c r="BA21" s="153">
        <v>3.0877975666049589E-2</v>
      </c>
    </row>
    <row r="22" spans="1:53" s="26" customFormat="1" ht="16.5" customHeight="1">
      <c r="A22" s="97"/>
      <c r="B22" s="625"/>
      <c r="C22" s="26" t="s">
        <v>459</v>
      </c>
      <c r="D22" s="27"/>
      <c r="E22" s="339">
        <v>1.31</v>
      </c>
      <c r="F22" s="339">
        <v>1.1000000000000001</v>
      </c>
      <c r="G22" s="339">
        <v>4.5057999999999998</v>
      </c>
      <c r="H22" s="339">
        <v>6.26</v>
      </c>
      <c r="I22" s="339">
        <v>14.8041675</v>
      </c>
      <c r="J22" s="339">
        <v>12.56775345</v>
      </c>
      <c r="K22" s="339">
        <v>11.535289499999999</v>
      </c>
      <c r="L22" s="339">
        <v>7.4597254</v>
      </c>
      <c r="M22" s="339">
        <v>6.0476978499999996</v>
      </c>
      <c r="N22" s="339">
        <v>9.35694889</v>
      </c>
      <c r="O22" s="339">
        <v>11.672209929999999</v>
      </c>
      <c r="P22" s="339"/>
      <c r="Q22" s="339">
        <v>1.18</v>
      </c>
      <c r="R22" s="339">
        <v>3.5750000000000002</v>
      </c>
      <c r="S22" s="339">
        <v>4.5</v>
      </c>
      <c r="T22" s="339">
        <v>4.6100000000000003</v>
      </c>
      <c r="U22" s="339">
        <v>6.3361999999999998</v>
      </c>
      <c r="V22" s="339">
        <v>6.3689999999999998</v>
      </c>
      <c r="W22" s="339">
        <v>6.26</v>
      </c>
      <c r="X22" s="339">
        <v>6.91</v>
      </c>
      <c r="Y22" s="339">
        <v>6.53</v>
      </c>
      <c r="Z22" s="339">
        <v>9.0500000000000007</v>
      </c>
      <c r="AA22" s="339">
        <v>14.8041675</v>
      </c>
      <c r="AB22" s="339">
        <v>14.34500311</v>
      </c>
      <c r="AC22" s="339">
        <v>13.76071702</v>
      </c>
      <c r="AD22" s="339">
        <v>13.25759358</v>
      </c>
      <c r="AE22" s="339">
        <v>12.56775345</v>
      </c>
      <c r="AF22" s="339">
        <v>12.29915018</v>
      </c>
      <c r="AG22" s="339">
        <v>12.02907467</v>
      </c>
      <c r="AH22" s="339">
        <v>11.556181260000001</v>
      </c>
      <c r="AI22" s="339">
        <v>11.535289499999999</v>
      </c>
      <c r="AJ22" s="339">
        <v>10.813717759999999</v>
      </c>
      <c r="AK22" s="339">
        <v>10.033873529999999</v>
      </c>
      <c r="AL22" s="339">
        <v>7.9431299400000004</v>
      </c>
      <c r="AM22" s="339">
        <v>7.4597254</v>
      </c>
      <c r="AN22" s="339">
        <v>7.0323920999999991</v>
      </c>
      <c r="AO22" s="339">
        <v>6.51851103</v>
      </c>
      <c r="AP22" s="339">
        <v>6.3930041200000005</v>
      </c>
      <c r="AQ22" s="339">
        <v>6.0476978499999996</v>
      </c>
      <c r="AR22" s="339">
        <v>5.8454767100000007</v>
      </c>
      <c r="AS22" s="339">
        <v>6.162161170000001</v>
      </c>
      <c r="AT22" s="339">
        <v>6.94458748</v>
      </c>
      <c r="AU22" s="339">
        <v>9.35694889</v>
      </c>
      <c r="AV22" s="339">
        <v>9.2492207000000004</v>
      </c>
      <c r="AW22" s="339">
        <v>11.06255762</v>
      </c>
      <c r="AX22" s="339">
        <v>11.903624930000001</v>
      </c>
      <c r="AY22" s="339">
        <v>11.672209929999999</v>
      </c>
      <c r="AZ22" s="339">
        <v>13.180738269999999</v>
      </c>
      <c r="BA22" s="339">
        <v>13.082288719999999</v>
      </c>
    </row>
    <row r="23" spans="1:53" s="26" customFormat="1" ht="16.5" customHeight="1" thickBot="1">
      <c r="A23" s="97"/>
      <c r="B23" s="632"/>
      <c r="C23" s="219" t="s">
        <v>460</v>
      </c>
      <c r="D23" s="61"/>
      <c r="E23" s="343">
        <v>73.400000000000006</v>
      </c>
      <c r="F23" s="343">
        <v>123.81</v>
      </c>
      <c r="G23" s="343">
        <v>110.66</v>
      </c>
      <c r="H23" s="343">
        <v>139.87</v>
      </c>
      <c r="I23" s="343">
        <v>134.58329978</v>
      </c>
      <c r="J23" s="343">
        <v>144.06456034999999</v>
      </c>
      <c r="K23" s="343">
        <v>165.96149054</v>
      </c>
      <c r="L23" s="343">
        <v>145.63162267999999</v>
      </c>
      <c r="M23" s="343">
        <v>148.03682616</v>
      </c>
      <c r="N23" s="343">
        <v>311.61112861000004</v>
      </c>
      <c r="O23" s="343">
        <v>356.79723013</v>
      </c>
      <c r="P23" s="343"/>
      <c r="Q23" s="343">
        <v>128.65</v>
      </c>
      <c r="R23" s="343">
        <v>127.905</v>
      </c>
      <c r="S23" s="343">
        <v>110.66</v>
      </c>
      <c r="T23" s="343">
        <v>144.11000000000001</v>
      </c>
      <c r="U23" s="343">
        <v>151.9836</v>
      </c>
      <c r="V23" s="343">
        <v>155.99290000000002</v>
      </c>
      <c r="W23" s="343">
        <v>139.87</v>
      </c>
      <c r="X23" s="343">
        <v>134.25</v>
      </c>
      <c r="Y23" s="343">
        <v>147.97</v>
      </c>
      <c r="Z23" s="343">
        <v>140.61000000000001</v>
      </c>
      <c r="AA23" s="343">
        <v>134.58329978</v>
      </c>
      <c r="AB23" s="343">
        <v>134.71139328999999</v>
      </c>
      <c r="AC23" s="343">
        <v>142.89008953000001</v>
      </c>
      <c r="AD23" s="343">
        <v>141.48531018</v>
      </c>
      <c r="AE23" s="343">
        <v>144.06456034999999</v>
      </c>
      <c r="AF23" s="343">
        <v>144.04558693000001</v>
      </c>
      <c r="AG23" s="343">
        <v>155.96400800999999</v>
      </c>
      <c r="AH23" s="343">
        <v>162.25820954</v>
      </c>
      <c r="AI23" s="343">
        <v>165.96149054</v>
      </c>
      <c r="AJ23" s="343">
        <v>175.47622179999999</v>
      </c>
      <c r="AK23" s="343">
        <v>180.23311747</v>
      </c>
      <c r="AL23" s="343">
        <v>185.38492891999999</v>
      </c>
      <c r="AM23" s="343">
        <v>145.63162267999999</v>
      </c>
      <c r="AN23" s="343">
        <v>149.50994686999999</v>
      </c>
      <c r="AO23" s="343">
        <v>147.85294003999999</v>
      </c>
      <c r="AP23" s="343">
        <v>158.75223156999999</v>
      </c>
      <c r="AQ23" s="343">
        <v>148.03682616</v>
      </c>
      <c r="AR23" s="343">
        <v>261.89640097</v>
      </c>
      <c r="AS23" s="343">
        <v>273.23618425000001</v>
      </c>
      <c r="AT23" s="343">
        <v>307.49859507000002</v>
      </c>
      <c r="AU23" s="343">
        <v>311.61112861000004</v>
      </c>
      <c r="AV23" s="343">
        <v>336.90028248000004</v>
      </c>
      <c r="AW23" s="343">
        <v>375.74278319999996</v>
      </c>
      <c r="AX23" s="343">
        <v>392.06561512000002</v>
      </c>
      <c r="AY23" s="343">
        <v>356.79723013</v>
      </c>
      <c r="AZ23" s="343">
        <v>368.78145938</v>
      </c>
      <c r="BA23" s="343">
        <v>423.67702019999996</v>
      </c>
    </row>
    <row r="24" spans="1:53" s="26" customFormat="1" ht="16.5" customHeight="1">
      <c r="A24" s="97"/>
      <c r="B24" s="2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0"/>
      <c r="Q24" s="21"/>
      <c r="R24" s="21"/>
      <c r="S24" s="21"/>
      <c r="T24" s="21"/>
      <c r="U24" s="21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</row>
    <row r="25" spans="1:53" s="26" customFormat="1" ht="16.5" customHeight="1">
      <c r="A25" s="97"/>
      <c r="B25" s="20"/>
      <c r="C25" s="57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0"/>
      <c r="Q25" s="21"/>
      <c r="R25" s="21"/>
      <c r="S25" s="21"/>
      <c r="T25" s="21"/>
      <c r="U25" s="21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 s="26" customFormat="1" ht="16.5" customHeight="1">
      <c r="A26" s="97"/>
      <c r="B26" s="20"/>
      <c r="C26" s="57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0"/>
      <c r="Q26" s="21"/>
      <c r="R26" s="21"/>
      <c r="S26" s="21"/>
      <c r="T26" s="21"/>
      <c r="U26" s="21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 s="26" customFormat="1" ht="16.5" customHeight="1">
      <c r="A27" s="97"/>
      <c r="B27" s="20"/>
      <c r="C27" s="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0"/>
      <c r="Q27" s="21"/>
      <c r="R27" s="21"/>
      <c r="S27" s="21"/>
      <c r="T27" s="21"/>
      <c r="U27" s="21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 s="26" customFormat="1" ht="16.5" customHeight="1">
      <c r="A28" s="97"/>
      <c r="B28" s="20"/>
      <c r="C28" s="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0"/>
      <c r="Q28" s="21"/>
      <c r="R28" s="21"/>
      <c r="S28" s="21"/>
      <c r="T28" s="21"/>
      <c r="U28" s="2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 s="26" customFormat="1" ht="16.5" customHeight="1">
      <c r="A29" s="97"/>
      <c r="B29" s="20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0"/>
      <c r="Q29" s="21"/>
      <c r="R29" s="21"/>
      <c r="S29" s="21"/>
      <c r="T29" s="21"/>
      <c r="U29" s="21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 s="26" customFormat="1" ht="16.5" customHeight="1">
      <c r="A30" s="97"/>
      <c r="B30" s="20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0"/>
      <c r="Q30" s="21"/>
      <c r="R30" s="21"/>
      <c r="S30" s="21"/>
      <c r="T30" s="21"/>
      <c r="U30" s="21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</row>
    <row r="31" spans="1:53" s="26" customFormat="1" ht="16.5" customHeight="1">
      <c r="A31" s="97"/>
      <c r="B31" s="20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0"/>
      <c r="Q31" s="63"/>
      <c r="R31" s="21"/>
      <c r="S31" s="21"/>
      <c r="T31" s="21"/>
      <c r="U31" s="21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</row>
    <row r="32" spans="1:53" s="26" customFormat="1" ht="16.5" customHeight="1">
      <c r="A32" s="20"/>
      <c r="B32" s="20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0"/>
      <c r="Q32" s="21"/>
      <c r="R32" s="21"/>
      <c r="S32" s="21"/>
      <c r="T32" s="21"/>
      <c r="U32" s="21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21" ht="16.5" customHeight="1">
      <c r="A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Q33" s="63"/>
      <c r="R33" s="20"/>
      <c r="S33" s="20"/>
      <c r="T33" s="20"/>
      <c r="U33" s="20"/>
    </row>
    <row r="34" spans="1:21" ht="16.5" customHeight="1">
      <c r="A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R34" s="20"/>
      <c r="S34" s="20"/>
      <c r="T34" s="20"/>
      <c r="U34" s="20"/>
    </row>
    <row r="35" spans="1:21" ht="16.5" customHeight="1">
      <c r="A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R35" s="20"/>
      <c r="S35" s="20"/>
      <c r="T35" s="20"/>
      <c r="U35" s="20"/>
    </row>
    <row r="36" spans="1:21" ht="16.5" customHeight="1">
      <c r="A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R36" s="20"/>
      <c r="S36" s="20"/>
      <c r="T36" s="20"/>
      <c r="U36" s="20"/>
    </row>
    <row r="37" spans="1:21" ht="16.5" customHeight="1">
      <c r="A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R37" s="20"/>
      <c r="S37" s="20"/>
      <c r="T37" s="20"/>
      <c r="U37" s="20"/>
    </row>
    <row r="38" spans="1:21" ht="16.5" customHeight="1">
      <c r="A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R38" s="20"/>
      <c r="S38" s="20"/>
      <c r="T38" s="20"/>
      <c r="U38" s="20"/>
    </row>
    <row r="39" spans="1:21" ht="16.5" customHeight="1">
      <c r="A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R39" s="20"/>
      <c r="S39" s="20"/>
      <c r="T39" s="20"/>
      <c r="U39" s="20"/>
    </row>
    <row r="40" spans="1:21" ht="16.5" customHeight="1">
      <c r="A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R40" s="20"/>
      <c r="S40" s="20"/>
      <c r="T40" s="20"/>
      <c r="U40" s="20"/>
    </row>
    <row r="41" spans="1:21" ht="16.5" customHeight="1">
      <c r="A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R41" s="20"/>
      <c r="S41" s="20"/>
      <c r="T41" s="20"/>
      <c r="U41" s="20"/>
    </row>
    <row r="42" spans="1:21" ht="16.5" customHeight="1">
      <c r="A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R42" s="20"/>
      <c r="S42" s="20"/>
      <c r="T42" s="20"/>
      <c r="U42" s="20"/>
    </row>
    <row r="43" spans="1:21" ht="16.5" customHeight="1">
      <c r="A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R43" s="20"/>
      <c r="S43" s="20"/>
      <c r="T43" s="20"/>
      <c r="U43" s="20"/>
    </row>
    <row r="44" spans="1:21" ht="16.5" customHeight="1">
      <c r="A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R44" s="20"/>
      <c r="S44" s="20"/>
      <c r="T44" s="20"/>
      <c r="U44" s="20"/>
    </row>
    <row r="45" spans="1:21" ht="16.5" customHeight="1">
      <c r="A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R45" s="20"/>
      <c r="S45" s="20"/>
      <c r="T45" s="20"/>
      <c r="U45" s="20"/>
    </row>
    <row r="46" spans="1:21" ht="16.5" customHeight="1">
      <c r="A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R46" s="20"/>
      <c r="S46" s="20"/>
      <c r="T46" s="20"/>
      <c r="U46" s="20"/>
    </row>
    <row r="47" spans="1:21" ht="16.5" customHeight="1">
      <c r="A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R47" s="20"/>
      <c r="S47" s="20"/>
      <c r="T47" s="20"/>
      <c r="U47" s="20"/>
    </row>
    <row r="48" spans="1:21" ht="16.5" customHeight="1">
      <c r="A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R48" s="20"/>
      <c r="S48" s="20"/>
      <c r="T48" s="20"/>
      <c r="U48" s="20"/>
    </row>
    <row r="49" spans="1:21" ht="16.5" customHeight="1">
      <c r="A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R49" s="20"/>
      <c r="S49" s="20"/>
      <c r="T49" s="20"/>
      <c r="U49" s="20"/>
    </row>
    <row r="50" spans="1:21" ht="16.5" customHeight="1">
      <c r="A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R50" s="20"/>
      <c r="S50" s="20"/>
      <c r="T50" s="20"/>
      <c r="U50" s="20"/>
    </row>
    <row r="51" spans="1:21" ht="16.5" customHeight="1">
      <c r="A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Q51" s="63"/>
      <c r="R51" s="20"/>
      <c r="S51" s="20"/>
      <c r="T51" s="20"/>
      <c r="U51" s="20"/>
    </row>
    <row r="52" spans="1:21" ht="16.5" customHeight="1">
      <c r="A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R52" s="20"/>
      <c r="S52" s="20"/>
      <c r="T52" s="20"/>
      <c r="U52" s="20"/>
    </row>
    <row r="53" spans="1:21" ht="16.5" customHeight="1">
      <c r="A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R53" s="20"/>
      <c r="S53" s="20"/>
      <c r="T53" s="20"/>
      <c r="U53" s="20"/>
    </row>
    <row r="54" spans="1:21" ht="16.5" customHeight="1">
      <c r="A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R54" s="20"/>
      <c r="S54" s="20"/>
      <c r="T54" s="20"/>
      <c r="U54" s="20"/>
    </row>
    <row r="55" spans="1:21" ht="16.5" customHeight="1">
      <c r="A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R55" s="20"/>
      <c r="S55" s="20"/>
      <c r="T55" s="20"/>
      <c r="U55" s="20"/>
    </row>
    <row r="56" spans="1:21" ht="16.5" customHeight="1">
      <c r="A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R56" s="20"/>
      <c r="S56" s="20"/>
      <c r="T56" s="20"/>
      <c r="U56" s="20"/>
    </row>
    <row r="57" spans="1:21" ht="16.5" customHeight="1">
      <c r="A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R57" s="20"/>
      <c r="S57" s="20"/>
      <c r="T57" s="20"/>
      <c r="U57" s="20"/>
    </row>
    <row r="58" spans="1:21" ht="16.5" customHeight="1">
      <c r="A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R58" s="20"/>
      <c r="S58" s="20"/>
      <c r="T58" s="20"/>
      <c r="U58" s="20"/>
    </row>
    <row r="59" spans="1:21" ht="16.5" customHeight="1">
      <c r="A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R59" s="20"/>
      <c r="S59" s="20"/>
      <c r="T59" s="20"/>
      <c r="U59" s="20"/>
    </row>
    <row r="60" spans="1:21" ht="16.5" customHeight="1">
      <c r="A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R60" s="20"/>
      <c r="S60" s="20"/>
      <c r="T60" s="20"/>
      <c r="U60" s="20"/>
    </row>
    <row r="61" spans="1:21" ht="16.5" customHeight="1">
      <c r="A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R61" s="20"/>
      <c r="S61" s="20"/>
      <c r="T61" s="20"/>
      <c r="U61" s="20"/>
    </row>
    <row r="62" spans="1:21" ht="16.5" customHeight="1">
      <c r="A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R62" s="20"/>
      <c r="S62" s="20"/>
      <c r="T62" s="20"/>
      <c r="U62" s="20"/>
    </row>
    <row r="63" spans="1:21" ht="16.5" customHeight="1">
      <c r="A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R63" s="20"/>
      <c r="S63" s="20"/>
      <c r="T63" s="20"/>
      <c r="U63" s="20"/>
    </row>
    <row r="64" spans="1:21" ht="16.5" customHeight="1">
      <c r="A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R64" s="20"/>
      <c r="S64" s="20"/>
      <c r="T64" s="20"/>
      <c r="U64" s="20"/>
    </row>
    <row r="65" spans="1:21" ht="16.5" customHeight="1">
      <c r="A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Q65" s="20"/>
      <c r="R65" s="20"/>
      <c r="S65" s="20"/>
      <c r="T65" s="20"/>
      <c r="U65" s="20"/>
    </row>
    <row r="66" spans="1:21" ht="16.5" customHeight="1">
      <c r="A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Q66" s="20"/>
      <c r="R66" s="20"/>
      <c r="S66" s="20"/>
      <c r="T66" s="20"/>
      <c r="U66" s="20"/>
    </row>
    <row r="67" spans="1:21" ht="16.5" customHeight="1">
      <c r="A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20"/>
      <c r="R67" s="20"/>
      <c r="S67" s="20"/>
      <c r="T67" s="20"/>
      <c r="U67" s="20"/>
    </row>
    <row r="68" spans="1:21" ht="16.5" customHeight="1">
      <c r="A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20"/>
      <c r="R68" s="20"/>
      <c r="S68" s="20"/>
      <c r="T68" s="20"/>
      <c r="U68" s="20"/>
    </row>
    <row r="69" spans="1:21" ht="16.5" customHeight="1">
      <c r="A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20"/>
      <c r="R69" s="20"/>
      <c r="S69" s="20"/>
      <c r="T69" s="20"/>
      <c r="U69" s="20"/>
    </row>
    <row r="70" spans="1:21" ht="16.5" customHeight="1">
      <c r="A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Q70" s="20"/>
      <c r="R70" s="20"/>
      <c r="S70" s="20"/>
      <c r="T70" s="20"/>
      <c r="U70" s="20"/>
    </row>
    <row r="71" spans="1:21" ht="16.5" customHeight="1">
      <c r="A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Q71" s="20"/>
      <c r="R71" s="20"/>
      <c r="S71" s="20"/>
      <c r="T71" s="20"/>
      <c r="U71" s="20"/>
    </row>
    <row r="72" spans="1:21" ht="16.5" customHeight="1">
      <c r="A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Q72" s="20"/>
      <c r="R72" s="20"/>
      <c r="S72" s="20"/>
      <c r="T72" s="20"/>
      <c r="U72" s="20"/>
    </row>
    <row r="73" spans="1:21" ht="16.5" customHeight="1">
      <c r="A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20"/>
      <c r="R73" s="20"/>
      <c r="S73" s="20"/>
      <c r="T73" s="20"/>
      <c r="U73" s="20"/>
    </row>
    <row r="74" spans="1:21" ht="16.5" customHeight="1">
      <c r="A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Q74" s="20"/>
      <c r="R74" s="20"/>
      <c r="S74" s="20"/>
      <c r="T74" s="20"/>
      <c r="U74" s="20"/>
    </row>
    <row r="75" spans="1:21" ht="16.5" customHeight="1">
      <c r="A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Q75" s="20"/>
      <c r="R75" s="20"/>
      <c r="S75" s="20"/>
      <c r="T75" s="20"/>
      <c r="U75" s="20"/>
    </row>
    <row r="76" spans="1:21" ht="16.5" customHeight="1">
      <c r="A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Q76" s="20"/>
      <c r="R76" s="20"/>
      <c r="S76" s="20"/>
      <c r="T76" s="20"/>
      <c r="U76" s="20"/>
    </row>
    <row r="77" spans="1:21" ht="16.5" customHeight="1">
      <c r="A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Q77" s="20"/>
      <c r="R77" s="20"/>
      <c r="S77" s="20"/>
      <c r="T77" s="20"/>
      <c r="U77" s="20"/>
    </row>
    <row r="78" spans="1:21" ht="16.5" customHeight="1">
      <c r="A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Q78" s="20"/>
      <c r="R78" s="20"/>
      <c r="S78" s="20"/>
      <c r="T78" s="20"/>
      <c r="U78" s="20"/>
    </row>
    <row r="79" spans="1:21" ht="16.5" customHeight="1">
      <c r="A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Q79" s="20"/>
      <c r="R79" s="20"/>
      <c r="S79" s="20"/>
      <c r="T79" s="20"/>
      <c r="U79" s="20"/>
    </row>
    <row r="80" spans="1:21" ht="16.5" customHeight="1">
      <c r="A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Q80" s="20"/>
      <c r="R80" s="20"/>
      <c r="S80" s="20"/>
      <c r="T80" s="20"/>
      <c r="U80" s="20"/>
    </row>
    <row r="81" spans="1:21" ht="16.5" customHeight="1">
      <c r="A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Q81" s="20"/>
      <c r="R81" s="20"/>
      <c r="S81" s="20"/>
      <c r="T81" s="20"/>
      <c r="U81" s="20"/>
    </row>
    <row r="82" spans="1:21" ht="16.5" customHeight="1">
      <c r="A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Q82" s="20"/>
      <c r="R82" s="20"/>
      <c r="S82" s="20"/>
      <c r="T82" s="20"/>
      <c r="U82" s="20"/>
    </row>
    <row r="83" spans="1:21" ht="16.5" customHeight="1">
      <c r="A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Q83" s="20"/>
      <c r="R83" s="20"/>
      <c r="S83" s="20"/>
      <c r="T83" s="20"/>
      <c r="U83" s="20"/>
    </row>
    <row r="84" spans="1:21" ht="16.5" customHeight="1">
      <c r="A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Q84" s="20"/>
      <c r="R84" s="20"/>
      <c r="S84" s="20"/>
      <c r="T84" s="20"/>
      <c r="U84" s="20"/>
    </row>
    <row r="85" spans="1:21" ht="16.5" customHeight="1">
      <c r="A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Q85" s="20"/>
      <c r="R85" s="20"/>
      <c r="S85" s="20"/>
      <c r="T85" s="20"/>
      <c r="U85" s="20"/>
    </row>
    <row r="86" spans="1:21" ht="16.5" customHeight="1">
      <c r="A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Q86" s="20"/>
      <c r="R86" s="20"/>
      <c r="S86" s="20"/>
      <c r="T86" s="20"/>
      <c r="U86" s="20"/>
    </row>
    <row r="87" spans="1:21" ht="16.5" customHeight="1">
      <c r="A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Q87" s="20"/>
      <c r="R87" s="20"/>
      <c r="S87" s="20"/>
      <c r="T87" s="20"/>
      <c r="U87" s="20"/>
    </row>
    <row r="88" spans="1:21" ht="16.5" customHeight="1">
      <c r="A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Q88" s="20"/>
      <c r="R88" s="20"/>
      <c r="S88" s="20"/>
      <c r="T88" s="20"/>
      <c r="U88" s="20"/>
    </row>
    <row r="89" spans="1:21" ht="16.5" customHeight="1">
      <c r="A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Q89" s="20"/>
      <c r="R89" s="20"/>
      <c r="S89" s="20"/>
      <c r="T89" s="20"/>
      <c r="U89" s="20"/>
    </row>
    <row r="90" spans="1:21" ht="16.5" customHeight="1">
      <c r="A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Q90" s="20"/>
      <c r="R90" s="20"/>
      <c r="S90" s="20"/>
      <c r="T90" s="20"/>
      <c r="U90" s="20"/>
    </row>
    <row r="91" spans="1:21" ht="16.5" customHeight="1">
      <c r="A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Q91" s="20"/>
      <c r="R91" s="20"/>
      <c r="S91" s="20"/>
      <c r="T91" s="20"/>
      <c r="U91" s="20"/>
    </row>
    <row r="92" spans="1:21" ht="16.5" customHeight="1">
      <c r="A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Q92" s="20"/>
      <c r="R92" s="20"/>
      <c r="S92" s="20"/>
      <c r="T92" s="20"/>
      <c r="U92" s="20"/>
    </row>
    <row r="93" spans="1:21" ht="16.5" customHeight="1">
      <c r="A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Q93" s="20"/>
      <c r="R93" s="20"/>
      <c r="S93" s="20"/>
      <c r="T93" s="20"/>
      <c r="U93" s="20"/>
    </row>
    <row r="94" spans="1:21" ht="16.5" customHeight="1">
      <c r="A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Q94" s="20"/>
      <c r="R94" s="20"/>
      <c r="S94" s="20"/>
      <c r="T94" s="20"/>
      <c r="U94" s="20"/>
    </row>
    <row r="95" spans="1:21" ht="16.5" customHeight="1">
      <c r="A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Q95" s="20"/>
      <c r="R95" s="20"/>
      <c r="S95" s="20"/>
      <c r="T95" s="20"/>
      <c r="U95" s="20"/>
    </row>
    <row r="96" spans="1:21" ht="16.5" customHeight="1">
      <c r="A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Q96" s="20"/>
      <c r="R96" s="20"/>
      <c r="S96" s="20"/>
      <c r="T96" s="20"/>
      <c r="U96" s="20"/>
    </row>
    <row r="97" spans="1:21" ht="16.5" customHeight="1">
      <c r="A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Q97" s="20"/>
      <c r="R97" s="20"/>
      <c r="S97" s="20"/>
      <c r="T97" s="20"/>
      <c r="U97" s="20"/>
    </row>
    <row r="98" spans="1:21" ht="16.5" customHeight="1">
      <c r="A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Q98" s="20"/>
      <c r="R98" s="20"/>
      <c r="S98" s="20"/>
      <c r="T98" s="20"/>
      <c r="U98" s="20"/>
    </row>
    <row r="99" spans="1:21" ht="16.5" customHeight="1">
      <c r="A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Q99" s="20"/>
      <c r="R99" s="20"/>
      <c r="S99" s="20"/>
      <c r="T99" s="20"/>
      <c r="U99" s="20"/>
    </row>
    <row r="100" spans="1:21" ht="16.5" customHeight="1">
      <c r="A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Q100" s="20"/>
      <c r="R100" s="20"/>
      <c r="S100" s="20"/>
      <c r="T100" s="20"/>
      <c r="U100" s="20"/>
    </row>
    <row r="101" spans="1:21" ht="16.5" customHeight="1">
      <c r="A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Q101" s="20"/>
      <c r="R101" s="20"/>
      <c r="S101" s="20"/>
      <c r="T101" s="20"/>
      <c r="U101" s="20"/>
    </row>
    <row r="102" spans="1:21" ht="16.5" customHeight="1">
      <c r="A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Q102" s="20"/>
      <c r="R102" s="20"/>
      <c r="S102" s="20"/>
      <c r="T102" s="20"/>
      <c r="U102" s="20"/>
    </row>
    <row r="103" spans="1:21" ht="16.5" customHeight="1">
      <c r="A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Q103" s="20"/>
      <c r="R103" s="20"/>
      <c r="S103" s="20"/>
      <c r="T103" s="20"/>
      <c r="U103" s="20"/>
    </row>
    <row r="104" spans="1:21" ht="16.5" customHeight="1">
      <c r="A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Q104" s="20"/>
      <c r="R104" s="20"/>
      <c r="S104" s="20"/>
      <c r="T104" s="20"/>
      <c r="U104" s="20"/>
    </row>
    <row r="105" spans="1:21" ht="16.5" customHeight="1">
      <c r="A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Q105" s="20"/>
      <c r="R105" s="20"/>
      <c r="S105" s="20"/>
      <c r="T105" s="20"/>
      <c r="U105" s="20"/>
    </row>
    <row r="106" spans="1:21" ht="16.5" customHeight="1">
      <c r="A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Q106" s="20"/>
      <c r="R106" s="20"/>
      <c r="S106" s="20"/>
      <c r="T106" s="20"/>
      <c r="U106" s="20"/>
    </row>
    <row r="107" spans="1:21" ht="16.5" customHeight="1">
      <c r="A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Q107" s="20"/>
      <c r="R107" s="20"/>
      <c r="S107" s="20"/>
      <c r="T107" s="20"/>
      <c r="U107" s="20"/>
    </row>
    <row r="108" spans="1:21" ht="16.5" customHeight="1">
      <c r="A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Q108" s="20"/>
      <c r="R108" s="20"/>
      <c r="S108" s="20"/>
      <c r="T108" s="20"/>
      <c r="U108" s="20"/>
    </row>
    <row r="109" spans="1:21" ht="16.5" customHeight="1">
      <c r="A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Q109" s="20"/>
      <c r="R109" s="20"/>
      <c r="S109" s="20"/>
      <c r="T109" s="20"/>
      <c r="U109" s="20"/>
    </row>
    <row r="110" spans="1:21" ht="16.5" customHeight="1">
      <c r="A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Q110" s="20"/>
      <c r="R110" s="20"/>
      <c r="S110" s="20"/>
      <c r="T110" s="20"/>
      <c r="U110" s="20"/>
    </row>
    <row r="111" spans="1:21" ht="16.5" customHeight="1">
      <c r="A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Q111" s="20"/>
      <c r="R111" s="20"/>
      <c r="S111" s="20"/>
      <c r="T111" s="20"/>
      <c r="U111" s="20"/>
    </row>
    <row r="112" spans="1:21" ht="16.5" customHeight="1">
      <c r="A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Q112" s="20"/>
      <c r="R112" s="20"/>
      <c r="S112" s="20"/>
      <c r="T112" s="20"/>
      <c r="U112" s="20"/>
    </row>
    <row r="113" spans="1:21" ht="16.5" customHeight="1">
      <c r="A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Q113" s="20"/>
      <c r="R113" s="20"/>
      <c r="S113" s="20"/>
      <c r="T113" s="20"/>
      <c r="U113" s="20"/>
    </row>
    <row r="114" spans="1:21" ht="16.5" customHeight="1">
      <c r="A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Q114" s="20"/>
      <c r="R114" s="20"/>
      <c r="S114" s="20"/>
      <c r="T114" s="20"/>
      <c r="U114" s="20"/>
    </row>
    <row r="115" spans="1:21" ht="16.5" customHeight="1">
      <c r="A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Q115" s="20"/>
      <c r="R115" s="20"/>
      <c r="S115" s="20"/>
      <c r="T115" s="20"/>
      <c r="U115" s="20"/>
    </row>
    <row r="116" spans="1:21" ht="16.5" customHeight="1">
      <c r="A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Q116" s="20"/>
      <c r="R116" s="20"/>
      <c r="S116" s="20"/>
      <c r="T116" s="20"/>
      <c r="U116" s="20"/>
    </row>
    <row r="117" spans="1:21" ht="16.5" customHeight="1">
      <c r="A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Q117" s="20"/>
      <c r="R117" s="20"/>
      <c r="S117" s="20"/>
      <c r="T117" s="20"/>
      <c r="U117" s="20"/>
    </row>
    <row r="118" spans="1:21" ht="16.5" customHeight="1">
      <c r="A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Q118" s="20"/>
      <c r="R118" s="20"/>
      <c r="S118" s="20"/>
      <c r="T118" s="20"/>
      <c r="U118" s="20"/>
    </row>
    <row r="119" spans="1:21" ht="16.5" customHeight="1">
      <c r="A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Q119" s="20"/>
      <c r="R119" s="20"/>
      <c r="S119" s="20"/>
      <c r="T119" s="20"/>
      <c r="U119" s="20"/>
    </row>
    <row r="120" spans="1:21" ht="16.5" customHeight="1">
      <c r="A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Q120" s="20"/>
      <c r="R120" s="20"/>
      <c r="S120" s="20"/>
      <c r="T120" s="20"/>
      <c r="U120" s="20"/>
    </row>
    <row r="121" spans="1:21" ht="16.5" customHeight="1">
      <c r="A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Q121" s="20"/>
      <c r="R121" s="20"/>
      <c r="S121" s="20"/>
      <c r="T121" s="20"/>
      <c r="U121" s="20"/>
    </row>
    <row r="122" spans="1:21" ht="16.5" customHeight="1">
      <c r="A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Q122" s="20"/>
      <c r="R122" s="20"/>
      <c r="S122" s="20"/>
      <c r="T122" s="20"/>
      <c r="U122" s="20"/>
    </row>
    <row r="123" spans="1:21" ht="16.5" customHeight="1">
      <c r="A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Q123" s="20"/>
      <c r="R123" s="20"/>
      <c r="S123" s="20"/>
      <c r="T123" s="20"/>
      <c r="U123" s="20"/>
    </row>
    <row r="124" spans="1:21" ht="16.5" customHeight="1">
      <c r="A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Q124" s="20"/>
      <c r="R124" s="20"/>
      <c r="S124" s="20"/>
      <c r="T124" s="20"/>
      <c r="U124" s="20"/>
    </row>
    <row r="125" spans="1:21" ht="16.5" customHeight="1">
      <c r="A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Q125" s="20"/>
      <c r="R125" s="20"/>
      <c r="S125" s="20"/>
      <c r="T125" s="20"/>
      <c r="U125" s="20"/>
    </row>
    <row r="126" spans="1:21" ht="16.5" customHeight="1">
      <c r="A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Q126" s="20"/>
      <c r="R126" s="20"/>
      <c r="S126" s="20"/>
      <c r="T126" s="20"/>
      <c r="U126" s="20"/>
    </row>
    <row r="127" spans="1:21" ht="16.5" customHeight="1">
      <c r="A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Q127" s="20"/>
      <c r="R127" s="20"/>
      <c r="S127" s="20"/>
      <c r="T127" s="20"/>
      <c r="U127" s="20"/>
    </row>
    <row r="128" spans="1:21" ht="16.5" customHeight="1">
      <c r="A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Q128" s="20"/>
      <c r="R128" s="20"/>
      <c r="S128" s="20"/>
      <c r="T128" s="20"/>
      <c r="U128" s="20"/>
    </row>
    <row r="129" spans="1:21" ht="16.5" customHeight="1">
      <c r="A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Q129" s="20"/>
      <c r="R129" s="20"/>
      <c r="S129" s="20"/>
      <c r="T129" s="20"/>
      <c r="U129" s="20"/>
    </row>
    <row r="130" spans="1:21" ht="16.5" customHeight="1">
      <c r="A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Q130" s="20"/>
      <c r="R130" s="20"/>
      <c r="S130" s="20"/>
      <c r="T130" s="20"/>
      <c r="U130" s="20"/>
    </row>
    <row r="131" spans="1:21" ht="16.5" customHeight="1">
      <c r="A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Q131" s="20"/>
      <c r="R131" s="20"/>
      <c r="S131" s="20"/>
      <c r="T131" s="20"/>
      <c r="U131" s="20"/>
    </row>
    <row r="132" spans="1:21" ht="16.5" customHeight="1">
      <c r="A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Q132" s="20"/>
      <c r="R132" s="20"/>
      <c r="S132" s="20"/>
      <c r="T132" s="20"/>
      <c r="U132" s="20"/>
    </row>
    <row r="133" spans="1:21" ht="16.5" customHeight="1">
      <c r="A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Q133" s="20"/>
      <c r="R133" s="20"/>
      <c r="S133" s="20"/>
      <c r="T133" s="20"/>
      <c r="U133" s="20"/>
    </row>
    <row r="134" spans="1:21" ht="16.5" customHeight="1">
      <c r="A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Q134" s="20"/>
      <c r="R134" s="20"/>
      <c r="S134" s="20"/>
      <c r="T134" s="20"/>
      <c r="U134" s="20"/>
    </row>
    <row r="135" spans="1:21" ht="16.5" customHeight="1">
      <c r="A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Q135" s="20"/>
      <c r="R135" s="20"/>
      <c r="S135" s="20"/>
      <c r="T135" s="20"/>
      <c r="U135" s="20"/>
    </row>
    <row r="136" spans="1:21" ht="16.5" customHeight="1">
      <c r="A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Q136" s="20"/>
      <c r="R136" s="20"/>
      <c r="S136" s="20"/>
      <c r="T136" s="20"/>
      <c r="U136" s="20"/>
    </row>
    <row r="137" spans="1:21" ht="16.5" customHeight="1">
      <c r="A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Q137" s="20"/>
      <c r="R137" s="20"/>
      <c r="S137" s="20"/>
      <c r="T137" s="20"/>
      <c r="U137" s="20"/>
    </row>
    <row r="138" spans="1:21" ht="16.5" customHeight="1">
      <c r="A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Q138" s="20"/>
      <c r="R138" s="20"/>
      <c r="S138" s="20"/>
      <c r="T138" s="20"/>
      <c r="U138" s="20"/>
    </row>
    <row r="139" spans="1:21" ht="16.5" customHeight="1">
      <c r="A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Q139" s="20"/>
      <c r="R139" s="20"/>
      <c r="S139" s="20"/>
      <c r="T139" s="20"/>
      <c r="U139" s="20"/>
    </row>
    <row r="140" spans="1:21" ht="16.5" customHeight="1">
      <c r="A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Q140" s="20"/>
      <c r="R140" s="20"/>
      <c r="S140" s="20"/>
      <c r="T140" s="20"/>
      <c r="U140" s="20"/>
    </row>
    <row r="141" spans="1:21" ht="16.5" customHeight="1">
      <c r="A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Q141" s="20"/>
      <c r="R141" s="20"/>
      <c r="S141" s="20"/>
      <c r="T141" s="20"/>
      <c r="U141" s="20"/>
    </row>
    <row r="142" spans="1:21" ht="16.5" customHeight="1">
      <c r="A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Q142" s="20"/>
      <c r="R142" s="20"/>
      <c r="S142" s="20"/>
      <c r="T142" s="20"/>
      <c r="U142" s="20"/>
    </row>
    <row r="143" spans="1:21" ht="16.5" customHeight="1">
      <c r="A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Q143" s="20"/>
      <c r="R143" s="20"/>
      <c r="S143" s="20"/>
      <c r="T143" s="20"/>
      <c r="U143" s="20"/>
    </row>
    <row r="144" spans="1:21" ht="16.5" customHeight="1">
      <c r="A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Q144" s="20"/>
      <c r="R144" s="20"/>
      <c r="S144" s="20"/>
      <c r="T144" s="20"/>
      <c r="U144" s="20"/>
    </row>
    <row r="145" spans="1:21" ht="16.5" customHeight="1">
      <c r="A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Q145" s="20"/>
      <c r="R145" s="20"/>
      <c r="S145" s="20"/>
      <c r="T145" s="20"/>
      <c r="U145" s="20"/>
    </row>
    <row r="146" spans="1:21" ht="16.5" customHeight="1">
      <c r="A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Q146" s="20"/>
      <c r="R146" s="20"/>
      <c r="S146" s="20"/>
      <c r="T146" s="20"/>
      <c r="U146" s="20"/>
    </row>
    <row r="147" spans="1:21" ht="16.5" customHeight="1">
      <c r="A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Q147" s="20"/>
      <c r="R147" s="20"/>
      <c r="S147" s="20"/>
      <c r="T147" s="20"/>
      <c r="U147" s="20"/>
    </row>
    <row r="148" spans="1:21" ht="16.5" customHeight="1">
      <c r="A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Q148" s="20"/>
      <c r="R148" s="20"/>
      <c r="S148" s="20"/>
      <c r="T148" s="20"/>
      <c r="U148" s="20"/>
    </row>
    <row r="149" spans="1:21" ht="16.5" customHeight="1">
      <c r="A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Q149" s="20"/>
      <c r="R149" s="20"/>
      <c r="S149" s="20"/>
      <c r="T149" s="20"/>
      <c r="U149" s="20"/>
    </row>
    <row r="150" spans="1:21" ht="16.5" customHeight="1">
      <c r="A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Q150" s="20"/>
      <c r="R150" s="20"/>
      <c r="S150" s="20"/>
      <c r="T150" s="20"/>
      <c r="U150" s="20"/>
    </row>
    <row r="151" spans="1:21" ht="16.5" customHeight="1">
      <c r="A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Q151" s="20"/>
      <c r="R151" s="20"/>
      <c r="S151" s="20"/>
      <c r="T151" s="20"/>
      <c r="U151" s="20"/>
    </row>
    <row r="152" spans="1:21" ht="16.5" customHeight="1">
      <c r="A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Q152" s="20"/>
      <c r="R152" s="20"/>
      <c r="S152" s="20"/>
      <c r="T152" s="20"/>
      <c r="U152" s="20"/>
    </row>
    <row r="153" spans="1:21" ht="16.5" customHeight="1">
      <c r="A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Q153" s="20"/>
      <c r="R153" s="20"/>
      <c r="S153" s="20"/>
      <c r="T153" s="20"/>
      <c r="U153" s="20"/>
    </row>
    <row r="154" spans="1:21" ht="16.5" customHeight="1">
      <c r="A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Q154" s="20"/>
      <c r="R154" s="20"/>
      <c r="S154" s="20"/>
      <c r="T154" s="20"/>
      <c r="U154" s="20"/>
    </row>
    <row r="155" spans="1:21" ht="16.5" customHeight="1">
      <c r="A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Q155" s="20"/>
      <c r="R155" s="20"/>
      <c r="S155" s="20"/>
      <c r="T155" s="20"/>
      <c r="U155" s="20"/>
    </row>
    <row r="156" spans="1:21" ht="16.5" customHeight="1">
      <c r="A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Q156" s="20"/>
      <c r="R156" s="20"/>
      <c r="S156" s="20"/>
      <c r="T156" s="20"/>
      <c r="U156" s="20"/>
    </row>
    <row r="157" spans="1:21" ht="16.5" customHeight="1">
      <c r="A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Q157" s="20"/>
      <c r="R157" s="20"/>
      <c r="S157" s="20"/>
      <c r="T157" s="20"/>
      <c r="U157" s="20"/>
    </row>
    <row r="158" spans="1:21" ht="16.5" customHeight="1">
      <c r="A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Q158" s="20"/>
      <c r="R158" s="20"/>
      <c r="S158" s="20"/>
      <c r="T158" s="20"/>
      <c r="U158" s="20"/>
    </row>
    <row r="159" spans="1:21" ht="16.5" customHeight="1">
      <c r="A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Q159" s="20"/>
      <c r="R159" s="20"/>
      <c r="S159" s="20"/>
      <c r="T159" s="20"/>
      <c r="U159" s="20"/>
    </row>
    <row r="160" spans="1:21" ht="16.5" customHeight="1">
      <c r="A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Q160" s="20"/>
      <c r="R160" s="20"/>
      <c r="S160" s="20"/>
      <c r="T160" s="20"/>
      <c r="U160" s="20"/>
    </row>
    <row r="161" spans="1:21" ht="16.5" customHeight="1">
      <c r="A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Q161" s="20"/>
      <c r="R161" s="20"/>
      <c r="S161" s="20"/>
      <c r="T161" s="20"/>
      <c r="U161" s="20"/>
    </row>
    <row r="162" spans="1:21" ht="16.5" customHeight="1">
      <c r="A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Q162" s="20"/>
      <c r="R162" s="20"/>
      <c r="S162" s="20"/>
      <c r="T162" s="20"/>
      <c r="U162" s="20"/>
    </row>
    <row r="163" spans="1:21" ht="16.5" customHeight="1">
      <c r="A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Q163" s="20"/>
      <c r="R163" s="20"/>
      <c r="S163" s="20"/>
      <c r="T163" s="20"/>
      <c r="U163" s="20"/>
    </row>
    <row r="164" spans="1:21" ht="16.5" customHeight="1">
      <c r="A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Q164" s="20"/>
      <c r="R164" s="20"/>
      <c r="S164" s="20"/>
      <c r="T164" s="20"/>
      <c r="U164" s="20"/>
    </row>
    <row r="165" spans="1:21" ht="16.5" customHeight="1">
      <c r="A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Q165" s="20"/>
      <c r="R165" s="20"/>
      <c r="S165" s="20"/>
      <c r="T165" s="20"/>
      <c r="U165" s="20"/>
    </row>
    <row r="166" spans="1:21" ht="16.5" customHeight="1">
      <c r="A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Q166" s="20"/>
      <c r="R166" s="20"/>
      <c r="S166" s="20"/>
      <c r="T166" s="20"/>
      <c r="U166" s="20"/>
    </row>
    <row r="167" spans="1:21" ht="16.5" customHeight="1">
      <c r="A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Q167" s="20"/>
      <c r="R167" s="20"/>
      <c r="S167" s="20"/>
      <c r="T167" s="20"/>
      <c r="U167" s="20"/>
    </row>
    <row r="168" spans="1:21" ht="16.5" customHeight="1">
      <c r="A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Q168" s="20"/>
      <c r="R168" s="20"/>
      <c r="S168" s="20"/>
      <c r="T168" s="20"/>
      <c r="U168" s="20"/>
    </row>
    <row r="169" spans="1:21" ht="16.5" customHeight="1">
      <c r="A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Q169" s="20"/>
      <c r="R169" s="20"/>
      <c r="S169" s="20"/>
      <c r="T169" s="20"/>
      <c r="U169" s="20"/>
    </row>
    <row r="170" spans="1:21" ht="16.5" customHeight="1">
      <c r="A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Q170" s="20"/>
      <c r="R170" s="20"/>
      <c r="S170" s="20"/>
      <c r="T170" s="20"/>
      <c r="U170" s="20"/>
    </row>
    <row r="171" spans="1:21" ht="16.5" customHeight="1">
      <c r="A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Q171" s="20"/>
      <c r="R171" s="20"/>
      <c r="S171" s="20"/>
      <c r="T171" s="20"/>
      <c r="U171" s="20"/>
    </row>
    <row r="172" spans="1:21" ht="16.5" customHeight="1">
      <c r="A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Q172" s="20"/>
      <c r="R172" s="20"/>
      <c r="S172" s="20"/>
      <c r="T172" s="20"/>
      <c r="U172" s="20"/>
    </row>
    <row r="173" spans="1:21" ht="16.5" customHeight="1">
      <c r="A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Q173" s="20"/>
      <c r="R173" s="20"/>
      <c r="S173" s="20"/>
      <c r="T173" s="20"/>
      <c r="U173" s="20"/>
    </row>
    <row r="174" spans="1:21" ht="16.5" customHeight="1">
      <c r="A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Q174" s="20"/>
      <c r="R174" s="20"/>
      <c r="S174" s="20"/>
      <c r="T174" s="20"/>
      <c r="U174" s="20"/>
    </row>
    <row r="175" spans="1:21" ht="16.5" customHeight="1">
      <c r="A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Q175" s="20"/>
      <c r="R175" s="20"/>
      <c r="S175" s="20"/>
      <c r="T175" s="20"/>
      <c r="U175" s="20"/>
    </row>
    <row r="176" spans="1:21" ht="16.5" customHeight="1">
      <c r="A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Q176" s="20"/>
      <c r="R176" s="20"/>
      <c r="S176" s="20"/>
      <c r="T176" s="20"/>
      <c r="U176" s="20"/>
    </row>
    <row r="177" spans="1:21" ht="16.5" customHeight="1">
      <c r="A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Q177" s="20"/>
      <c r="R177" s="20"/>
      <c r="S177" s="20"/>
      <c r="T177" s="20"/>
      <c r="U177" s="20"/>
    </row>
    <row r="178" spans="1:21" ht="16.5" customHeight="1">
      <c r="A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Q178" s="20"/>
      <c r="R178" s="20"/>
      <c r="S178" s="20"/>
      <c r="T178" s="20"/>
      <c r="U178" s="20"/>
    </row>
    <row r="179" spans="1:21" ht="16.5" customHeight="1">
      <c r="A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Q179" s="20"/>
      <c r="R179" s="20"/>
      <c r="S179" s="20"/>
      <c r="T179" s="20"/>
      <c r="U179" s="20"/>
    </row>
    <row r="180" spans="1:21" ht="16.5" customHeight="1">
      <c r="A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Q180" s="20"/>
      <c r="R180" s="20"/>
      <c r="S180" s="20"/>
      <c r="T180" s="20"/>
      <c r="U180" s="20"/>
    </row>
    <row r="181" spans="1:21" ht="16.5" customHeight="1">
      <c r="A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Q181" s="20"/>
      <c r="R181" s="20"/>
      <c r="S181" s="20"/>
      <c r="T181" s="20"/>
      <c r="U181" s="20"/>
    </row>
    <row r="182" spans="1:21" ht="16.5" customHeight="1">
      <c r="A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Q182" s="20"/>
      <c r="R182" s="20"/>
      <c r="S182" s="20"/>
      <c r="T182" s="20"/>
      <c r="U182" s="20"/>
    </row>
    <row r="183" spans="1:21" ht="16.5" customHeight="1">
      <c r="A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Q183" s="20"/>
      <c r="R183" s="20"/>
      <c r="S183" s="20"/>
      <c r="T183" s="20"/>
      <c r="U183" s="20"/>
    </row>
    <row r="184" spans="1:21" ht="16.5" customHeight="1">
      <c r="A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Q184" s="20"/>
      <c r="R184" s="20"/>
      <c r="S184" s="20"/>
      <c r="T184" s="20"/>
      <c r="U184" s="20"/>
    </row>
    <row r="185" spans="1:21" ht="16.5" customHeight="1">
      <c r="A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Q185" s="20"/>
      <c r="R185" s="20"/>
      <c r="S185" s="20"/>
      <c r="T185" s="20"/>
      <c r="U185" s="20"/>
    </row>
    <row r="186" spans="1:21" ht="16.5" customHeight="1">
      <c r="A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Q186" s="20"/>
      <c r="R186" s="20"/>
      <c r="S186" s="20"/>
      <c r="T186" s="20"/>
      <c r="U186" s="20"/>
    </row>
    <row r="187" spans="1:21" ht="16.5" customHeight="1">
      <c r="A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Q187" s="20"/>
      <c r="R187" s="20"/>
      <c r="S187" s="20"/>
      <c r="T187" s="20"/>
      <c r="U187" s="20"/>
    </row>
    <row r="188" spans="1:21" ht="16.5" customHeight="1">
      <c r="A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Q188" s="20"/>
      <c r="R188" s="20"/>
      <c r="S188" s="20"/>
      <c r="T188" s="20"/>
      <c r="U188" s="20"/>
    </row>
    <row r="189" spans="1:21" ht="16.5" customHeight="1">
      <c r="A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Q189" s="20"/>
      <c r="R189" s="20"/>
      <c r="S189" s="20"/>
      <c r="T189" s="20"/>
      <c r="U189" s="20"/>
    </row>
    <row r="190" spans="1:21" ht="16.5" customHeight="1">
      <c r="A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Q190" s="20"/>
      <c r="R190" s="20"/>
      <c r="S190" s="20"/>
      <c r="T190" s="20"/>
      <c r="U190" s="20"/>
    </row>
    <row r="191" spans="1:21" ht="16.5" customHeight="1">
      <c r="A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Q191" s="20"/>
      <c r="R191" s="20"/>
      <c r="S191" s="20"/>
      <c r="T191" s="20"/>
      <c r="U191" s="20"/>
    </row>
    <row r="192" spans="1:21" ht="16.5" customHeight="1">
      <c r="A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Q192" s="20"/>
      <c r="R192" s="20"/>
      <c r="S192" s="20"/>
      <c r="T192" s="20"/>
      <c r="U192" s="20"/>
    </row>
    <row r="193" spans="1:21" ht="16.5" customHeight="1">
      <c r="A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Q193" s="20"/>
      <c r="R193" s="20"/>
      <c r="S193" s="20"/>
      <c r="T193" s="20"/>
      <c r="U193" s="20"/>
    </row>
    <row r="194" spans="1:21" ht="16.5" customHeight="1">
      <c r="A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Q194" s="20"/>
      <c r="R194" s="20"/>
      <c r="S194" s="20"/>
      <c r="T194" s="20"/>
      <c r="U194" s="20"/>
    </row>
    <row r="195" spans="1:21" ht="16.5" customHeight="1">
      <c r="A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Q195" s="20"/>
      <c r="R195" s="20"/>
      <c r="S195" s="20"/>
      <c r="T195" s="20"/>
      <c r="U195" s="20"/>
    </row>
    <row r="196" spans="1:21" ht="16.5" customHeight="1">
      <c r="A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Q196" s="20"/>
      <c r="R196" s="20"/>
      <c r="S196" s="20"/>
      <c r="T196" s="20"/>
      <c r="U196" s="20"/>
    </row>
    <row r="197" spans="1:21" ht="16.5" customHeight="1">
      <c r="A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Q197" s="20"/>
      <c r="R197" s="20"/>
      <c r="S197" s="20"/>
      <c r="T197" s="20"/>
      <c r="U197" s="20"/>
    </row>
    <row r="198" spans="1:21" ht="16.5" customHeight="1">
      <c r="A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Q198" s="20"/>
      <c r="R198" s="20"/>
      <c r="S198" s="20"/>
      <c r="T198" s="20"/>
      <c r="U198" s="20"/>
    </row>
    <row r="199" spans="1:21" ht="16.5" customHeight="1">
      <c r="A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Q199" s="20"/>
      <c r="R199" s="20"/>
      <c r="S199" s="20"/>
      <c r="T199" s="20"/>
      <c r="U199" s="20"/>
    </row>
    <row r="200" spans="1:21" ht="16.5" customHeight="1">
      <c r="A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Q200" s="20"/>
      <c r="R200" s="20"/>
      <c r="S200" s="20"/>
      <c r="T200" s="20"/>
      <c r="U200" s="20"/>
    </row>
    <row r="201" spans="1:21" ht="16.5" customHeight="1">
      <c r="A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Q201" s="20"/>
      <c r="R201" s="20"/>
      <c r="S201" s="20"/>
      <c r="T201" s="20"/>
      <c r="U201" s="20"/>
    </row>
    <row r="202" spans="1:21" ht="16.5" customHeight="1"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Q202" s="20"/>
      <c r="R202" s="20"/>
      <c r="S202" s="20"/>
      <c r="T202" s="20"/>
      <c r="U202" s="20"/>
    </row>
  </sheetData>
  <mergeCells count="3">
    <mergeCell ref="B18:B23"/>
    <mergeCell ref="B13:B17"/>
    <mergeCell ref="B4:B12"/>
  </mergeCells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10" location="JBAM_손익실적!A1" display="손익실적"/>
    <hyperlink ref="A11" location="'JBAM_자산(말잔)'!A1" display="자산"/>
    <hyperlink ref="A12" location="'JBAM_부채자본(말잔)'!A1" display="부채자본"/>
    <hyperlink ref="A13" location="JBAM_재무비율!A1" display="재무비율"/>
    <hyperlink ref="A2" location="목차!A1" display="Contents"/>
    <hyperlink ref="A8" location="JBAM_일반사항!A1" display="JB자산운용"/>
    <hyperlink ref="A9" location="JBAM_일반사항!A1" display="일반사항"/>
    <hyperlink ref="A4" location="Group_손익실적!A1" display="JB금융그룹"/>
    <hyperlink ref="A14" location="PPCB_일반현황!A1" display="일반현황"/>
    <hyperlink ref="A15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Q229"/>
  <sheetViews>
    <sheetView showGridLines="0" view="pageBreakPreview" zoomScaleNormal="85" zoomScaleSheetLayoutView="100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1" width="9.77734375" style="5" hidden="1" customWidth="1"/>
    <col min="12" max="14" width="9.77734375" style="5" customWidth="1"/>
    <col min="15" max="15" width="2.77734375" style="5" customWidth="1"/>
    <col min="16" max="37" width="9.77734375" style="5" hidden="1" customWidth="1"/>
    <col min="38" max="43" width="9.77734375" style="5" customWidth="1"/>
    <col min="44" max="51" width="9.77734375" style="1" customWidth="1"/>
    <col min="52" max="16384" width="8.88671875" style="1"/>
  </cols>
  <sheetData>
    <row r="1" spans="1:43" s="3" customFormat="1" ht="26.25">
      <c r="A1" s="18"/>
      <c r="B1" s="17" t="s">
        <v>1076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 spans="1:43" s="8" customFormat="1" ht="23.25" customHeight="1">
      <c r="A2" s="499" t="s">
        <v>782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504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</row>
    <row r="3" spans="1:43" s="7" customFormat="1" ht="16.5" customHeight="1">
      <c r="A3" s="98"/>
      <c r="B3" s="6" t="s">
        <v>783</v>
      </c>
      <c r="C3" s="6"/>
      <c r="D3" s="10"/>
      <c r="E3" s="28" t="s">
        <v>893</v>
      </c>
      <c r="F3" s="28" t="s">
        <v>894</v>
      </c>
      <c r="G3" s="28" t="s">
        <v>895</v>
      </c>
      <c r="H3" s="28" t="s">
        <v>896</v>
      </c>
      <c r="I3" s="28" t="s">
        <v>968</v>
      </c>
      <c r="J3" s="28" t="s">
        <v>1011</v>
      </c>
      <c r="K3" s="28" t="s">
        <v>1068</v>
      </c>
      <c r="L3" s="28" t="s">
        <v>1087</v>
      </c>
      <c r="M3" s="28" t="s">
        <v>1099</v>
      </c>
      <c r="N3" s="28" t="s">
        <v>1125</v>
      </c>
      <c r="O3" s="10"/>
      <c r="P3" s="28" t="s">
        <v>784</v>
      </c>
      <c r="Q3" s="28" t="s">
        <v>785</v>
      </c>
      <c r="R3" s="28" t="s">
        <v>902</v>
      </c>
      <c r="S3" s="28" t="s">
        <v>930</v>
      </c>
      <c r="T3" s="28" t="s">
        <v>957</v>
      </c>
      <c r="U3" s="28" t="s">
        <v>969</v>
      </c>
      <c r="V3" s="28" t="s">
        <v>995</v>
      </c>
      <c r="W3" s="28" t="s">
        <v>997</v>
      </c>
      <c r="X3" s="28" t="s">
        <v>1008</v>
      </c>
      <c r="Y3" s="28" t="s">
        <v>1015</v>
      </c>
      <c r="Z3" s="28" t="s">
        <v>1017</v>
      </c>
      <c r="AA3" s="28" t="s">
        <v>1020</v>
      </c>
      <c r="AB3" s="28" t="s">
        <v>1056</v>
      </c>
      <c r="AC3" s="28" t="s">
        <v>1071</v>
      </c>
      <c r="AD3" s="28" t="s">
        <v>1072</v>
      </c>
      <c r="AE3" s="28" t="s">
        <v>1083</v>
      </c>
      <c r="AF3" s="28" t="s">
        <v>1086</v>
      </c>
      <c r="AG3" s="28" t="s">
        <v>1089</v>
      </c>
      <c r="AH3" s="28" t="s">
        <v>1090</v>
      </c>
      <c r="AI3" s="28" t="s">
        <v>1094</v>
      </c>
      <c r="AJ3" s="28" t="s">
        <v>1097</v>
      </c>
      <c r="AK3" s="28" t="s">
        <v>1098</v>
      </c>
      <c r="AL3" s="28" t="s">
        <v>1100</v>
      </c>
      <c r="AM3" s="28" t="s">
        <v>1104</v>
      </c>
      <c r="AN3" s="28" t="s">
        <v>1122</v>
      </c>
      <c r="AO3" s="28" t="s">
        <v>1124</v>
      </c>
      <c r="AP3" s="28" t="s">
        <v>1127</v>
      </c>
      <c r="AQ3" s="28" t="s">
        <v>1132</v>
      </c>
    </row>
    <row r="4" spans="1:43" s="7" customFormat="1">
      <c r="A4" s="99" t="s">
        <v>987</v>
      </c>
      <c r="B4" s="36" t="s">
        <v>786</v>
      </c>
      <c r="C4" s="36"/>
      <c r="D4" s="10"/>
      <c r="E4" s="199">
        <v>9</v>
      </c>
      <c r="F4" s="199">
        <v>10</v>
      </c>
      <c r="G4" s="199">
        <v>11</v>
      </c>
      <c r="H4" s="173">
        <v>14</v>
      </c>
      <c r="I4" s="173">
        <v>17</v>
      </c>
      <c r="J4" s="173">
        <v>18</v>
      </c>
      <c r="K4" s="173">
        <v>21</v>
      </c>
      <c r="L4" s="173">
        <v>23</v>
      </c>
      <c r="M4" s="173">
        <v>23</v>
      </c>
      <c r="N4" s="173">
        <v>23</v>
      </c>
      <c r="O4" s="10"/>
      <c r="P4" s="173">
        <v>14</v>
      </c>
      <c r="Q4" s="173">
        <v>14</v>
      </c>
      <c r="R4" s="173">
        <v>14</v>
      </c>
      <c r="S4" s="173">
        <v>14</v>
      </c>
      <c r="T4" s="173">
        <v>14</v>
      </c>
      <c r="U4" s="173">
        <v>17</v>
      </c>
      <c r="V4" s="173">
        <v>18</v>
      </c>
      <c r="W4" s="173">
        <v>18</v>
      </c>
      <c r="X4" s="173">
        <v>18</v>
      </c>
      <c r="Y4" s="173">
        <v>18</v>
      </c>
      <c r="Z4" s="173">
        <v>19</v>
      </c>
      <c r="AA4" s="173">
        <v>19</v>
      </c>
      <c r="AB4" s="173">
        <v>19</v>
      </c>
      <c r="AC4" s="173">
        <v>21</v>
      </c>
      <c r="AD4" s="173">
        <v>21</v>
      </c>
      <c r="AE4" s="173">
        <v>21</v>
      </c>
      <c r="AF4" s="173">
        <v>23</v>
      </c>
      <c r="AG4" s="173">
        <v>23</v>
      </c>
      <c r="AH4" s="173">
        <v>23</v>
      </c>
      <c r="AI4" s="173">
        <v>23</v>
      </c>
      <c r="AJ4" s="173">
        <v>23</v>
      </c>
      <c r="AK4" s="173">
        <v>23</v>
      </c>
      <c r="AL4" s="173">
        <v>23</v>
      </c>
      <c r="AM4" s="173">
        <v>23</v>
      </c>
      <c r="AN4" s="173">
        <v>23</v>
      </c>
      <c r="AO4" s="173">
        <v>23</v>
      </c>
      <c r="AP4" s="173">
        <v>23</v>
      </c>
      <c r="AQ4" s="173">
        <v>23</v>
      </c>
    </row>
    <row r="5" spans="1:43">
      <c r="A5" s="101" t="s">
        <v>787</v>
      </c>
      <c r="B5" s="10"/>
      <c r="C5" s="14" t="s">
        <v>788</v>
      </c>
      <c r="D5" s="10"/>
      <c r="E5" s="195">
        <v>7</v>
      </c>
      <c r="F5" s="195">
        <v>8</v>
      </c>
      <c r="G5" s="195">
        <v>9</v>
      </c>
      <c r="H5" s="138">
        <v>10</v>
      </c>
      <c r="I5" s="138">
        <v>11</v>
      </c>
      <c r="J5" s="138">
        <v>11</v>
      </c>
      <c r="K5" s="138">
        <v>14</v>
      </c>
      <c r="L5" s="138">
        <v>16</v>
      </c>
      <c r="M5" s="138">
        <v>16</v>
      </c>
      <c r="N5" s="138">
        <v>16</v>
      </c>
      <c r="O5" s="10"/>
      <c r="P5" s="138">
        <v>10</v>
      </c>
      <c r="Q5" s="138">
        <v>10</v>
      </c>
      <c r="R5" s="138">
        <v>10</v>
      </c>
      <c r="S5" s="138">
        <v>10</v>
      </c>
      <c r="T5" s="138">
        <v>10</v>
      </c>
      <c r="U5" s="138">
        <v>11</v>
      </c>
      <c r="V5" s="138">
        <v>11</v>
      </c>
      <c r="W5" s="138">
        <v>11</v>
      </c>
      <c r="X5" s="138">
        <v>11</v>
      </c>
      <c r="Y5" s="138">
        <v>11</v>
      </c>
      <c r="Z5" s="138">
        <v>12</v>
      </c>
      <c r="AA5" s="138">
        <v>12</v>
      </c>
      <c r="AB5" s="138">
        <v>12</v>
      </c>
      <c r="AC5" s="138">
        <v>14</v>
      </c>
      <c r="AD5" s="138">
        <v>14</v>
      </c>
      <c r="AE5" s="138">
        <v>14</v>
      </c>
      <c r="AF5" s="138">
        <v>16</v>
      </c>
      <c r="AG5" s="138">
        <v>16</v>
      </c>
      <c r="AH5" s="138">
        <v>16</v>
      </c>
      <c r="AI5" s="138">
        <v>16</v>
      </c>
      <c r="AJ5" s="138">
        <v>16</v>
      </c>
      <c r="AK5" s="138">
        <v>16</v>
      </c>
      <c r="AL5" s="138">
        <v>16</v>
      </c>
      <c r="AM5" s="138">
        <v>16</v>
      </c>
      <c r="AN5" s="138">
        <v>16</v>
      </c>
      <c r="AO5" s="138">
        <v>16</v>
      </c>
      <c r="AP5" s="138">
        <v>16</v>
      </c>
      <c r="AQ5" s="138">
        <v>16</v>
      </c>
    </row>
    <row r="6" spans="1:43">
      <c r="A6" s="101" t="s">
        <v>789</v>
      </c>
      <c r="B6" s="224"/>
      <c r="C6" s="216" t="s">
        <v>790</v>
      </c>
      <c r="D6" s="10"/>
      <c r="E6" s="235">
        <v>2</v>
      </c>
      <c r="F6" s="235">
        <v>2</v>
      </c>
      <c r="G6" s="235">
        <v>2</v>
      </c>
      <c r="H6" s="235">
        <v>4</v>
      </c>
      <c r="I6" s="235">
        <v>6</v>
      </c>
      <c r="J6" s="235">
        <v>7</v>
      </c>
      <c r="K6" s="235">
        <v>7</v>
      </c>
      <c r="L6" s="235">
        <v>7</v>
      </c>
      <c r="M6" s="235">
        <v>7</v>
      </c>
      <c r="N6" s="235">
        <v>7</v>
      </c>
      <c r="O6" s="10"/>
      <c r="P6" s="235">
        <v>4</v>
      </c>
      <c r="Q6" s="235">
        <v>4</v>
      </c>
      <c r="R6" s="235">
        <v>4</v>
      </c>
      <c r="S6" s="235">
        <v>4</v>
      </c>
      <c r="T6" s="235">
        <v>4</v>
      </c>
      <c r="U6" s="235">
        <v>6</v>
      </c>
      <c r="V6" s="235">
        <v>7</v>
      </c>
      <c r="W6" s="235">
        <v>7</v>
      </c>
      <c r="X6" s="235">
        <v>7</v>
      </c>
      <c r="Y6" s="235">
        <v>7</v>
      </c>
      <c r="Z6" s="235">
        <v>7</v>
      </c>
      <c r="AA6" s="235">
        <v>7</v>
      </c>
      <c r="AB6" s="235">
        <v>7</v>
      </c>
      <c r="AC6" s="235">
        <v>7</v>
      </c>
      <c r="AD6" s="235">
        <v>7</v>
      </c>
      <c r="AE6" s="235">
        <v>7</v>
      </c>
      <c r="AF6" s="235">
        <v>7</v>
      </c>
      <c r="AG6" s="235">
        <v>7</v>
      </c>
      <c r="AH6" s="235">
        <v>7</v>
      </c>
      <c r="AI6" s="235">
        <v>7</v>
      </c>
      <c r="AJ6" s="235">
        <v>7</v>
      </c>
      <c r="AK6" s="235">
        <v>7</v>
      </c>
      <c r="AL6" s="235">
        <v>7</v>
      </c>
      <c r="AM6" s="235">
        <v>7</v>
      </c>
      <c r="AN6" s="235">
        <v>7</v>
      </c>
      <c r="AO6" s="235">
        <v>7</v>
      </c>
      <c r="AP6" s="235">
        <v>7</v>
      </c>
      <c r="AQ6" s="235">
        <v>7</v>
      </c>
    </row>
    <row r="7" spans="1:43">
      <c r="A7" s="99" t="s">
        <v>791</v>
      </c>
      <c r="B7" s="10" t="s">
        <v>792</v>
      </c>
      <c r="C7" s="10"/>
      <c r="D7" s="10"/>
      <c r="E7" s="133">
        <v>148</v>
      </c>
      <c r="F7" s="133">
        <v>174</v>
      </c>
      <c r="G7" s="133">
        <v>221</v>
      </c>
      <c r="H7" s="133">
        <v>290</v>
      </c>
      <c r="I7" s="133">
        <v>324</v>
      </c>
      <c r="J7" s="133">
        <v>389</v>
      </c>
      <c r="K7" s="133">
        <v>447</v>
      </c>
      <c r="L7" s="133">
        <v>474</v>
      </c>
      <c r="M7" s="133">
        <v>445</v>
      </c>
      <c r="N7" s="133">
        <v>485</v>
      </c>
      <c r="O7" s="10"/>
      <c r="P7" s="133">
        <v>275</v>
      </c>
      <c r="Q7" s="133">
        <v>290</v>
      </c>
      <c r="R7" s="133">
        <v>291</v>
      </c>
      <c r="S7" s="133">
        <v>289</v>
      </c>
      <c r="T7" s="133">
        <v>309</v>
      </c>
      <c r="U7" s="133">
        <v>324</v>
      </c>
      <c r="V7" s="133">
        <v>336</v>
      </c>
      <c r="W7" s="133">
        <v>357</v>
      </c>
      <c r="X7" s="133">
        <v>385</v>
      </c>
      <c r="Y7" s="133">
        <v>389</v>
      </c>
      <c r="Z7" s="133">
        <v>409</v>
      </c>
      <c r="AA7" s="133">
        <v>425</v>
      </c>
      <c r="AB7" s="133">
        <v>431</v>
      </c>
      <c r="AC7" s="133">
        <v>447</v>
      </c>
      <c r="AD7" s="133">
        <v>476</v>
      </c>
      <c r="AE7" s="133">
        <v>488</v>
      </c>
      <c r="AF7" s="133">
        <v>501</v>
      </c>
      <c r="AG7" s="133">
        <v>474</v>
      </c>
      <c r="AH7" s="133">
        <v>463</v>
      </c>
      <c r="AI7" s="133">
        <v>451</v>
      </c>
      <c r="AJ7" s="133">
        <v>449</v>
      </c>
      <c r="AK7" s="133">
        <v>445</v>
      </c>
      <c r="AL7" s="133">
        <v>452</v>
      </c>
      <c r="AM7" s="133">
        <v>466</v>
      </c>
      <c r="AN7" s="133">
        <v>482</v>
      </c>
      <c r="AO7" s="133">
        <v>485</v>
      </c>
      <c r="AP7" s="133">
        <v>493</v>
      </c>
      <c r="AQ7" s="133">
        <v>459</v>
      </c>
    </row>
    <row r="8" spans="1:43">
      <c r="A8" s="99" t="s">
        <v>793</v>
      </c>
      <c r="B8" s="10"/>
      <c r="C8" s="14" t="s">
        <v>794</v>
      </c>
      <c r="D8" s="10"/>
      <c r="E8" s="195">
        <v>52</v>
      </c>
      <c r="F8" s="195">
        <v>68</v>
      </c>
      <c r="G8" s="195">
        <v>98</v>
      </c>
      <c r="H8" s="164">
        <v>96</v>
      </c>
      <c r="I8" s="164">
        <v>132</v>
      </c>
      <c r="J8" s="164">
        <v>182</v>
      </c>
      <c r="K8" s="164">
        <v>207</v>
      </c>
      <c r="L8" s="164">
        <v>192</v>
      </c>
      <c r="M8" s="164">
        <v>185</v>
      </c>
      <c r="N8" s="164">
        <v>222</v>
      </c>
      <c r="O8" s="10"/>
      <c r="P8" s="164">
        <v>80</v>
      </c>
      <c r="Q8" s="164">
        <v>96</v>
      </c>
      <c r="R8" s="164">
        <v>100</v>
      </c>
      <c r="S8" s="164">
        <v>103</v>
      </c>
      <c r="T8" s="164">
        <v>134</v>
      </c>
      <c r="U8" s="164">
        <v>132</v>
      </c>
      <c r="V8" s="164">
        <v>135</v>
      </c>
      <c r="W8" s="164">
        <v>153</v>
      </c>
      <c r="X8" s="164">
        <v>173</v>
      </c>
      <c r="Y8" s="164">
        <v>182</v>
      </c>
      <c r="Z8" s="164">
        <v>195</v>
      </c>
      <c r="AA8" s="164">
        <v>203</v>
      </c>
      <c r="AB8" s="164">
        <v>208</v>
      </c>
      <c r="AC8" s="164">
        <v>207</v>
      </c>
      <c r="AD8" s="164">
        <v>221</v>
      </c>
      <c r="AE8" s="138">
        <v>230</v>
      </c>
      <c r="AF8" s="138">
        <v>205</v>
      </c>
      <c r="AG8" s="138">
        <v>192</v>
      </c>
      <c r="AH8" s="138">
        <v>191</v>
      </c>
      <c r="AI8" s="138">
        <v>183</v>
      </c>
      <c r="AJ8" s="138">
        <v>190</v>
      </c>
      <c r="AK8" s="138">
        <v>185</v>
      </c>
      <c r="AL8" s="138">
        <v>191</v>
      </c>
      <c r="AM8" s="138">
        <v>206</v>
      </c>
      <c r="AN8" s="138">
        <v>213</v>
      </c>
      <c r="AO8" s="138">
        <v>222</v>
      </c>
      <c r="AP8" s="138">
        <v>230</v>
      </c>
      <c r="AQ8" s="138">
        <v>215</v>
      </c>
    </row>
    <row r="9" spans="1:43" s="5" customFormat="1" ht="17.25" thickBot="1">
      <c r="A9" s="309" t="s">
        <v>1075</v>
      </c>
      <c r="B9" s="38"/>
      <c r="C9" s="91" t="s">
        <v>795</v>
      </c>
      <c r="D9" s="91"/>
      <c r="E9" s="435">
        <v>96</v>
      </c>
      <c r="F9" s="435">
        <v>106</v>
      </c>
      <c r="G9" s="435">
        <v>123</v>
      </c>
      <c r="H9" s="435">
        <v>194</v>
      </c>
      <c r="I9" s="435">
        <v>192</v>
      </c>
      <c r="J9" s="435">
        <v>207</v>
      </c>
      <c r="K9" s="435">
        <v>240</v>
      </c>
      <c r="L9" s="435">
        <v>282</v>
      </c>
      <c r="M9" s="435">
        <v>260</v>
      </c>
      <c r="N9" s="435">
        <v>263</v>
      </c>
      <c r="O9" s="91"/>
      <c r="P9" s="435">
        <v>195</v>
      </c>
      <c r="Q9" s="435">
        <v>194</v>
      </c>
      <c r="R9" s="435">
        <v>191</v>
      </c>
      <c r="S9" s="435">
        <v>186</v>
      </c>
      <c r="T9" s="435">
        <v>175</v>
      </c>
      <c r="U9" s="435">
        <v>192</v>
      </c>
      <c r="V9" s="435">
        <v>201</v>
      </c>
      <c r="W9" s="435">
        <v>204</v>
      </c>
      <c r="X9" s="435">
        <v>212</v>
      </c>
      <c r="Y9" s="435">
        <v>207</v>
      </c>
      <c r="Z9" s="435">
        <v>214</v>
      </c>
      <c r="AA9" s="435">
        <v>222</v>
      </c>
      <c r="AB9" s="435">
        <v>223</v>
      </c>
      <c r="AC9" s="435">
        <v>240</v>
      </c>
      <c r="AD9" s="435">
        <v>255</v>
      </c>
      <c r="AE9" s="435">
        <v>258</v>
      </c>
      <c r="AF9" s="435">
        <v>296</v>
      </c>
      <c r="AG9" s="435">
        <v>282</v>
      </c>
      <c r="AH9" s="435">
        <v>272</v>
      </c>
      <c r="AI9" s="435">
        <v>268</v>
      </c>
      <c r="AJ9" s="435">
        <v>259</v>
      </c>
      <c r="AK9" s="435">
        <v>260</v>
      </c>
      <c r="AL9" s="435">
        <v>261</v>
      </c>
      <c r="AM9" s="435">
        <v>260</v>
      </c>
      <c r="AN9" s="435">
        <v>269</v>
      </c>
      <c r="AO9" s="435">
        <v>263</v>
      </c>
      <c r="AP9" s="435">
        <v>263</v>
      </c>
      <c r="AQ9" s="435">
        <v>244</v>
      </c>
    </row>
    <row r="10" spans="1:43" s="5" customFormat="1">
      <c r="A10" s="308" t="s">
        <v>796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s="5" customFormat="1">
      <c r="A11" s="100" t="s">
        <v>797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s="5" customFormat="1">
      <c r="A12" s="100" t="s">
        <v>866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s="5" customFormat="1">
      <c r="A13" s="100" t="s">
        <v>867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3" s="5" customFormat="1">
      <c r="A14" s="99" t="s">
        <v>1116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3" s="5" customFormat="1">
      <c r="A15" s="9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s="7" customFormat="1">
      <c r="A16" s="9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s="7" customFormat="1">
      <c r="A17" s="9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s="7" customFormat="1">
      <c r="A18" s="97"/>
    </row>
    <row r="19" spans="1:43" s="7" customFormat="1">
      <c r="A19" s="9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s="7" customFormat="1">
      <c r="A20" s="9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7" customFormat="1">
      <c r="A21" s="9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s="7" customFormat="1">
      <c r="A22" s="9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s="7" customFormat="1">
      <c r="A23" s="9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s="7" customFormat="1">
      <c r="A27" s="9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s="7" customFormat="1">
      <c r="A41" s="9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43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43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43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>
      <c r="A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>
      <c r="A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>
      <c r="A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>
      <c r="A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>
      <c r="A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>
      <c r="A219" s="1"/>
    </row>
    <row r="220" spans="1:43">
      <c r="A220" s="1"/>
    </row>
    <row r="221" spans="1:43">
      <c r="A221" s="1"/>
    </row>
    <row r="222" spans="1:43">
      <c r="A222" s="1"/>
    </row>
    <row r="223" spans="1:43">
      <c r="A223" s="1"/>
    </row>
    <row r="224" spans="1:43">
      <c r="A224" s="1"/>
    </row>
    <row r="225" s="1" customFormat="1"/>
    <row r="226" s="1" customFormat="1"/>
    <row r="227" s="1" customFormat="1"/>
    <row r="228" s="1" customFormat="1"/>
    <row r="229" s="1" customFormat="1"/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2" location="목차!A1" display="Contents"/>
    <hyperlink ref="A8" location="JBAM_일반사항!A1" display="JB자산운용"/>
    <hyperlink ref="A11" location="PPCB_손익실적!A1" display="손익실적"/>
    <hyperlink ref="A12" location="PPCB_재무현황!A1" display="재무제표"/>
    <hyperlink ref="A13" location="PPCB_재무비율!A1" display="재무비율"/>
    <hyperlink ref="A10" location="PPCB_일반현황!A1" display="일반사항"/>
    <hyperlink ref="A9" location="PPCB_일반현황!A1" display="PPCB"/>
    <hyperlink ref="A4" location="Group_손익실적!A1" display="JB금융그룹"/>
    <hyperlink ref="A14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U229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9" width="9.77734375" style="5" hidden="1" customWidth="1"/>
    <col min="10" max="10" width="7.77734375" style="5" hidden="1" customWidth="1"/>
    <col min="11" max="13" width="9.77734375" style="5" hidden="1" customWidth="1"/>
    <col min="14" max="16" width="9.77734375" style="5" customWidth="1"/>
    <col min="17" max="17" width="2.77734375" style="5" customWidth="1"/>
    <col min="18" max="25" width="9.77734375" style="5" hidden="1" customWidth="1"/>
    <col min="26" max="26" width="6.88671875" style="5" hidden="1" customWidth="1"/>
    <col min="27" max="41" width="9.77734375" style="5" hidden="1" customWidth="1"/>
    <col min="42" max="47" width="9.77734375" style="5" customWidth="1"/>
    <col min="48" max="16384" width="8.88671875" style="1"/>
  </cols>
  <sheetData>
    <row r="1" spans="1:47" s="3" customFormat="1" ht="26.25">
      <c r="A1" s="18"/>
      <c r="B1" s="17" t="s">
        <v>1074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 s="8" customFormat="1" ht="23.25" customHeight="1">
      <c r="A2" s="499" t="s">
        <v>798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504"/>
      <c r="Q2" s="106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</row>
    <row r="3" spans="1:47" s="7" customFormat="1" ht="16.5" customHeight="1">
      <c r="A3" s="98"/>
      <c r="B3" s="201" t="s">
        <v>901</v>
      </c>
      <c r="C3" s="201"/>
      <c r="D3" s="25"/>
      <c r="E3" s="28" t="s">
        <v>900</v>
      </c>
      <c r="F3" s="28" t="s">
        <v>897</v>
      </c>
      <c r="G3" s="28" t="s">
        <v>893</v>
      </c>
      <c r="H3" s="28" t="s">
        <v>894</v>
      </c>
      <c r="I3" s="28" t="s">
        <v>895</v>
      </c>
      <c r="J3" s="28" t="s">
        <v>896</v>
      </c>
      <c r="K3" s="28" t="s">
        <v>968</v>
      </c>
      <c r="L3" s="28" t="s">
        <v>1011</v>
      </c>
      <c r="M3" s="28" t="s">
        <v>1068</v>
      </c>
      <c r="N3" s="28" t="s">
        <v>1087</v>
      </c>
      <c r="O3" s="28" t="s">
        <v>1099</v>
      </c>
      <c r="P3" s="28" t="s">
        <v>1125</v>
      </c>
      <c r="Q3" s="5"/>
      <c r="R3" s="28" t="s">
        <v>1030</v>
      </c>
      <c r="S3" s="28" t="s">
        <v>1031</v>
      </c>
      <c r="T3" s="28" t="s">
        <v>1032</v>
      </c>
      <c r="U3" s="28" t="s">
        <v>1033</v>
      </c>
      <c r="V3" s="28" t="s">
        <v>1034</v>
      </c>
      <c r="W3" s="28" t="s">
        <v>1035</v>
      </c>
      <c r="X3" s="28" t="s">
        <v>1036</v>
      </c>
      <c r="Y3" s="28" t="s">
        <v>1037</v>
      </c>
      <c r="Z3" s="28" t="s">
        <v>995</v>
      </c>
      <c r="AA3" s="28" t="s">
        <v>997</v>
      </c>
      <c r="AB3" s="28" t="s">
        <v>1038</v>
      </c>
      <c r="AC3" s="28" t="s">
        <v>1039</v>
      </c>
      <c r="AD3" s="28" t="s">
        <v>1017</v>
      </c>
      <c r="AE3" s="28" t="s">
        <v>1020</v>
      </c>
      <c r="AF3" s="28" t="s">
        <v>1056</v>
      </c>
      <c r="AG3" s="28" t="s">
        <v>1071</v>
      </c>
      <c r="AH3" s="28" t="s">
        <v>1072</v>
      </c>
      <c r="AI3" s="28" t="s">
        <v>1083</v>
      </c>
      <c r="AJ3" s="28" t="s">
        <v>1086</v>
      </c>
      <c r="AK3" s="28" t="s">
        <v>1089</v>
      </c>
      <c r="AL3" s="28" t="s">
        <v>1092</v>
      </c>
      <c r="AM3" s="28" t="s">
        <v>1095</v>
      </c>
      <c r="AN3" s="28" t="s">
        <v>1096</v>
      </c>
      <c r="AO3" s="28" t="s">
        <v>1098</v>
      </c>
      <c r="AP3" s="28" t="s">
        <v>1100</v>
      </c>
      <c r="AQ3" s="28" t="s">
        <v>1104</v>
      </c>
      <c r="AR3" s="28" t="s">
        <v>1122</v>
      </c>
      <c r="AS3" s="28" t="s">
        <v>1124</v>
      </c>
      <c r="AT3" s="28" t="s">
        <v>1127</v>
      </c>
      <c r="AU3" s="28" t="s">
        <v>1132</v>
      </c>
    </row>
    <row r="4" spans="1:47" s="7" customFormat="1">
      <c r="A4" s="99" t="s">
        <v>987</v>
      </c>
      <c r="B4" s="10" t="s">
        <v>799</v>
      </c>
      <c r="C4" s="10"/>
      <c r="D4" s="10"/>
      <c r="E4" s="48">
        <v>4175</v>
      </c>
      <c r="F4" s="48">
        <v>7151.6871500000007</v>
      </c>
      <c r="G4" s="48">
        <v>10126.0462782</v>
      </c>
      <c r="H4" s="48">
        <v>12616.525</v>
      </c>
      <c r="I4" s="48">
        <v>15425.6346982</v>
      </c>
      <c r="J4" s="48">
        <v>18405.633558200003</v>
      </c>
      <c r="K4" s="48">
        <v>26647.067961400004</v>
      </c>
      <c r="L4" s="48">
        <v>36190.0674</v>
      </c>
      <c r="M4" s="48">
        <v>41452.792970000002</v>
      </c>
      <c r="N4" s="48">
        <v>42798.180865211631</v>
      </c>
      <c r="O4" s="48">
        <v>46701.774779057618</v>
      </c>
      <c r="P4" s="48">
        <v>51210.311048027856</v>
      </c>
      <c r="Q4" s="48"/>
      <c r="R4" s="48">
        <v>4196.9938899999988</v>
      </c>
      <c r="S4" s="48">
        <v>4485.8750999999993</v>
      </c>
      <c r="T4" s="48">
        <v>4689.77153</v>
      </c>
      <c r="U4" s="48">
        <v>5033.0041582000049</v>
      </c>
      <c r="V4" s="48">
        <v>5865.1774000000005</v>
      </c>
      <c r="W4" s="48">
        <v>6469.7494999999999</v>
      </c>
      <c r="X4" s="48">
        <v>6961.3269299999974</v>
      </c>
      <c r="Y4" s="48">
        <v>7350.8141314000059</v>
      </c>
      <c r="Z4" s="48">
        <v>8663.8027676000002</v>
      </c>
      <c r="AA4" s="48">
        <v>8822.5500983000038</v>
      </c>
      <c r="AB4" s="48">
        <v>8606.0710540999935</v>
      </c>
      <c r="AC4" s="48">
        <v>10097.643480000002</v>
      </c>
      <c r="AD4" s="48">
        <v>10022.666049999998</v>
      </c>
      <c r="AE4" s="48">
        <v>10156.887120000003</v>
      </c>
      <c r="AF4" s="48">
        <v>10351.627829999996</v>
      </c>
      <c r="AG4" s="48">
        <v>10921.611970000005</v>
      </c>
      <c r="AH4" s="48">
        <v>10619.200465211627</v>
      </c>
      <c r="AI4" s="48">
        <v>10853.4151</v>
      </c>
      <c r="AJ4" s="48">
        <v>9636.9606999999996</v>
      </c>
      <c r="AK4" s="48">
        <v>11688.604600000001</v>
      </c>
      <c r="AL4" s="48">
        <v>11387.968700484522</v>
      </c>
      <c r="AM4" s="48">
        <v>10150.565426601708</v>
      </c>
      <c r="AN4" s="552">
        <v>12325.599047350988</v>
      </c>
      <c r="AO4" s="48">
        <v>12837.641604620405</v>
      </c>
      <c r="AP4" s="552">
        <v>13619.113526425896</v>
      </c>
      <c r="AQ4" s="552">
        <v>12528.105089122922</v>
      </c>
      <c r="AR4" s="552">
        <v>12941.120301891884</v>
      </c>
      <c r="AS4" s="552">
        <v>12121.972130587161</v>
      </c>
      <c r="AT4" s="552">
        <v>12651.71737512666</v>
      </c>
      <c r="AU4" s="552">
        <v>12238.657896351971</v>
      </c>
    </row>
    <row r="5" spans="1:47">
      <c r="A5" s="101" t="s">
        <v>787</v>
      </c>
      <c r="B5" s="436"/>
      <c r="C5" s="14" t="s">
        <v>800</v>
      </c>
      <c r="D5" s="13"/>
      <c r="E5" s="46">
        <v>3235</v>
      </c>
      <c r="F5" s="46">
        <v>5799.9841999999999</v>
      </c>
      <c r="G5" s="46">
        <v>7923.8274299999985</v>
      </c>
      <c r="H5" s="46">
        <v>9788.2960000000003</v>
      </c>
      <c r="I5" s="46">
        <v>11697.60835</v>
      </c>
      <c r="J5" s="46">
        <v>13943.866420000002</v>
      </c>
      <c r="K5" s="46">
        <v>20301.03485</v>
      </c>
      <c r="L5" s="46">
        <v>28737.172500000001</v>
      </c>
      <c r="M5" s="46">
        <v>34870.83165</v>
      </c>
      <c r="N5" s="46">
        <v>40793.496565211623</v>
      </c>
      <c r="O5" s="46">
        <v>47394.613209057628</v>
      </c>
      <c r="P5" s="46">
        <v>50736.922628027867</v>
      </c>
      <c r="Q5" s="47"/>
      <c r="R5" s="46">
        <v>3100.1061599999994</v>
      </c>
      <c r="S5" s="46">
        <v>3411.6527999999998</v>
      </c>
      <c r="T5" s="46">
        <v>3512.3882500000004</v>
      </c>
      <c r="U5" s="46">
        <v>3919.730330000004</v>
      </c>
      <c r="V5" s="46">
        <v>4253.2755999999999</v>
      </c>
      <c r="W5" s="46">
        <v>4900.9122000000007</v>
      </c>
      <c r="X5" s="46">
        <v>5388.2439099999992</v>
      </c>
      <c r="Y5" s="46">
        <v>5758.6031400000011</v>
      </c>
      <c r="Z5" s="46">
        <v>6341.1114400000006</v>
      </c>
      <c r="AA5" s="46">
        <v>6997.8687500000015</v>
      </c>
      <c r="AB5" s="46">
        <v>7451.8288199999952</v>
      </c>
      <c r="AC5" s="46">
        <v>7946.3634900000034</v>
      </c>
      <c r="AD5" s="46">
        <v>8145.3638999999994</v>
      </c>
      <c r="AE5" s="46">
        <v>8736.6519200000021</v>
      </c>
      <c r="AF5" s="46">
        <v>8987.2820699999975</v>
      </c>
      <c r="AG5" s="46">
        <v>9001.5337600000021</v>
      </c>
      <c r="AH5" s="46">
        <v>10129.200465211627</v>
      </c>
      <c r="AI5" s="46">
        <v>9739.2933999999987</v>
      </c>
      <c r="AJ5" s="46">
        <v>9830.7500999999993</v>
      </c>
      <c r="AK5" s="46">
        <v>11094.2526</v>
      </c>
      <c r="AL5" s="46">
        <v>10656.393940484524</v>
      </c>
      <c r="AM5" s="46">
        <v>11033.918046601706</v>
      </c>
      <c r="AN5" s="553">
        <v>11942.800567350983</v>
      </c>
      <c r="AO5" s="46">
        <v>13761.500654620417</v>
      </c>
      <c r="AP5" s="553">
        <v>12919.638626425898</v>
      </c>
      <c r="AQ5" s="553">
        <v>12713.11995912292</v>
      </c>
      <c r="AR5" s="553">
        <v>12968.239091891886</v>
      </c>
      <c r="AS5" s="553">
        <v>12135.924950587167</v>
      </c>
      <c r="AT5" s="553">
        <v>11689.954355126658</v>
      </c>
      <c r="AU5" s="553">
        <v>12098.681256351972</v>
      </c>
    </row>
    <row r="6" spans="1:47">
      <c r="A6" s="101" t="s">
        <v>789</v>
      </c>
      <c r="B6" s="436"/>
      <c r="C6" s="14" t="s">
        <v>801</v>
      </c>
      <c r="D6" s="13"/>
      <c r="E6" s="46">
        <v>939</v>
      </c>
      <c r="F6" s="46">
        <v>1351.7029499999999</v>
      </c>
      <c r="G6" s="46">
        <v>2202.2188481999997</v>
      </c>
      <c r="H6" s="46">
        <v>2828.2289999999998</v>
      </c>
      <c r="I6" s="46">
        <v>3728.0263482000005</v>
      </c>
      <c r="J6" s="46">
        <v>4461.7671381999999</v>
      </c>
      <c r="K6" s="46">
        <v>6346.0331114000001</v>
      </c>
      <c r="L6" s="46">
        <v>7452.8949000000002</v>
      </c>
      <c r="M6" s="46">
        <v>6581.9613200000003</v>
      </c>
      <c r="N6" s="46">
        <v>2004.6842999999999</v>
      </c>
      <c r="O6" s="46">
        <v>-692.83843000000707</v>
      </c>
      <c r="P6" s="46">
        <v>473.38841999999738</v>
      </c>
      <c r="Q6" s="47"/>
      <c r="R6" s="46">
        <v>1096.8877299999999</v>
      </c>
      <c r="S6" s="46">
        <v>1074.2222999999999</v>
      </c>
      <c r="T6" s="46">
        <v>1178</v>
      </c>
      <c r="U6" s="46">
        <v>1113.2738282</v>
      </c>
      <c r="V6" s="46">
        <v>1611.9018000000001</v>
      </c>
      <c r="W6" s="46">
        <v>1568.8373000000001</v>
      </c>
      <c r="X6" s="46">
        <v>1573.0830199999996</v>
      </c>
      <c r="Y6" s="46">
        <v>1592.2109914000002</v>
      </c>
      <c r="Z6" s="46">
        <v>2322.6913276</v>
      </c>
      <c r="AA6" s="46">
        <v>1824.6813483000001</v>
      </c>
      <c r="AB6" s="46">
        <v>1154.2422341000001</v>
      </c>
      <c r="AC6" s="46">
        <v>2151.27999</v>
      </c>
      <c r="AD6" s="46">
        <v>1877.30215</v>
      </c>
      <c r="AE6" s="46">
        <v>1420.2352000000008</v>
      </c>
      <c r="AF6" s="46">
        <v>1364.3457599999997</v>
      </c>
      <c r="AG6" s="46">
        <v>1920.0782099999997</v>
      </c>
      <c r="AH6" s="46">
        <v>490</v>
      </c>
      <c r="AI6" s="46">
        <v>1114.1217000000001</v>
      </c>
      <c r="AJ6" s="46">
        <v>-193.7894</v>
      </c>
      <c r="AK6" s="46">
        <v>594.35199999999998</v>
      </c>
      <c r="AL6" s="46">
        <v>731.57475999999849</v>
      </c>
      <c r="AM6" s="46">
        <v>-883.35261999999602</v>
      </c>
      <c r="AN6" s="553">
        <v>382.79848000000135</v>
      </c>
      <c r="AO6" s="46">
        <v>-923.85905000001094</v>
      </c>
      <c r="AP6" s="553">
        <v>699.47489999999584</v>
      </c>
      <c r="AQ6" s="46">
        <v>-185.01486999999511</v>
      </c>
      <c r="AR6" s="46">
        <v>-27.118789999999805</v>
      </c>
      <c r="AS6" s="46">
        <v>-13.952820000003555</v>
      </c>
      <c r="AT6" s="553">
        <v>961.76302000000157</v>
      </c>
      <c r="AU6" s="553">
        <v>139.97663999999816</v>
      </c>
    </row>
    <row r="7" spans="1:47">
      <c r="A7" s="99" t="s">
        <v>791</v>
      </c>
      <c r="B7" s="10" t="s">
        <v>802</v>
      </c>
      <c r="C7" s="10"/>
      <c r="D7" s="422"/>
      <c r="E7" s="48">
        <v>2312</v>
      </c>
      <c r="F7" s="48">
        <v>3400.71162</v>
      </c>
      <c r="G7" s="48">
        <v>4587.9427799999994</v>
      </c>
      <c r="H7" s="48">
        <v>5882.62</v>
      </c>
      <c r="I7" s="48">
        <v>10116.923459999998</v>
      </c>
      <c r="J7" s="48">
        <v>12349</v>
      </c>
      <c r="K7" s="48">
        <v>10794.025379999999</v>
      </c>
      <c r="L7" s="48">
        <v>14156.738600000001</v>
      </c>
      <c r="M7" s="48">
        <v>17158.452259999998</v>
      </c>
      <c r="N7" s="48">
        <v>20202.41611882655</v>
      </c>
      <c r="O7" s="48">
        <v>21201.192131608404</v>
      </c>
      <c r="P7" s="48">
        <v>20033.41523258726</v>
      </c>
      <c r="Q7" s="45"/>
      <c r="R7" s="48">
        <v>2582.2905699999997</v>
      </c>
      <c r="S7" s="48">
        <v>4512.4149299999999</v>
      </c>
      <c r="T7" s="48">
        <v>2487</v>
      </c>
      <c r="U7" s="48">
        <v>2768</v>
      </c>
      <c r="V7" s="48">
        <v>2322.7566000000002</v>
      </c>
      <c r="W7" s="48">
        <v>2570.0936000000002</v>
      </c>
      <c r="X7" s="48">
        <v>2685.4795599999989</v>
      </c>
      <c r="Y7" s="48">
        <v>3215.6956199999995</v>
      </c>
      <c r="Z7" s="48">
        <v>3076.3512600000004</v>
      </c>
      <c r="AA7" s="48">
        <v>3345.3542399999997</v>
      </c>
      <c r="AB7" s="48">
        <v>3355.9377499999991</v>
      </c>
      <c r="AC7" s="48">
        <v>4379.0953500000014</v>
      </c>
      <c r="AD7" s="48">
        <v>3595.9139299999997</v>
      </c>
      <c r="AE7" s="48">
        <v>4266.1814400000012</v>
      </c>
      <c r="AF7" s="48">
        <v>4445.4904699999988</v>
      </c>
      <c r="AG7" s="48">
        <v>4850.8664199999985</v>
      </c>
      <c r="AH7" s="48">
        <v>5011.4462188265506</v>
      </c>
      <c r="AI7" s="48">
        <v>4561.2982000000002</v>
      </c>
      <c r="AJ7" s="48">
        <v>5098.4567999999999</v>
      </c>
      <c r="AK7" s="48">
        <v>5531.2148999999999</v>
      </c>
      <c r="AL7" s="48">
        <v>5301.8694851761556</v>
      </c>
      <c r="AM7" s="48">
        <v>5091.2314454062525</v>
      </c>
      <c r="AN7" s="552">
        <v>5140.4593116624856</v>
      </c>
      <c r="AO7" s="48">
        <v>5667.6318893635107</v>
      </c>
      <c r="AP7" s="552">
        <v>4570.8594906432154</v>
      </c>
      <c r="AQ7" s="552">
        <v>4966.5451807189766</v>
      </c>
      <c r="AR7" s="552">
        <v>4984.1086814287746</v>
      </c>
      <c r="AS7" s="552">
        <v>5511.9018797962926</v>
      </c>
      <c r="AT7" s="552">
        <v>4925.9194981607425</v>
      </c>
      <c r="AU7" s="552">
        <v>4877.5879536065986</v>
      </c>
    </row>
    <row r="8" spans="1:47">
      <c r="A8" s="99" t="s">
        <v>793</v>
      </c>
      <c r="B8" s="10" t="s">
        <v>803</v>
      </c>
      <c r="C8" s="10"/>
      <c r="D8" s="422"/>
      <c r="E8" s="48">
        <v>185</v>
      </c>
      <c r="F8" s="48">
        <v>259.46958000000001</v>
      </c>
      <c r="G8" s="48">
        <v>592.19649000000004</v>
      </c>
      <c r="H8" s="48">
        <v>543.34699999999998</v>
      </c>
      <c r="I8" s="48">
        <v>603.55577000000005</v>
      </c>
      <c r="J8" s="48">
        <v>1386.10988</v>
      </c>
      <c r="K8" s="48">
        <v>1810.9811499999998</v>
      </c>
      <c r="L8" s="48">
        <v>4093.3604000000005</v>
      </c>
      <c r="M8" s="48">
        <v>737.76760999999999</v>
      </c>
      <c r="N8" s="48">
        <v>459.89440000000002</v>
      </c>
      <c r="O8" s="48">
        <v>2336.0146625318257</v>
      </c>
      <c r="P8" s="48">
        <v>1578.7198042948407</v>
      </c>
      <c r="Q8" s="48"/>
      <c r="R8" s="48">
        <v>230.70616000000001</v>
      </c>
      <c r="S8" s="48">
        <v>183.32163</v>
      </c>
      <c r="T8" s="48">
        <v>406.78634999999997</v>
      </c>
      <c r="U8" s="48">
        <v>565.29573999999991</v>
      </c>
      <c r="V8" s="48">
        <v>394.65469999999999</v>
      </c>
      <c r="W8" s="48">
        <v>744.34690000000001</v>
      </c>
      <c r="X8" s="48">
        <v>233.14036999999985</v>
      </c>
      <c r="Y8" s="48">
        <v>438.83917999999994</v>
      </c>
      <c r="Z8" s="48">
        <v>771.36999000000003</v>
      </c>
      <c r="AA8" s="48">
        <v>862.5523300000001</v>
      </c>
      <c r="AB8" s="48">
        <v>1281.2564399999997</v>
      </c>
      <c r="AC8" s="48">
        <v>1178.1816400000007</v>
      </c>
      <c r="AD8" s="48">
        <v>3.5543499999999999</v>
      </c>
      <c r="AE8" s="48">
        <v>319.5127</v>
      </c>
      <c r="AF8" s="48">
        <v>1025.9566799999998</v>
      </c>
      <c r="AG8" s="48">
        <v>-611.2561199999999</v>
      </c>
      <c r="AH8" s="48">
        <v>240</v>
      </c>
      <c r="AI8" s="48">
        <v>270.80849999999998</v>
      </c>
      <c r="AJ8" s="48">
        <v>-161.51259999999996</v>
      </c>
      <c r="AK8" s="48">
        <v>110.5985</v>
      </c>
      <c r="AL8" s="48">
        <v>1795.7247083414475</v>
      </c>
      <c r="AM8" s="48">
        <v>368.40885502635012</v>
      </c>
      <c r="AN8" s="552">
        <v>325.64013596194746</v>
      </c>
      <c r="AO8" s="48">
        <v>-153.75903679791975</v>
      </c>
      <c r="AP8" s="552">
        <v>415.40557564479047</v>
      </c>
      <c r="AQ8" s="552">
        <v>676.5200188800095</v>
      </c>
      <c r="AR8" s="552">
        <v>212.96753565978398</v>
      </c>
      <c r="AS8" s="552">
        <v>273.8266741102567</v>
      </c>
      <c r="AT8" s="552">
        <v>949.9749657587862</v>
      </c>
      <c r="AU8" s="48">
        <v>-258.75828958971658</v>
      </c>
    </row>
    <row r="9" spans="1:47" s="5" customFormat="1">
      <c r="A9" s="309" t="s">
        <v>1075</v>
      </c>
      <c r="B9" s="14" t="s">
        <v>804</v>
      </c>
      <c r="C9" s="14"/>
      <c r="D9" s="13"/>
      <c r="E9" s="437"/>
      <c r="F9" s="46">
        <v>3491.5059500000002</v>
      </c>
      <c r="G9" s="46">
        <v>4945.9070081999989</v>
      </c>
      <c r="H9" s="46">
        <v>6190.558</v>
      </c>
      <c r="I9" s="46">
        <v>4705.1554682000015</v>
      </c>
      <c r="J9" s="46">
        <v>4670.5236782000029</v>
      </c>
      <c r="K9" s="46">
        <v>14042.061431400003</v>
      </c>
      <c r="L9" s="46">
        <v>17939.968399999998</v>
      </c>
      <c r="M9" s="46">
        <v>23556.573100000001</v>
      </c>
      <c r="N9" s="46">
        <v>22135.870346385076</v>
      </c>
      <c r="O9" s="46">
        <v>23164.56798491739</v>
      </c>
      <c r="P9" s="46">
        <v>29598.176011145762</v>
      </c>
      <c r="Q9" s="46"/>
      <c r="R9" s="46">
        <v>1383.9971599999992</v>
      </c>
      <c r="S9" s="46">
        <v>-209.86146000000062</v>
      </c>
      <c r="T9" s="46">
        <v>1795.9851800000001</v>
      </c>
      <c r="U9" s="46">
        <v>1699.7084182000049</v>
      </c>
      <c r="V9" s="46">
        <v>3147.7660999999998</v>
      </c>
      <c r="W9" s="46">
        <v>3155.3090000000002</v>
      </c>
      <c r="X9" s="46">
        <v>4042.7069999999985</v>
      </c>
      <c r="Y9" s="46">
        <v>3696.2793314000046</v>
      </c>
      <c r="Z9" s="46">
        <v>4816.0815175999996</v>
      </c>
      <c r="AA9" s="46">
        <v>4614.6435283000028</v>
      </c>
      <c r="AB9" s="46">
        <v>3968.8768640999951</v>
      </c>
      <c r="AC9" s="46">
        <v>4540.3664900000003</v>
      </c>
      <c r="AD9" s="46">
        <v>6423.1977699999998</v>
      </c>
      <c r="AE9" s="46">
        <v>5571.1929800000007</v>
      </c>
      <c r="AF9" s="46">
        <v>4880.1806799999968</v>
      </c>
      <c r="AG9" s="46">
        <v>6682.0016700000051</v>
      </c>
      <c r="AH9" s="46">
        <v>5367.7542463850759</v>
      </c>
      <c r="AI9" s="46">
        <v>6021.3083999999999</v>
      </c>
      <c r="AJ9" s="46">
        <v>4700.0164999999997</v>
      </c>
      <c r="AK9" s="46">
        <v>6046.7912000000006</v>
      </c>
      <c r="AL9" s="46">
        <v>4290.3745069669185</v>
      </c>
      <c r="AM9" s="46">
        <v>4690.9251261691052</v>
      </c>
      <c r="AN9" s="46">
        <v>6859.4995997265551</v>
      </c>
      <c r="AO9" s="46">
        <v>7323.7687520548143</v>
      </c>
      <c r="AP9" s="46">
        <v>8632.8484601378896</v>
      </c>
      <c r="AQ9" s="46">
        <v>6885.0398895239359</v>
      </c>
      <c r="AR9" s="46">
        <v>7744.0440848033259</v>
      </c>
      <c r="AS9" s="46">
        <v>6336.2435766806111</v>
      </c>
      <c r="AT9" s="46">
        <v>6775.8229112071313</v>
      </c>
      <c r="AU9" s="46">
        <v>7619.8282323350895</v>
      </c>
    </row>
    <row r="10" spans="1:47" s="5" customFormat="1">
      <c r="A10" s="100" t="s">
        <v>873</v>
      </c>
      <c r="B10" s="14" t="s">
        <v>805</v>
      </c>
      <c r="C10" s="14"/>
      <c r="D10" s="13"/>
      <c r="E10" s="437"/>
      <c r="F10" s="46">
        <v>859.28794999999991</v>
      </c>
      <c r="G10" s="46">
        <v>1235.0276999999999</v>
      </c>
      <c r="H10" s="46">
        <v>1447.3050000000001</v>
      </c>
      <c r="I10" s="46">
        <v>1310.3533400000001</v>
      </c>
      <c r="J10" s="46">
        <v>2315.5236782000029</v>
      </c>
      <c r="K10" s="46">
        <v>2885.44526</v>
      </c>
      <c r="L10" s="46">
        <v>4274.4513000000015</v>
      </c>
      <c r="M10" s="46">
        <v>5835.9883600000003</v>
      </c>
      <c r="N10" s="46">
        <v>5190.0465000000004</v>
      </c>
      <c r="O10" s="46">
        <v>5430.03958286131</v>
      </c>
      <c r="P10" s="46">
        <v>6594.9602740575301</v>
      </c>
      <c r="Q10" s="46"/>
      <c r="R10" s="46">
        <v>409.66123999999996</v>
      </c>
      <c r="S10" s="46">
        <v>1071.5554199999999</v>
      </c>
      <c r="T10" s="46">
        <v>446.01671000000005</v>
      </c>
      <c r="U10" s="46">
        <v>387.70841820000487</v>
      </c>
      <c r="V10" s="46">
        <v>756.74369999999999</v>
      </c>
      <c r="W10" s="46">
        <v>837.99250000000006</v>
      </c>
      <c r="X10" s="46">
        <v>964.25171000000023</v>
      </c>
      <c r="Y10" s="46">
        <v>326.45734999999968</v>
      </c>
      <c r="Z10" s="46">
        <v>1154.54972</v>
      </c>
      <c r="AA10" s="46">
        <v>1010.2850699999999</v>
      </c>
      <c r="AB10" s="46">
        <v>1100.0172400000001</v>
      </c>
      <c r="AC10" s="46">
        <v>1009.5992700000015</v>
      </c>
      <c r="AD10" s="46">
        <v>1548.3896399999999</v>
      </c>
      <c r="AE10" s="46">
        <v>1527.47299</v>
      </c>
      <c r="AF10" s="46">
        <v>1409.3492999999994</v>
      </c>
      <c r="AG10" s="46">
        <v>1350.7764300000008</v>
      </c>
      <c r="AH10" s="46">
        <v>1409</v>
      </c>
      <c r="AI10" s="46">
        <v>1492.5288</v>
      </c>
      <c r="AJ10" s="46">
        <v>1153.2594999999999</v>
      </c>
      <c r="AK10" s="46">
        <v>1135.2582</v>
      </c>
      <c r="AL10" s="46">
        <v>1094.75398264919</v>
      </c>
      <c r="AM10" s="46">
        <v>1075.86529945081</v>
      </c>
      <c r="AN10" s="553">
        <v>1593.33021667762</v>
      </c>
      <c r="AO10" s="46">
        <v>1666.09008408369</v>
      </c>
      <c r="AP10" s="553">
        <v>1805.40721559794</v>
      </c>
      <c r="AQ10" s="553">
        <v>1641.6966155509399</v>
      </c>
      <c r="AR10" s="553">
        <v>1697.1670001259899</v>
      </c>
      <c r="AS10" s="553">
        <v>1450.6894427826601</v>
      </c>
      <c r="AT10" s="553">
        <v>1588.9907410199062</v>
      </c>
      <c r="AU10" s="553">
        <v>1940.9252949387505</v>
      </c>
    </row>
    <row r="11" spans="1:47" s="5" customFormat="1">
      <c r="A11" s="308" t="s">
        <v>872</v>
      </c>
      <c r="B11" s="10" t="s">
        <v>806</v>
      </c>
      <c r="C11" s="10"/>
      <c r="D11" s="422"/>
      <c r="E11" s="48">
        <v>1313</v>
      </c>
      <c r="F11" s="48">
        <v>2632.2179999999998</v>
      </c>
      <c r="G11" s="48">
        <v>3710.8793081999988</v>
      </c>
      <c r="H11" s="48">
        <v>4743.2529999999997</v>
      </c>
      <c r="I11" s="48">
        <v>3394.8021282000018</v>
      </c>
      <c r="J11" s="48">
        <v>2355</v>
      </c>
      <c r="K11" s="48">
        <v>11156.616171400003</v>
      </c>
      <c r="L11" s="48">
        <v>13665.517099999999</v>
      </c>
      <c r="M11" s="48">
        <v>17720.584740000002</v>
      </c>
      <c r="N11" s="48">
        <v>16945.823846385076</v>
      </c>
      <c r="O11" s="48">
        <v>17734.528402056083</v>
      </c>
      <c r="P11" s="48">
        <v>23003.215737088216</v>
      </c>
      <c r="Q11" s="45"/>
      <c r="R11" s="48">
        <v>974.33591999999896</v>
      </c>
      <c r="S11" s="48">
        <v>-1281.41688</v>
      </c>
      <c r="T11" s="48">
        <v>1350.74837</v>
      </c>
      <c r="U11" s="48">
        <v>1312</v>
      </c>
      <c r="V11" s="48">
        <v>2391.0223999999998</v>
      </c>
      <c r="W11" s="48">
        <v>2317.3164999999999</v>
      </c>
      <c r="X11" s="48">
        <v>3078.4552899999981</v>
      </c>
      <c r="Y11" s="48">
        <v>3369.8219814000049</v>
      </c>
      <c r="Z11" s="48">
        <v>3661.5317976000001</v>
      </c>
      <c r="AA11" s="48">
        <v>3604.3584583000015</v>
      </c>
      <c r="AB11" s="48">
        <v>2868.8596240999977</v>
      </c>
      <c r="AC11" s="48">
        <v>3530.7672199999997</v>
      </c>
      <c r="AD11" s="48">
        <v>4874.8081299999994</v>
      </c>
      <c r="AE11" s="48">
        <v>4043.719990000001</v>
      </c>
      <c r="AF11" s="48">
        <v>3470.831379999996</v>
      </c>
      <c r="AG11" s="48">
        <v>5331.2252400000052</v>
      </c>
      <c r="AH11" s="48">
        <v>3958.7542463850759</v>
      </c>
      <c r="AI11" s="48">
        <v>4528.7795999999998</v>
      </c>
      <c r="AJ11" s="48">
        <v>3546.7569999999996</v>
      </c>
      <c r="AK11" s="48">
        <v>4911.5330000000013</v>
      </c>
      <c r="AL11" s="48">
        <v>3195.6205243177296</v>
      </c>
      <c r="AM11" s="48">
        <v>3615.0598267182959</v>
      </c>
      <c r="AN11" s="552">
        <v>5266.1693830489348</v>
      </c>
      <c r="AO11" s="48">
        <v>5657.6786679711231</v>
      </c>
      <c r="AP11" s="552">
        <v>6827.4412445399485</v>
      </c>
      <c r="AQ11" s="552">
        <v>5243.3432739729942</v>
      </c>
      <c r="AR11" s="552">
        <v>6046.8770846773405</v>
      </c>
      <c r="AS11" s="552">
        <v>4885.5541338979347</v>
      </c>
      <c r="AT11" s="552">
        <v>5186.8321701872246</v>
      </c>
      <c r="AU11" s="552">
        <v>5678.9029373963376</v>
      </c>
    </row>
    <row r="12" spans="1:47" s="5" customFormat="1">
      <c r="A12" s="100" t="s">
        <v>866</v>
      </c>
      <c r="B12" s="438"/>
      <c r="C12" s="386" t="s">
        <v>807</v>
      </c>
      <c r="D12" s="439"/>
      <c r="E12" s="440"/>
      <c r="F12" s="440"/>
      <c r="G12" s="440"/>
      <c r="H12" s="440"/>
      <c r="I12" s="441">
        <v>-2000</v>
      </c>
      <c r="J12" s="441">
        <v>-3904</v>
      </c>
      <c r="K12" s="441">
        <v>630</v>
      </c>
      <c r="L12" s="441">
        <v>0</v>
      </c>
      <c r="M12" s="441">
        <v>0</v>
      </c>
      <c r="N12" s="441">
        <v>0</v>
      </c>
      <c r="O12" s="441">
        <v>0</v>
      </c>
      <c r="P12" s="441">
        <v>0</v>
      </c>
      <c r="Q12" s="442"/>
      <c r="R12" s="441">
        <v>-388</v>
      </c>
      <c r="S12" s="441">
        <v>-2781</v>
      </c>
      <c r="T12" s="441">
        <v>-32</v>
      </c>
      <c r="U12" s="441">
        <v>-703</v>
      </c>
      <c r="V12" s="441">
        <v>0</v>
      </c>
      <c r="W12" s="441">
        <v>-70</v>
      </c>
      <c r="X12" s="441">
        <v>0</v>
      </c>
      <c r="Y12" s="441">
        <v>700</v>
      </c>
      <c r="Z12" s="441">
        <v>0</v>
      </c>
      <c r="AA12" s="441">
        <v>0</v>
      </c>
      <c r="AB12" s="441">
        <v>0</v>
      </c>
      <c r="AC12" s="441">
        <v>0</v>
      </c>
      <c r="AD12" s="441">
        <v>0</v>
      </c>
      <c r="AE12" s="441">
        <v>0</v>
      </c>
      <c r="AF12" s="441">
        <v>0</v>
      </c>
      <c r="AG12" s="441">
        <v>0</v>
      </c>
      <c r="AH12" s="441">
        <v>0</v>
      </c>
      <c r="AI12" s="441">
        <v>0</v>
      </c>
      <c r="AJ12" s="441">
        <v>0</v>
      </c>
      <c r="AK12" s="441">
        <v>0</v>
      </c>
      <c r="AL12" s="441">
        <v>0</v>
      </c>
      <c r="AM12" s="441">
        <v>0</v>
      </c>
      <c r="AN12" s="441">
        <v>0</v>
      </c>
      <c r="AO12" s="441">
        <v>0</v>
      </c>
      <c r="AP12" s="441">
        <v>0</v>
      </c>
      <c r="AQ12" s="441">
        <v>0</v>
      </c>
      <c r="AR12" s="441">
        <v>0</v>
      </c>
      <c r="AS12" s="441">
        <v>0</v>
      </c>
      <c r="AT12" s="441">
        <v>0</v>
      </c>
      <c r="AU12" s="441">
        <v>0</v>
      </c>
    </row>
    <row r="13" spans="1:47" s="5" customFormat="1">
      <c r="A13" s="100" t="s">
        <v>867</v>
      </c>
      <c r="B13" s="410"/>
      <c r="C13" s="410" t="s">
        <v>808</v>
      </c>
      <c r="D13" s="439"/>
      <c r="E13" s="443"/>
      <c r="F13" s="443"/>
      <c r="G13" s="443"/>
      <c r="H13" s="443"/>
      <c r="I13" s="444">
        <v>5395</v>
      </c>
      <c r="J13" s="444">
        <v>6259</v>
      </c>
      <c r="K13" s="444">
        <v>10526.616171400003</v>
      </c>
      <c r="L13" s="444">
        <v>13665.517099999999</v>
      </c>
      <c r="M13" s="444">
        <v>17720.584740000002</v>
      </c>
      <c r="N13" s="444">
        <v>16945.823846385076</v>
      </c>
      <c r="O13" s="444">
        <v>17734.528402056083</v>
      </c>
      <c r="P13" s="444">
        <v>23003.215737088216</v>
      </c>
      <c r="Q13" s="442"/>
      <c r="R13" s="445">
        <v>1362</v>
      </c>
      <c r="S13" s="445">
        <v>1500</v>
      </c>
      <c r="T13" s="445">
        <v>1382.74837</v>
      </c>
      <c r="U13" s="445">
        <v>2015</v>
      </c>
      <c r="V13" s="445">
        <v>2391.0223999999998</v>
      </c>
      <c r="W13" s="445">
        <v>2387.3164999999999</v>
      </c>
      <c r="X13" s="445">
        <v>3078.4552899999981</v>
      </c>
      <c r="Y13" s="445">
        <v>2669.8219814000049</v>
      </c>
      <c r="Z13" s="445">
        <v>3661.5317976000001</v>
      </c>
      <c r="AA13" s="445">
        <v>3604.3584583000015</v>
      </c>
      <c r="AB13" s="445">
        <v>2868.8596240999977</v>
      </c>
      <c r="AC13" s="445">
        <v>3530.7672199999997</v>
      </c>
      <c r="AD13" s="445">
        <v>4874.8081299999994</v>
      </c>
      <c r="AE13" s="445">
        <v>4043.719990000001</v>
      </c>
      <c r="AF13" s="445">
        <v>3470.831379999996</v>
      </c>
      <c r="AG13" s="445">
        <v>5331.2252400000052</v>
      </c>
      <c r="AH13" s="445">
        <v>3958.7542463850759</v>
      </c>
      <c r="AI13" s="445">
        <v>4528.7795999999998</v>
      </c>
      <c r="AJ13" s="445">
        <v>3546.7569999999996</v>
      </c>
      <c r="AK13" s="445">
        <v>4911.5330000000013</v>
      </c>
      <c r="AL13" s="445">
        <v>3195.6205243177296</v>
      </c>
      <c r="AM13" s="445">
        <v>3615.0598267182959</v>
      </c>
      <c r="AN13" s="445">
        <v>5266.1693830489348</v>
      </c>
      <c r="AO13" s="445">
        <v>5657.6786679711231</v>
      </c>
      <c r="AP13" s="445">
        <v>6827.4412445399485</v>
      </c>
      <c r="AQ13" s="445">
        <v>5243.3432739729942</v>
      </c>
      <c r="AR13" s="445">
        <v>6046.8770846773405</v>
      </c>
      <c r="AS13" s="445">
        <v>4885.5541338979347</v>
      </c>
      <c r="AT13" s="445">
        <v>5186.8321701872246</v>
      </c>
      <c r="AU13" s="445">
        <v>5678.9029373963376</v>
      </c>
    </row>
    <row r="14" spans="1:47" s="5" customFormat="1">
      <c r="A14" s="99" t="s">
        <v>1116</v>
      </c>
      <c r="B14" s="434"/>
      <c r="C14" s="10"/>
      <c r="D14" s="422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5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</row>
    <row r="15" spans="1:47" s="5" customFormat="1" ht="17.25">
      <c r="A15" s="97"/>
      <c r="B15" s="446" t="s">
        <v>809</v>
      </c>
      <c r="C15" s="41"/>
      <c r="D15" s="14"/>
      <c r="E15" s="447"/>
      <c r="F15" s="36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14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</row>
    <row r="16" spans="1:47" s="7" customFormat="1">
      <c r="A16" s="97"/>
      <c r="B16" s="41" t="s">
        <v>810</v>
      </c>
      <c r="C16" s="41"/>
      <c r="D16" s="14"/>
      <c r="E16" s="448"/>
      <c r="F16" s="448"/>
      <c r="G16" s="448"/>
      <c r="H16" s="448"/>
      <c r="I16" s="448"/>
      <c r="J16" s="448"/>
      <c r="K16" s="448"/>
      <c r="L16" s="448"/>
      <c r="M16" s="448"/>
      <c r="N16" s="448"/>
      <c r="O16" s="448"/>
      <c r="P16" s="448"/>
      <c r="Q16" s="14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</row>
    <row r="17" spans="1:47" s="7" customFormat="1">
      <c r="A17" s="97"/>
      <c r="B17" s="10" t="s">
        <v>799</v>
      </c>
      <c r="C17" s="10"/>
      <c r="D17" s="10"/>
      <c r="E17" s="48">
        <v>46.263592500000001</v>
      </c>
      <c r="F17" s="48">
        <v>80.590932155920015</v>
      </c>
      <c r="G17" s="48">
        <v>110.88425716480127</v>
      </c>
      <c r="H17" s="48">
        <v>132.87976460499999</v>
      </c>
      <c r="I17" s="48">
        <v>174.53951404666319</v>
      </c>
      <c r="J17" s="48">
        <v>213.59737744291104</v>
      </c>
      <c r="K17" s="48">
        <v>301.33570333469578</v>
      </c>
      <c r="L17" s="48">
        <v>389.34480844499996</v>
      </c>
      <c r="M17" s="48">
        <v>483.07426815519199</v>
      </c>
      <c r="N17" s="48">
        <v>505.13408929783327</v>
      </c>
      <c r="O17" s="48">
        <v>534.24962276250756</v>
      </c>
      <c r="P17" s="48">
        <v>661.35556202975579</v>
      </c>
      <c r="Q17" s="48"/>
      <c r="R17" s="48">
        <v>50.424363392015984</v>
      </c>
      <c r="S17" s="48">
        <v>52.184185038299987</v>
      </c>
      <c r="T17" s="48">
        <v>52.57640331995934</v>
      </c>
      <c r="U17" s="48">
        <v>58.247460423264485</v>
      </c>
      <c r="V17" s="48">
        <v>67.73869334582001</v>
      </c>
      <c r="W17" s="48">
        <v>73.066547294883335</v>
      </c>
      <c r="X17" s="48">
        <v>78.820320297617968</v>
      </c>
      <c r="Y17" s="48">
        <v>81.407571206740201</v>
      </c>
      <c r="Z17" s="48">
        <v>92.938633842024316</v>
      </c>
      <c r="AA17" s="48">
        <v>95.190316115601348</v>
      </c>
      <c r="AB17" s="48">
        <v>96.518521216907104</v>
      </c>
      <c r="AC17" s="48">
        <v>113.54530822767204</v>
      </c>
      <c r="AD17" s="48">
        <v>112.76067257326163</v>
      </c>
      <c r="AE17" s="48">
        <v>118.49227651934402</v>
      </c>
      <c r="AF17" s="48">
        <v>123.59291542202396</v>
      </c>
      <c r="AG17" s="48">
        <v>128.41740570445705</v>
      </c>
      <c r="AH17" s="48">
        <v>126.65732778867211</v>
      </c>
      <c r="AI17" s="48">
        <v>132.49957688230998</v>
      </c>
      <c r="AJ17" s="48">
        <v>114.50476087728333</v>
      </c>
      <c r="AK17" s="48">
        <v>130.7787318074067</v>
      </c>
      <c r="AL17" s="48">
        <v>126.79478230806471</v>
      </c>
      <c r="AM17" s="48">
        <v>113.82133529811293</v>
      </c>
      <c r="AN17" s="48">
        <v>142.72427416880078</v>
      </c>
      <c r="AO17" s="48">
        <v>151.88727288090587</v>
      </c>
      <c r="AP17" s="48">
        <v>164.03677478038935</v>
      </c>
      <c r="AQ17" s="48">
        <v>157.83658477582404</v>
      </c>
      <c r="AR17" s="48">
        <v>173.29971841075499</v>
      </c>
      <c r="AS17" s="48">
        <v>165.14126292662806</v>
      </c>
      <c r="AT17" s="48">
        <v>161.25246380467684</v>
      </c>
      <c r="AU17" s="48">
        <v>160.93590360544917</v>
      </c>
    </row>
    <row r="18" spans="1:47" s="7" customFormat="1">
      <c r="A18" s="97"/>
      <c r="B18" s="436"/>
      <c r="C18" s="14" t="s">
        <v>800</v>
      </c>
      <c r="D18" s="13"/>
      <c r="E18" s="46">
        <v>35.847358499999999</v>
      </c>
      <c r="F18" s="46">
        <v>65.358861952960012</v>
      </c>
      <c r="G18" s="46">
        <v>86.769079889471982</v>
      </c>
      <c r="H18" s="46">
        <v>103.09229113120001</v>
      </c>
      <c r="I18" s="46">
        <v>132.357268719415</v>
      </c>
      <c r="J18" s="46">
        <v>161.81856980410001</v>
      </c>
      <c r="K18" s="46">
        <v>229.57222249773997</v>
      </c>
      <c r="L18" s="46">
        <v>309.16408081249995</v>
      </c>
      <c r="M18" s="46">
        <v>406.37072371643995</v>
      </c>
      <c r="N18" s="46">
        <v>481.47340191022323</v>
      </c>
      <c r="O18" s="46">
        <v>542.17541726633567</v>
      </c>
      <c r="P18" s="46">
        <v>655.24198727966586</v>
      </c>
      <c r="Q18" s="47"/>
      <c r="R18" s="46">
        <v>37.245915448703997</v>
      </c>
      <c r="S18" s="46">
        <v>39.687757022399992</v>
      </c>
      <c r="T18" s="46">
        <v>39.376916352316677</v>
      </c>
      <c r="U18" s="46">
        <v>45.36343108212305</v>
      </c>
      <c r="V18" s="46">
        <v>49.122355887080005</v>
      </c>
      <c r="W18" s="46">
        <v>55.348778658180017</v>
      </c>
      <c r="X18" s="46">
        <v>61.008930495365988</v>
      </c>
      <c r="Y18" s="46">
        <v>63.774418287682003</v>
      </c>
      <c r="Z18" s="46">
        <v>68.022582009549339</v>
      </c>
      <c r="AA18" s="46">
        <v>75.503038353541683</v>
      </c>
      <c r="AB18" s="46">
        <v>83.573502187769947</v>
      </c>
      <c r="AC18" s="46">
        <v>89.354738414786041</v>
      </c>
      <c r="AD18" s="46">
        <v>91.639959581209979</v>
      </c>
      <c r="AE18" s="46">
        <v>101.92352862910401</v>
      </c>
      <c r="AF18" s="46">
        <v>107.30335469869597</v>
      </c>
      <c r="AG18" s="46">
        <v>105.84093410345602</v>
      </c>
      <c r="AH18" s="46">
        <v>120.81299978867213</v>
      </c>
      <c r="AI18" s="46">
        <v>118.89826775653998</v>
      </c>
      <c r="AJ18" s="46">
        <v>116.80733422985</v>
      </c>
      <c r="AK18" s="46">
        <v>124.12878483194001</v>
      </c>
      <c r="AL18" s="46">
        <v>118.64935577274876</v>
      </c>
      <c r="AM18" s="46">
        <v>123.7266332319589</v>
      </c>
      <c r="AN18" s="46">
        <v>138.2916591696407</v>
      </c>
      <c r="AO18" s="46">
        <v>162.81781884507603</v>
      </c>
      <c r="AP18" s="46">
        <v>155.61187939984939</v>
      </c>
      <c r="AQ18" s="46">
        <v>160.16751311700602</v>
      </c>
      <c r="AR18" s="46">
        <v>173.66287697516103</v>
      </c>
      <c r="AS18" s="46">
        <v>165.33134637933415</v>
      </c>
      <c r="AT18" s="46">
        <v>148.99431323326681</v>
      </c>
      <c r="AU18" s="46">
        <v>159.09523878477717</v>
      </c>
    </row>
    <row r="19" spans="1:47" s="7" customFormat="1">
      <c r="A19" s="97"/>
      <c r="B19" s="436"/>
      <c r="C19" s="14" t="s">
        <v>801</v>
      </c>
      <c r="D19" s="13"/>
      <c r="E19" s="46">
        <v>10.405152899999999</v>
      </c>
      <c r="F19" s="46">
        <v>15.232070202959999</v>
      </c>
      <c r="G19" s="46">
        <v>24.115177275329273</v>
      </c>
      <c r="H19" s="46">
        <v>29.787473473799999</v>
      </c>
      <c r="I19" s="46">
        <v>42.182245327248182</v>
      </c>
      <c r="J19" s="46">
        <v>51.778807638810996</v>
      </c>
      <c r="K19" s="46">
        <v>71.76348083695575</v>
      </c>
      <c r="L19" s="46">
        <v>80.180727632499995</v>
      </c>
      <c r="M19" s="46">
        <v>76.703544438752004</v>
      </c>
      <c r="N19" s="46">
        <v>23.66068738761</v>
      </c>
      <c r="O19" s="46">
        <v>-7.9257945038280813</v>
      </c>
      <c r="P19" s="46">
        <v>6.1135747500899669</v>
      </c>
      <c r="Q19" s="47"/>
      <c r="R19" s="46">
        <v>13.178447943311999</v>
      </c>
      <c r="S19" s="46">
        <v>12.496428015899998</v>
      </c>
      <c r="T19" s="46">
        <v>13.206400933333335</v>
      </c>
      <c r="U19" s="46">
        <v>12.884029341141423</v>
      </c>
      <c r="V19" s="46">
        <v>18.616337458740002</v>
      </c>
      <c r="W19" s="46">
        <v>17.717768636703337</v>
      </c>
      <c r="X19" s="46">
        <v>17.811389802251995</v>
      </c>
      <c r="Y19" s="46">
        <v>17.633152919058151</v>
      </c>
      <c r="Z19" s="46">
        <v>24.916051832474974</v>
      </c>
      <c r="AA19" s="46">
        <v>19.687277762059633</v>
      </c>
      <c r="AB19" s="46">
        <v>12.945019029137185</v>
      </c>
      <c r="AC19" s="46">
        <v>24.190569812886004</v>
      </c>
      <c r="AD19" s="46">
        <v>21.120712992051669</v>
      </c>
      <c r="AE19" s="46">
        <v>16.568747890240008</v>
      </c>
      <c r="AF19" s="46">
        <v>16.289560723327998</v>
      </c>
      <c r="AG19" s="46">
        <v>22.576471601000996</v>
      </c>
      <c r="AH19" s="46">
        <v>5.8443280000000009</v>
      </c>
      <c r="AI19" s="46">
        <v>13.601309125770003</v>
      </c>
      <c r="AJ19" s="46">
        <v>-2.3025733525666667</v>
      </c>
      <c r="AK19" s="46">
        <v>6.6499469754666674</v>
      </c>
      <c r="AL19" s="46">
        <v>8.145426535315984</v>
      </c>
      <c r="AM19" s="46">
        <v>-9.9052979338459544</v>
      </c>
      <c r="AN19" s="46">
        <v>4.4326149991600161</v>
      </c>
      <c r="AO19" s="46">
        <v>-10.930545964170131</v>
      </c>
      <c r="AP19" s="46">
        <v>8.4248953805399491</v>
      </c>
      <c r="AQ19" s="46">
        <v>-2.3309283411819384</v>
      </c>
      <c r="AR19" s="46">
        <v>-0.36315856440599736</v>
      </c>
      <c r="AS19" s="46">
        <v>-0.1900834527060484</v>
      </c>
      <c r="AT19" s="46">
        <v>12.25815057141002</v>
      </c>
      <c r="AU19" s="46">
        <v>1.840664820671976</v>
      </c>
    </row>
    <row r="20" spans="1:47" s="7" customFormat="1">
      <c r="A20" s="97"/>
      <c r="B20" s="10" t="s">
        <v>802</v>
      </c>
      <c r="C20" s="10"/>
      <c r="D20" s="422"/>
      <c r="E20" s="48">
        <v>25.619503199999997</v>
      </c>
      <c r="F20" s="48">
        <v>38.321939103456003</v>
      </c>
      <c r="G20" s="48">
        <v>50.239808618111994</v>
      </c>
      <c r="H20" s="48">
        <v>61.956930363999994</v>
      </c>
      <c r="I20" s="48">
        <v>114.47197725755397</v>
      </c>
      <c r="J20" s="48">
        <v>143.31014500000001</v>
      </c>
      <c r="K20" s="48">
        <v>122.06315660719197</v>
      </c>
      <c r="L20" s="48">
        <v>152.30291277166666</v>
      </c>
      <c r="M20" s="48">
        <v>199.95773925713596</v>
      </c>
      <c r="N20" s="48">
        <v>238.44305672567413</v>
      </c>
      <c r="O20" s="48">
        <v>242.53315750874751</v>
      </c>
      <c r="P20" s="48">
        <v>258.72154102124819</v>
      </c>
      <c r="Q20" s="45"/>
      <c r="R20" s="48">
        <v>31.024671824207996</v>
      </c>
      <c r="S20" s="48">
        <v>52.492922880689996</v>
      </c>
      <c r="T20" s="48">
        <v>27.881425400000005</v>
      </c>
      <c r="U20" s="48">
        <v>32.034340800000003</v>
      </c>
      <c r="V20" s="48">
        <v>28</v>
      </c>
      <c r="W20" s="48">
        <v>29.025523411173335</v>
      </c>
      <c r="X20" s="48">
        <v>30.406610866055988</v>
      </c>
      <c r="Y20" s="48">
        <v>35.612649903105989</v>
      </c>
      <c r="Z20" s="48">
        <v>33.000737781314001</v>
      </c>
      <c r="AA20" s="48">
        <v>36.094476548864002</v>
      </c>
      <c r="AB20" s="48">
        <v>37.637401189208326</v>
      </c>
      <c r="AC20" s="48">
        <v>49.241759451990013</v>
      </c>
      <c r="AD20" s="48">
        <v>40.456069397060325</v>
      </c>
      <c r="AE20" s="48">
        <v>49.770125915328016</v>
      </c>
      <c r="AF20" s="48">
        <v>53.076785283549327</v>
      </c>
      <c r="AG20" s="48">
        <v>57.036972453001979</v>
      </c>
      <c r="AH20" s="48">
        <v>59.772521341188039</v>
      </c>
      <c r="AI20" s="48">
        <v>55.684784555420002</v>
      </c>
      <c r="AJ20" s="48">
        <v>60.579013954800004</v>
      </c>
      <c r="AK20" s="48">
        <v>61.88636665631001</v>
      </c>
      <c r="AL20" s="48">
        <v>59.031545034899843</v>
      </c>
      <c r="AM20" s="48">
        <v>57.08950556677393</v>
      </c>
      <c r="AN20" s="48">
        <v>59.523948599395752</v>
      </c>
      <c r="AO20" s="48">
        <v>67.056019935815442</v>
      </c>
      <c r="AP20" s="48">
        <v>55.054174221001276</v>
      </c>
      <c r="AQ20" s="48">
        <v>62.571516113806098</v>
      </c>
      <c r="AR20" s="48">
        <v>66.744192996485296</v>
      </c>
      <c r="AS20" s="48">
        <v>75.090292879028837</v>
      </c>
      <c r="AT20" s="48">
        <v>62.783306963807746</v>
      </c>
      <c r="AU20" s="48">
        <v>64.139306072336055</v>
      </c>
    </row>
    <row r="21" spans="1:47" s="7" customFormat="1">
      <c r="A21" s="97"/>
      <c r="B21" s="10" t="s">
        <v>803</v>
      </c>
      <c r="C21" s="10"/>
      <c r="D21" s="422"/>
      <c r="E21" s="48">
        <v>2.0500034999999999</v>
      </c>
      <c r="F21" s="48">
        <v>2.9239108031040004</v>
      </c>
      <c r="G21" s="48">
        <v>6.484788444096</v>
      </c>
      <c r="H21" s="48">
        <v>5.7226392733999996</v>
      </c>
      <c r="I21" s="48">
        <v>6.829173181973001</v>
      </c>
      <c r="J21" s="48">
        <v>16.085805157399999</v>
      </c>
      <c r="K21" s="48">
        <v>20.479299236659998</v>
      </c>
      <c r="L21" s="48">
        <v>44.037735636666667</v>
      </c>
      <c r="M21" s="48">
        <v>8.5976486198959989</v>
      </c>
      <c r="N21" s="48">
        <v>5.4279956348799994</v>
      </c>
      <c r="O21" s="48">
        <v>26.723073333499073</v>
      </c>
      <c r="P21" s="48">
        <v>20.388376912565722</v>
      </c>
      <c r="Q21" s="48"/>
      <c r="R21" s="48">
        <v>2.7717960887039998</v>
      </c>
      <c r="S21" s="48">
        <v>2.13258052179</v>
      </c>
      <c r="T21" s="48">
        <v>4.5604275316700003</v>
      </c>
      <c r="U21" s="48">
        <v>6.5422241285940004</v>
      </c>
      <c r="V21" s="48">
        <v>4.5579855267100005</v>
      </c>
      <c r="W21" s="48">
        <v>8.4063313382766669</v>
      </c>
      <c r="X21" s="48">
        <v>2.6397551533619983</v>
      </c>
      <c r="Y21" s="48">
        <v>4.859983010800665</v>
      </c>
      <c r="Z21" s="48">
        <v>8.2746658690609998</v>
      </c>
      <c r="AA21" s="48">
        <v>9.3064508610463346</v>
      </c>
      <c r="AB21" s="48">
        <v>14.369504517339996</v>
      </c>
      <c r="AC21" s="48">
        <v>13.248338360029342</v>
      </c>
      <c r="AD21" s="48">
        <v>3.9988451631666665E-2</v>
      </c>
      <c r="AE21" s="48">
        <v>3.7274990607399996</v>
      </c>
      <c r="AF21" s="48">
        <v>12.249375582303999</v>
      </c>
      <c r="AG21" s="48">
        <v>-7.1872105845719982</v>
      </c>
      <c r="AH21" s="48">
        <v>2.8625279999999997</v>
      </c>
      <c r="AI21" s="48">
        <v>3.3060572488499997</v>
      </c>
      <c r="AJ21" s="48">
        <v>-1.9190657944333329</v>
      </c>
      <c r="AK21" s="48">
        <v>1.2374386904833334</v>
      </c>
      <c r="AL21" s="48">
        <v>19.993778475144513</v>
      </c>
      <c r="AM21" s="48">
        <v>4.1310790140669713</v>
      </c>
      <c r="AN21" s="48">
        <v>3.7707499543713707</v>
      </c>
      <c r="AO21" s="48">
        <v>-1.8191846679709078</v>
      </c>
      <c r="AP21" s="48">
        <v>5.0033939964112433</v>
      </c>
      <c r="AQ21" s="48">
        <v>8.5232051098616868</v>
      </c>
      <c r="AR21" s="48">
        <v>2.8519334570344315</v>
      </c>
      <c r="AS21" s="48">
        <v>3.7304229294062599</v>
      </c>
      <c r="AT21" s="48">
        <v>12.10790592607861</v>
      </c>
      <c r="AU21" s="48">
        <v>-3.402619756446855</v>
      </c>
    </row>
    <row r="22" spans="1:47" s="7" customFormat="1">
      <c r="A22" s="97"/>
      <c r="B22" s="14" t="s">
        <v>804</v>
      </c>
      <c r="C22" s="14"/>
      <c r="D22" s="13"/>
      <c r="E22" s="437"/>
      <c r="F22" s="46">
        <v>39.345082249360004</v>
      </c>
      <c r="G22" s="46">
        <v>54.159660102593264</v>
      </c>
      <c r="H22" s="46">
        <v>65.200194967599998</v>
      </c>
      <c r="I22" s="46">
        <v>53.238363607136201</v>
      </c>
      <c r="J22" s="46">
        <v>54.201427285511038</v>
      </c>
      <c r="K22" s="46">
        <v>158.79324749084378</v>
      </c>
      <c r="L22" s="46">
        <v>193.0041600366666</v>
      </c>
      <c r="M22" s="46">
        <v>274.51888027816</v>
      </c>
      <c r="N22" s="46">
        <v>261.26303693727914</v>
      </c>
      <c r="O22" s="46">
        <v>264.99339192026099</v>
      </c>
      <c r="P22" s="46">
        <v>382.24564409594194</v>
      </c>
      <c r="Q22" s="46"/>
      <c r="R22" s="46">
        <v>16.627895479103991</v>
      </c>
      <c r="S22" s="46">
        <v>-2.4413183641800074</v>
      </c>
      <c r="T22" s="46">
        <v>20.134550388289338</v>
      </c>
      <c r="U22" s="46">
        <v>19.670895494670479</v>
      </c>
      <c r="V22" s="46">
        <v>35</v>
      </c>
      <c r="W22" s="46">
        <v>35.634692545433339</v>
      </c>
      <c r="X22" s="46">
        <v>45.77395427819998</v>
      </c>
      <c r="Y22" s="46">
        <v>40.934938292833529</v>
      </c>
      <c r="Z22" s="46">
        <v>51.663230191649298</v>
      </c>
      <c r="AA22" s="46">
        <v>49.789388705690996</v>
      </c>
      <c r="AB22" s="46">
        <v>44.511615510358794</v>
      </c>
      <c r="AC22" s="46">
        <v>51.055210415652674</v>
      </c>
      <c r="AD22" s="46">
        <v>72.264614724569668</v>
      </c>
      <c r="AE22" s="46">
        <v>64.994651543276007</v>
      </c>
      <c r="AF22" s="46">
        <v>58.266754556170625</v>
      </c>
      <c r="AG22" s="46">
        <v>78.567643836027059</v>
      </c>
      <c r="AH22" s="46">
        <v>64.022278447484069</v>
      </c>
      <c r="AI22" s="46">
        <v>73.508735078040004</v>
      </c>
      <c r="AJ22" s="46">
        <v>55.844812716916671</v>
      </c>
      <c r="AK22" s="46">
        <v>67.654926460613353</v>
      </c>
      <c r="AL22" s="46">
        <v>47.769458798020374</v>
      </c>
      <c r="AM22" s="46">
        <v>52.600750717272021</v>
      </c>
      <c r="AN22" s="46">
        <v>79.429575615033642</v>
      </c>
      <c r="AO22" s="46">
        <v>86.650437613061328</v>
      </c>
      <c r="AP22" s="46">
        <v>103.97920656297681</v>
      </c>
      <c r="AQ22" s="46">
        <v>86.741863552156261</v>
      </c>
      <c r="AR22" s="46">
        <v>103.70359195723526</v>
      </c>
      <c r="AS22" s="46">
        <v>86.320547118192962</v>
      </c>
      <c r="AT22" s="46">
        <v>86.361250914790475</v>
      </c>
      <c r="AU22" s="46">
        <v>100.19921728955995</v>
      </c>
    </row>
    <row r="23" spans="1:47" s="7" customFormat="1">
      <c r="A23" s="97"/>
      <c r="B23" s="14" t="s">
        <v>805</v>
      </c>
      <c r="C23" s="14"/>
      <c r="D23" s="13"/>
      <c r="E23" s="437"/>
      <c r="F23" s="46">
        <v>9.6831440509599993</v>
      </c>
      <c r="G23" s="46">
        <v>13.524047326079998</v>
      </c>
      <c r="H23" s="46">
        <v>15.243305721</v>
      </c>
      <c r="I23" s="46">
        <v>14.826517006766002</v>
      </c>
      <c r="J23" s="46">
        <v>26.871652285511033</v>
      </c>
      <c r="K23" s="46">
        <v>32.629769178183999</v>
      </c>
      <c r="L23" s="46">
        <v>45.985971902500012</v>
      </c>
      <c r="M23" s="46">
        <v>68.010273952095986</v>
      </c>
      <c r="N23" s="46">
        <v>61.256561825550001</v>
      </c>
      <c r="O23" s="46">
        <v>62.117480812100247</v>
      </c>
      <c r="P23" s="46">
        <v>85.170614459315971</v>
      </c>
      <c r="Q23" s="46"/>
      <c r="R23" s="46">
        <v>4.9218340018559994</v>
      </c>
      <c r="S23" s="46">
        <v>12.465404200859998</v>
      </c>
      <c r="T23" s="46">
        <v>5.0002338669153348</v>
      </c>
      <c r="U23" s="46">
        <v>4.4869882946704767</v>
      </c>
      <c r="V23" s="46">
        <v>7</v>
      </c>
      <c r="W23" s="46">
        <v>9.4639241649166674</v>
      </c>
      <c r="X23" s="46">
        <v>10.917836411646002</v>
      </c>
      <c r="Y23" s="46">
        <v>3.615395450221663</v>
      </c>
      <c r="Z23" s="46">
        <v>12.385124241374665</v>
      </c>
      <c r="AA23" s="46">
        <v>10.900403410427</v>
      </c>
      <c r="AB23" s="46">
        <v>12.336876682806666</v>
      </c>
      <c r="AC23" s="46">
        <v>11.352674564678017</v>
      </c>
      <c r="AD23" s="46">
        <v>17.420260870795996</v>
      </c>
      <c r="AE23" s="46">
        <v>17.819805395937998</v>
      </c>
      <c r="AF23" s="46">
        <v>16.826878989039994</v>
      </c>
      <c r="AG23" s="46">
        <v>15.882564341583009</v>
      </c>
      <c r="AH23" s="46">
        <v>16.805424800000001</v>
      </c>
      <c r="AI23" s="46">
        <v>18.220940843280001</v>
      </c>
      <c r="AJ23" s="46">
        <v>13.702837169083333</v>
      </c>
      <c r="AK23" s="46">
        <v>12.701912054580001</v>
      </c>
      <c r="AL23" s="46">
        <v>12.189100318214345</v>
      </c>
      <c r="AM23" s="46">
        <v>12.064000362331766</v>
      </c>
      <c r="AN23" s="46">
        <v>18.449967244018502</v>
      </c>
      <c r="AO23" s="46">
        <v>19.712178220827774</v>
      </c>
      <c r="AP23" s="46">
        <v>21.745407748990949</v>
      </c>
      <c r="AQ23" s="46">
        <v>20.683078980680072</v>
      </c>
      <c r="AR23" s="46">
        <v>22.727442165487187</v>
      </c>
      <c r="AS23" s="46">
        <v>19.763177485861011</v>
      </c>
      <c r="AT23" s="46">
        <v>20.252481489669211</v>
      </c>
      <c r="AU23" s="46">
        <v>25.522779443385584</v>
      </c>
    </row>
    <row r="24" spans="1:47" s="7" customFormat="1">
      <c r="A24" s="97"/>
      <c r="B24" s="10" t="s">
        <v>806</v>
      </c>
      <c r="C24" s="10"/>
      <c r="D24" s="422"/>
      <c r="E24" s="48">
        <v>14.5494843</v>
      </c>
      <c r="F24" s="48">
        <v>29.661938198400001</v>
      </c>
      <c r="G24" s="48">
        <v>40.63561277651327</v>
      </c>
      <c r="H24" s="48">
        <v>49.956889246599999</v>
      </c>
      <c r="I24" s="48">
        <v>38.411846600370204</v>
      </c>
      <c r="J24" s="48">
        <v>27.329775000000001</v>
      </c>
      <c r="K24" s="48">
        <v>126.16347831265979</v>
      </c>
      <c r="L24" s="48">
        <v>147.01818813416665</v>
      </c>
      <c r="M24" s="48">
        <v>206.50860632606401</v>
      </c>
      <c r="N24" s="48">
        <v>200.00647511172912</v>
      </c>
      <c r="O24" s="48">
        <v>202.87591110816075</v>
      </c>
      <c r="P24" s="48">
        <v>297.07502963662574</v>
      </c>
      <c r="Q24" s="45"/>
      <c r="R24" s="48">
        <v>11.706061477247989</v>
      </c>
      <c r="S24" s="48">
        <v>-14.906722565039999</v>
      </c>
      <c r="T24" s="48">
        <v>15.143059876287335</v>
      </c>
      <c r="U24" s="48">
        <v>15.183907200000002</v>
      </c>
      <c r="V24" s="48">
        <v>27.61463500432</v>
      </c>
      <c r="W24" s="48">
        <v>26.17076838051667</v>
      </c>
      <c r="X24" s="48">
        <v>34.856117866553973</v>
      </c>
      <c r="Y24" s="48">
        <v>37.319542842611867</v>
      </c>
      <c r="Z24" s="48">
        <v>39.278105950274643</v>
      </c>
      <c r="AA24" s="48">
        <v>38.888985295263979</v>
      </c>
      <c r="AB24" s="48">
        <v>32.174738827552154</v>
      </c>
      <c r="AC24" s="48">
        <v>39.702535850974662</v>
      </c>
      <c r="AD24" s="48">
        <v>54.844353853773661</v>
      </c>
      <c r="AE24" s="48">
        <v>47.174846147338002</v>
      </c>
      <c r="AF24" s="48">
        <v>41.43987556713062</v>
      </c>
      <c r="AG24" s="48">
        <v>62.685079494444061</v>
      </c>
      <c r="AH24" s="48">
        <v>47.216853647484079</v>
      </c>
      <c r="AI24" s="48">
        <v>55.287794234759993</v>
      </c>
      <c r="AJ24" s="48">
        <v>42.141975547833333</v>
      </c>
      <c r="AK24" s="48">
        <v>54.953014406033354</v>
      </c>
      <c r="AL24" s="48">
        <v>35.580358479806037</v>
      </c>
      <c r="AM24" s="48">
        <v>40.53675035494026</v>
      </c>
      <c r="AN24" s="48">
        <v>60.979608371015146</v>
      </c>
      <c r="AO24" s="48">
        <v>66.938259392233562</v>
      </c>
      <c r="AP24" s="48">
        <v>82.233798813985871</v>
      </c>
      <c r="AQ24" s="48">
        <v>66.058784571476153</v>
      </c>
      <c r="AR24" s="48">
        <v>80.976149791748142</v>
      </c>
      <c r="AS24" s="48">
        <v>66.557369632331728</v>
      </c>
      <c r="AT24" s="48">
        <v>66.108769425121267</v>
      </c>
      <c r="AU24" s="48">
        <v>74.676437846174366</v>
      </c>
    </row>
    <row r="25" spans="1:47">
      <c r="B25" s="436"/>
      <c r="C25" s="14" t="s">
        <v>807</v>
      </c>
      <c r="D25" s="13"/>
      <c r="E25" s="440"/>
      <c r="F25" s="440"/>
      <c r="G25" s="440"/>
      <c r="H25" s="440"/>
      <c r="I25" s="46">
        <v>-22.629799999999999</v>
      </c>
      <c r="J25" s="46">
        <v>-45.30592</v>
      </c>
      <c r="K25" s="46">
        <v>7.1242919999999996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7"/>
      <c r="R25" s="46">
        <v>-4.6615872000000005</v>
      </c>
      <c r="S25" s="46">
        <v>-32.351372999999995</v>
      </c>
      <c r="T25" s="46">
        <v>-0.35874773333333337</v>
      </c>
      <c r="U25" s="46">
        <v>-8.1358893000000023</v>
      </c>
      <c r="V25" s="46">
        <v>0</v>
      </c>
      <c r="W25" s="46">
        <v>-0.79054966666666671</v>
      </c>
      <c r="X25" s="46">
        <v>0</v>
      </c>
      <c r="Y25" s="46">
        <v>7.7522433333333325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</row>
    <row r="26" spans="1:47">
      <c r="B26" s="449" t="s">
        <v>808</v>
      </c>
      <c r="C26" s="450"/>
      <c r="D26" s="14"/>
      <c r="E26" s="443"/>
      <c r="F26" s="443"/>
      <c r="G26" s="443"/>
      <c r="H26" s="443"/>
      <c r="I26" s="421">
        <v>61.043885499999995</v>
      </c>
      <c r="J26" s="421">
        <v>72.635694999999998</v>
      </c>
      <c r="K26" s="421">
        <v>119.03918631265978</v>
      </c>
      <c r="L26" s="421">
        <v>147.01818813416665</v>
      </c>
      <c r="M26" s="421">
        <v>206.50860632606401</v>
      </c>
      <c r="N26" s="421">
        <v>200.00647511172912</v>
      </c>
      <c r="O26" s="421">
        <v>202.87591110816075</v>
      </c>
      <c r="P26" s="421">
        <v>297.07502963662574</v>
      </c>
      <c r="Q26" s="47"/>
      <c r="R26" s="421">
        <v>16.363612799999999</v>
      </c>
      <c r="S26" s="421">
        <v>17.4495</v>
      </c>
      <c r="T26" s="421">
        <v>15.50180760962067</v>
      </c>
      <c r="U26" s="421">
        <v>23.319796500000002</v>
      </c>
      <c r="V26" s="421">
        <v>27.61463500432</v>
      </c>
      <c r="W26" s="421">
        <v>26.961318047183337</v>
      </c>
      <c r="X26" s="421">
        <v>34.856117866553973</v>
      </c>
      <c r="Y26" s="421">
        <v>29.567299509278534</v>
      </c>
      <c r="Z26" s="421">
        <v>39.278105950274643</v>
      </c>
      <c r="AA26" s="421">
        <v>38.888985295263979</v>
      </c>
      <c r="AB26" s="421">
        <v>32.174738827552154</v>
      </c>
      <c r="AC26" s="421">
        <v>39.702535850974662</v>
      </c>
      <c r="AD26" s="421">
        <v>54.844353853773661</v>
      </c>
      <c r="AE26" s="421">
        <v>47.174846147338002</v>
      </c>
      <c r="AF26" s="421">
        <v>41.43987556713062</v>
      </c>
      <c r="AG26" s="421">
        <v>62.685079494444061</v>
      </c>
      <c r="AH26" s="421">
        <v>47.216853647484079</v>
      </c>
      <c r="AI26" s="421">
        <v>55.287794234759993</v>
      </c>
      <c r="AJ26" s="421">
        <v>42.141975547833333</v>
      </c>
      <c r="AK26" s="421">
        <v>54.953014406033354</v>
      </c>
      <c r="AL26" s="421">
        <v>35.580358479806037</v>
      </c>
      <c r="AM26" s="421">
        <v>40.53675035494026</v>
      </c>
      <c r="AN26" s="421">
        <v>60.979608371015146</v>
      </c>
      <c r="AO26" s="421">
        <v>66.938259392233562</v>
      </c>
      <c r="AP26" s="421">
        <v>82.233798813985871</v>
      </c>
      <c r="AQ26" s="421">
        <v>66.058784571476153</v>
      </c>
      <c r="AR26" s="421">
        <v>80.976149791748142</v>
      </c>
      <c r="AS26" s="421">
        <v>66.557369632331728</v>
      </c>
      <c r="AT26" s="421">
        <v>66.108769425121267</v>
      </c>
      <c r="AU26" s="421">
        <v>74.676437846174366</v>
      </c>
    </row>
    <row r="27" spans="1:47" ht="17.25" thickBot="1">
      <c r="B27" s="433" t="s">
        <v>811</v>
      </c>
      <c r="C27" s="433"/>
      <c r="D27" s="451"/>
      <c r="E27" s="452">
        <v>1108.1099999999999</v>
      </c>
      <c r="F27" s="452">
        <v>1126.8800000000001</v>
      </c>
      <c r="G27" s="452">
        <v>1095.04</v>
      </c>
      <c r="H27" s="452">
        <v>1053.22</v>
      </c>
      <c r="I27" s="452">
        <v>1131.49</v>
      </c>
      <c r="J27" s="452">
        <v>1160.5</v>
      </c>
      <c r="K27" s="452">
        <v>1130.8399999999999</v>
      </c>
      <c r="L27" s="452">
        <v>1075.8333333333333</v>
      </c>
      <c r="M27" s="452">
        <v>1165.3599999999999</v>
      </c>
      <c r="N27" s="452">
        <v>1180.27</v>
      </c>
      <c r="O27" s="452">
        <v>1143.96</v>
      </c>
      <c r="P27" s="452">
        <v>1291.45</v>
      </c>
      <c r="Q27" s="453"/>
      <c r="R27" s="452">
        <v>1201.44</v>
      </c>
      <c r="S27" s="452">
        <v>1163.3</v>
      </c>
      <c r="T27" s="452">
        <v>1121.0866666666668</v>
      </c>
      <c r="U27" s="452">
        <v>1157.3100000000002</v>
      </c>
      <c r="V27" s="452">
        <v>1154.93</v>
      </c>
      <c r="W27" s="452">
        <v>1129.3566666666668</v>
      </c>
      <c r="X27" s="452">
        <v>1132.26</v>
      </c>
      <c r="Y27" s="452">
        <v>1107.4633333333331</v>
      </c>
      <c r="Z27" s="452">
        <v>1072.7233333333334</v>
      </c>
      <c r="AA27" s="452">
        <v>1078.9433333333334</v>
      </c>
      <c r="AB27" s="452">
        <v>1121.5166666666667</v>
      </c>
      <c r="AC27" s="452">
        <v>1124.4733333333334</v>
      </c>
      <c r="AD27" s="452">
        <v>1125.0566666666666</v>
      </c>
      <c r="AE27" s="452">
        <v>1166.6199999999999</v>
      </c>
      <c r="AF27" s="452">
        <v>1193.9466666666667</v>
      </c>
      <c r="AG27" s="452">
        <v>1175.81</v>
      </c>
      <c r="AH27" s="452">
        <v>1192.72</v>
      </c>
      <c r="AI27" s="452">
        <v>1220.81</v>
      </c>
      <c r="AJ27" s="452">
        <v>1188.1833333333334</v>
      </c>
      <c r="AK27" s="452">
        <v>1118.8566666666668</v>
      </c>
      <c r="AL27" s="452">
        <v>1113.4100000000001</v>
      </c>
      <c r="AM27" s="452">
        <v>1121.33</v>
      </c>
      <c r="AN27" s="452">
        <v>1157.95</v>
      </c>
      <c r="AO27" s="452">
        <v>1183.1400000000001</v>
      </c>
      <c r="AP27" s="452">
        <v>1204.46</v>
      </c>
      <c r="AQ27" s="452">
        <v>1259.8599999999999</v>
      </c>
      <c r="AR27" s="452">
        <v>1339.14</v>
      </c>
      <c r="AS27" s="452">
        <v>1362.33</v>
      </c>
      <c r="AT27" s="452">
        <v>1274.55</v>
      </c>
      <c r="AU27" s="452">
        <v>1314.98</v>
      </c>
    </row>
    <row r="28" spans="1:47" s="7" customFormat="1">
      <c r="A28" s="97"/>
      <c r="B28" s="6" t="s">
        <v>1079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>
      <c r="B30" s="6"/>
      <c r="C30" s="6"/>
      <c r="D30" s="6"/>
      <c r="E30" s="6"/>
      <c r="F30" s="6"/>
      <c r="G30" s="6"/>
      <c r="H30" s="6"/>
      <c r="I30" s="300"/>
      <c r="J30" s="300"/>
      <c r="K30" s="300"/>
      <c r="L30" s="300"/>
      <c r="M30" s="300"/>
      <c r="N30" s="300"/>
      <c r="O30" s="300"/>
      <c r="P30" s="300"/>
      <c r="Q30" s="6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7">
      <c r="D32" s="1"/>
      <c r="E32" s="1"/>
      <c r="F32" s="1"/>
      <c r="G32" s="1"/>
      <c r="H32" s="1"/>
      <c r="I32" s="1"/>
      <c r="J32" s="48"/>
      <c r="K32" s="48"/>
      <c r="L32" s="48"/>
      <c r="M32" s="48"/>
      <c r="N32" s="48"/>
      <c r="O32" s="48"/>
      <c r="P32" s="48"/>
      <c r="Q32" s="1"/>
    </row>
    <row r="33" spans="1:47">
      <c r="D33" s="1"/>
      <c r="E33" s="1"/>
      <c r="F33" s="1"/>
      <c r="G33" s="1"/>
      <c r="H33" s="1"/>
      <c r="I33" s="1"/>
      <c r="J33" s="46"/>
      <c r="K33" s="46"/>
      <c r="L33" s="46"/>
      <c r="M33" s="46"/>
      <c r="N33" s="46"/>
      <c r="O33" s="46"/>
      <c r="P33" s="46"/>
      <c r="Q33" s="1"/>
    </row>
    <row r="34" spans="1:47">
      <c r="D34" s="1"/>
      <c r="E34" s="1"/>
      <c r="F34" s="1"/>
      <c r="G34" s="1"/>
      <c r="H34" s="1"/>
      <c r="I34" s="1"/>
      <c r="J34" s="46"/>
      <c r="K34" s="46"/>
      <c r="L34" s="46"/>
      <c r="M34" s="46"/>
      <c r="N34" s="46"/>
      <c r="O34" s="46"/>
      <c r="P34" s="46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>
      <c r="D35" s="1"/>
      <c r="E35" s="1"/>
      <c r="F35" s="1"/>
      <c r="G35" s="1"/>
      <c r="H35" s="1"/>
      <c r="I35" s="1"/>
      <c r="J35" s="48"/>
      <c r="K35" s="48"/>
      <c r="L35" s="48"/>
      <c r="M35" s="48"/>
      <c r="N35" s="48"/>
      <c r="O35" s="48"/>
      <c r="P35" s="4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>
      <c r="D36" s="1"/>
      <c r="E36" s="1"/>
      <c r="F36" s="1"/>
      <c r="G36" s="1"/>
      <c r="H36" s="1"/>
      <c r="I36" s="1"/>
      <c r="J36" s="48"/>
      <c r="K36" s="48"/>
      <c r="L36" s="48"/>
      <c r="M36" s="48"/>
      <c r="N36" s="48"/>
      <c r="O36" s="48"/>
      <c r="P36" s="48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>
      <c r="D37" s="1"/>
      <c r="E37" s="1"/>
      <c r="F37" s="1"/>
      <c r="G37" s="1"/>
      <c r="H37" s="1"/>
      <c r="I37" s="1"/>
      <c r="J37" s="46"/>
      <c r="K37" s="46"/>
      <c r="L37" s="46"/>
      <c r="M37" s="46"/>
      <c r="N37" s="46"/>
      <c r="O37" s="46"/>
      <c r="P37" s="46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>
      <c r="D38" s="1"/>
      <c r="E38" s="1"/>
      <c r="F38" s="1"/>
      <c r="G38" s="1"/>
      <c r="H38" s="1"/>
      <c r="I38" s="1"/>
      <c r="J38" s="46"/>
      <c r="K38" s="46"/>
      <c r="L38" s="46"/>
      <c r="M38" s="46"/>
      <c r="N38" s="46"/>
      <c r="O38" s="46"/>
      <c r="P38" s="46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>
      <c r="D39" s="1"/>
      <c r="E39" s="1"/>
      <c r="F39" s="1"/>
      <c r="G39" s="1"/>
      <c r="H39" s="1"/>
      <c r="I39" s="1"/>
      <c r="J39" s="46"/>
      <c r="K39" s="46"/>
      <c r="L39" s="46"/>
      <c r="M39" s="46"/>
      <c r="N39" s="46"/>
      <c r="O39" s="46"/>
      <c r="P39" s="46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>
      <c r="D40" s="1"/>
      <c r="E40" s="1"/>
      <c r="F40" s="1"/>
      <c r="G40" s="1"/>
      <c r="H40" s="1"/>
      <c r="I40" s="1"/>
      <c r="J40" s="46"/>
      <c r="K40" s="46"/>
      <c r="L40" s="46"/>
      <c r="M40" s="46"/>
      <c r="N40" s="46"/>
      <c r="O40" s="46"/>
      <c r="P40" s="4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s="7" customFormat="1">
      <c r="A41" s="97"/>
      <c r="B41" s="1"/>
      <c r="C41" s="1"/>
      <c r="D41" s="1"/>
      <c r="E41" s="1"/>
      <c r="F41" s="1"/>
      <c r="G41" s="1"/>
      <c r="H41" s="1"/>
      <c r="I41" s="1"/>
      <c r="J41" s="46"/>
      <c r="K41" s="46"/>
      <c r="L41" s="46"/>
      <c r="M41" s="46"/>
      <c r="N41" s="46"/>
      <c r="O41" s="46"/>
      <c r="P41" s="4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>
      <c r="D42" s="1"/>
      <c r="E42" s="1"/>
      <c r="F42" s="1"/>
      <c r="G42" s="1"/>
      <c r="H42" s="1"/>
      <c r="I42" s="1"/>
      <c r="J42" s="46"/>
      <c r="K42" s="46"/>
      <c r="L42" s="46"/>
      <c r="M42" s="46"/>
      <c r="N42" s="46"/>
      <c r="O42" s="46"/>
      <c r="P42" s="4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>
      <c r="A192" s="1"/>
    </row>
    <row r="193" spans="1:47">
      <c r="A193" s="1"/>
    </row>
    <row r="194" spans="1:47">
      <c r="A194" s="1"/>
    </row>
    <row r="195" spans="1:47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>
      <c r="A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>
      <c r="A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>
      <c r="A216" s="1"/>
    </row>
    <row r="217" spans="1:47">
      <c r="A217" s="1"/>
    </row>
    <row r="218" spans="1:47">
      <c r="A218" s="1"/>
    </row>
    <row r="219" spans="1:47">
      <c r="A219" s="1"/>
    </row>
    <row r="220" spans="1:47">
      <c r="A220" s="1"/>
    </row>
    <row r="221" spans="1:47">
      <c r="A221" s="1"/>
    </row>
    <row r="222" spans="1:47">
      <c r="A222" s="1"/>
    </row>
    <row r="223" spans="1:47">
      <c r="A223" s="1"/>
    </row>
    <row r="224" spans="1:47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2" location="목차!A1" display="Contents"/>
    <hyperlink ref="A8" location="JBAM_일반사항!A1" display="JB자산운용"/>
    <hyperlink ref="A9" location="PPCB_일반현황!A1" display="PPCB"/>
    <hyperlink ref="A11" location="PPCB_손익실적!A1" display="손익실적"/>
    <hyperlink ref="A12" location="PPCB_재무현황!A1" display="재무제표"/>
    <hyperlink ref="A13" location="PPCB_재무비율!A1" display="재무비율"/>
    <hyperlink ref="A10" location="PPCB_일반현황!A1" display="일반사항"/>
    <hyperlink ref="A4" location="Group_손익실적!A1" display="JB금융그룹"/>
    <hyperlink ref="A14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U190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3" width="9.77734375" style="5" hidden="1" customWidth="1"/>
    <col min="14" max="16" width="9.77734375" style="5" customWidth="1"/>
    <col min="17" max="17" width="2.77734375" style="5" customWidth="1"/>
    <col min="18" max="19" width="9.77734375" style="5" hidden="1" customWidth="1"/>
    <col min="20" max="25" width="9.77734375" style="1" hidden="1" customWidth="1"/>
    <col min="26" max="26" width="8.6640625" style="1" hidden="1" customWidth="1"/>
    <col min="27" max="41" width="9.77734375" style="1" hidden="1" customWidth="1"/>
    <col min="42" max="54" width="9.77734375" style="1" customWidth="1"/>
    <col min="55" max="16384" width="8.88671875" style="1"/>
  </cols>
  <sheetData>
    <row r="1" spans="1:47" s="3" customFormat="1" ht="26.25">
      <c r="A1" s="18"/>
      <c r="B1" s="17" t="s">
        <v>692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 s="8" customFormat="1" ht="23.25" customHeight="1">
      <c r="A2" s="499" t="s">
        <v>693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</row>
    <row r="3" spans="1:47" s="7" customFormat="1" ht="16.5" customHeight="1">
      <c r="A3" s="98"/>
      <c r="B3" s="201" t="s">
        <v>901</v>
      </c>
      <c r="C3" s="201"/>
      <c r="D3" s="25"/>
      <c r="E3" s="28" t="s">
        <v>900</v>
      </c>
      <c r="F3" s="28" t="s">
        <v>897</v>
      </c>
      <c r="G3" s="28" t="s">
        <v>893</v>
      </c>
      <c r="H3" s="28" t="s">
        <v>894</v>
      </c>
      <c r="I3" s="28" t="s">
        <v>895</v>
      </c>
      <c r="J3" s="28" t="s">
        <v>896</v>
      </c>
      <c r="K3" s="28" t="s">
        <v>968</v>
      </c>
      <c r="L3" s="28" t="s">
        <v>1011</v>
      </c>
      <c r="M3" s="28" t="s">
        <v>1068</v>
      </c>
      <c r="N3" s="28" t="s">
        <v>1087</v>
      </c>
      <c r="O3" s="28" t="s">
        <v>1099</v>
      </c>
      <c r="P3" s="28" t="s">
        <v>1125</v>
      </c>
      <c r="Q3" s="28"/>
      <c r="R3" s="28" t="s">
        <v>1021</v>
      </c>
      <c r="S3" s="28" t="s">
        <v>1022</v>
      </c>
      <c r="T3" s="28" t="s">
        <v>1023</v>
      </c>
      <c r="U3" s="28" t="s">
        <v>1024</v>
      </c>
      <c r="V3" s="28" t="s">
        <v>1025</v>
      </c>
      <c r="W3" s="28" t="s">
        <v>1026</v>
      </c>
      <c r="X3" s="28" t="s">
        <v>1027</v>
      </c>
      <c r="Y3" s="28" t="s">
        <v>971</v>
      </c>
      <c r="Z3" s="28" t="s">
        <v>995</v>
      </c>
      <c r="AA3" s="28" t="s">
        <v>997</v>
      </c>
      <c r="AB3" s="28" t="s">
        <v>1028</v>
      </c>
      <c r="AC3" s="28" t="s">
        <v>1029</v>
      </c>
      <c r="AD3" s="28" t="s">
        <v>1017</v>
      </c>
      <c r="AE3" s="28" t="s">
        <v>1020</v>
      </c>
      <c r="AF3" s="28" t="s">
        <v>1056</v>
      </c>
      <c r="AG3" s="28" t="s">
        <v>1071</v>
      </c>
      <c r="AH3" s="28" t="s">
        <v>1072</v>
      </c>
      <c r="AI3" s="28" t="s">
        <v>1083</v>
      </c>
      <c r="AJ3" s="28" t="s">
        <v>1086</v>
      </c>
      <c r="AK3" s="28" t="s">
        <v>1089</v>
      </c>
      <c r="AL3" s="28" t="s">
        <v>1093</v>
      </c>
      <c r="AM3" s="28" t="s">
        <v>1095</v>
      </c>
      <c r="AN3" s="28" t="s">
        <v>1096</v>
      </c>
      <c r="AO3" s="28" t="s">
        <v>1098</v>
      </c>
      <c r="AP3" s="28" t="s">
        <v>1100</v>
      </c>
      <c r="AQ3" s="28" t="s">
        <v>1104</v>
      </c>
      <c r="AR3" s="28" t="s">
        <v>1122</v>
      </c>
      <c r="AS3" s="28" t="s">
        <v>1124</v>
      </c>
      <c r="AT3" s="28" t="s">
        <v>1127</v>
      </c>
      <c r="AU3" s="28" t="s">
        <v>1132</v>
      </c>
    </row>
    <row r="4" spans="1:47" s="7" customFormat="1" ht="16.5" customHeight="1">
      <c r="A4" s="99" t="s">
        <v>987</v>
      </c>
      <c r="B4" s="454" t="s">
        <v>854</v>
      </c>
      <c r="C4" s="419"/>
      <c r="D4" s="8"/>
      <c r="E4" s="420">
        <v>102051</v>
      </c>
      <c r="F4" s="420">
        <v>123245</v>
      </c>
      <c r="G4" s="420">
        <v>208944</v>
      </c>
      <c r="H4" s="420">
        <v>297601</v>
      </c>
      <c r="I4" s="420">
        <v>414097</v>
      </c>
      <c r="J4" s="420">
        <v>480714.32209999999</v>
      </c>
      <c r="K4" s="420">
        <v>632413.83311140002</v>
      </c>
      <c r="L4" s="420">
        <v>787694.35301239975</v>
      </c>
      <c r="M4" s="420">
        <v>926077.41174999997</v>
      </c>
      <c r="N4" s="420">
        <v>1042570.0302</v>
      </c>
      <c r="O4" s="420">
        <v>994201.30110164289</v>
      </c>
      <c r="P4" s="420">
        <v>990036.25978708011</v>
      </c>
      <c r="Q4" s="420"/>
      <c r="R4" s="44">
        <v>425179</v>
      </c>
      <c r="S4" s="44">
        <v>449371</v>
      </c>
      <c r="T4" s="44">
        <v>480290</v>
      </c>
      <c r="U4" s="420">
        <v>480714.32209999999</v>
      </c>
      <c r="V4" s="420">
        <v>519945.77374000003</v>
      </c>
      <c r="W4" s="420">
        <v>581580.49029999995</v>
      </c>
      <c r="X4" s="420">
        <v>621405.87144000002</v>
      </c>
      <c r="Y4" s="420">
        <v>632413.83311140002</v>
      </c>
      <c r="Z4" s="420">
        <v>737632.57929899998</v>
      </c>
      <c r="AA4" s="420">
        <v>699361.17658029997</v>
      </c>
      <c r="AB4" s="420">
        <v>778690.05895000009</v>
      </c>
      <c r="AC4" s="420">
        <v>787694.35301239975</v>
      </c>
      <c r="AD4" s="420">
        <v>788801.11950000003</v>
      </c>
      <c r="AE4" s="420">
        <v>815730.57235999999</v>
      </c>
      <c r="AF4" s="420">
        <v>862291.41730999993</v>
      </c>
      <c r="AG4" s="420">
        <v>926077.41174999997</v>
      </c>
      <c r="AH4" s="420">
        <v>962098.49849999999</v>
      </c>
      <c r="AI4" s="420">
        <v>999563</v>
      </c>
      <c r="AJ4" s="420">
        <v>1047447.9221</v>
      </c>
      <c r="AK4" s="420">
        <v>1042570.0302</v>
      </c>
      <c r="AL4" s="420">
        <v>1056508.9593473449</v>
      </c>
      <c r="AM4" s="420">
        <v>1002593.2657681571</v>
      </c>
      <c r="AN4" s="554">
        <v>1038866.7464964734</v>
      </c>
      <c r="AO4" s="554">
        <v>994201.30110164289</v>
      </c>
      <c r="AP4" s="554">
        <v>1017228.8925465599</v>
      </c>
      <c r="AQ4" s="554">
        <v>1021867.6317006515</v>
      </c>
      <c r="AR4" s="554">
        <v>994771.0578439146</v>
      </c>
      <c r="AS4" s="554">
        <v>990036.25978708011</v>
      </c>
      <c r="AT4" s="554">
        <v>1010255.5074415472</v>
      </c>
      <c r="AU4" s="554">
        <v>1068515.6520837229</v>
      </c>
    </row>
    <row r="5" spans="1:47">
      <c r="A5" s="101" t="s">
        <v>694</v>
      </c>
      <c r="B5" s="276"/>
      <c r="C5" s="455" t="s">
        <v>855</v>
      </c>
      <c r="D5" s="14"/>
      <c r="E5" s="46">
        <v>52499</v>
      </c>
      <c r="F5" s="46">
        <v>47466</v>
      </c>
      <c r="G5" s="46">
        <v>78965</v>
      </c>
      <c r="H5" s="46">
        <v>106905</v>
      </c>
      <c r="I5" s="46">
        <v>159010</v>
      </c>
      <c r="J5" s="46">
        <v>141439.18205999999</v>
      </c>
      <c r="K5" s="46">
        <v>177054.15234</v>
      </c>
      <c r="L5" s="46">
        <v>191849.47323</v>
      </c>
      <c r="M5" s="46">
        <v>212817.33177000002</v>
      </c>
      <c r="N5" s="46">
        <v>231405.2335</v>
      </c>
      <c r="O5" s="46">
        <v>167573.92715</v>
      </c>
      <c r="P5" s="46">
        <v>143575.52050000001</v>
      </c>
      <c r="Q5" s="46"/>
      <c r="R5" s="46">
        <v>146069</v>
      </c>
      <c r="S5" s="46">
        <v>154484</v>
      </c>
      <c r="T5" s="46">
        <v>172070</v>
      </c>
      <c r="U5" s="46">
        <v>141439.18205999999</v>
      </c>
      <c r="V5" s="46">
        <v>148368.07740000001</v>
      </c>
      <c r="W5" s="46">
        <v>176127.22880000001</v>
      </c>
      <c r="X5" s="46">
        <v>194924.84450000001</v>
      </c>
      <c r="Y5" s="46">
        <v>177054.15234</v>
      </c>
      <c r="Z5" s="46">
        <v>240140.41847000003</v>
      </c>
      <c r="AA5" s="46">
        <v>196819.37519999998</v>
      </c>
      <c r="AB5" s="46">
        <v>222988.15018</v>
      </c>
      <c r="AC5" s="46">
        <v>191849.47323</v>
      </c>
      <c r="AD5" s="46">
        <v>167192.82232000001</v>
      </c>
      <c r="AE5" s="46">
        <v>164283.35171000002</v>
      </c>
      <c r="AF5" s="46">
        <v>184080.14637</v>
      </c>
      <c r="AG5" s="46">
        <v>212817.33177000002</v>
      </c>
      <c r="AH5" s="46">
        <v>216295.95910000001</v>
      </c>
      <c r="AI5" s="46">
        <v>221106.94810000001</v>
      </c>
      <c r="AJ5" s="46">
        <v>240091.0436</v>
      </c>
      <c r="AK5" s="46">
        <v>231405.2335</v>
      </c>
      <c r="AL5" s="46">
        <v>240388.68894999998</v>
      </c>
      <c r="AM5" s="46">
        <v>186821.04318000001</v>
      </c>
      <c r="AN5" s="553">
        <v>213552.04332</v>
      </c>
      <c r="AO5" s="553">
        <v>167573.92715</v>
      </c>
      <c r="AP5" s="553">
        <v>179178.13019</v>
      </c>
      <c r="AQ5" s="553">
        <v>176423.81367999996</v>
      </c>
      <c r="AR5" s="553">
        <v>135370.66715999998</v>
      </c>
      <c r="AS5" s="553">
        <v>143575.52050000001</v>
      </c>
      <c r="AT5" s="553">
        <v>146317.73079</v>
      </c>
      <c r="AU5" s="553">
        <v>173392.27828000003</v>
      </c>
    </row>
    <row r="6" spans="1:47">
      <c r="A6" s="101" t="s">
        <v>221</v>
      </c>
      <c r="B6" s="276"/>
      <c r="C6" s="455" t="s">
        <v>856</v>
      </c>
      <c r="D6" s="14"/>
      <c r="E6" s="46">
        <v>43295</v>
      </c>
      <c r="F6" s="46">
        <v>69147</v>
      </c>
      <c r="G6" s="46">
        <v>121961</v>
      </c>
      <c r="H6" s="46">
        <v>170356</v>
      </c>
      <c r="I6" s="46">
        <v>228415</v>
      </c>
      <c r="J6" s="46">
        <v>312539</v>
      </c>
      <c r="K6" s="46">
        <v>417701.00959372864</v>
      </c>
      <c r="L6" s="46">
        <v>541111.42691655562</v>
      </c>
      <c r="M6" s="46">
        <v>647186.25962718599</v>
      </c>
      <c r="N6" s="46">
        <v>723634.88080000004</v>
      </c>
      <c r="O6" s="46">
        <v>743547.44185343664</v>
      </c>
      <c r="P6" s="46">
        <v>775781.0341843043</v>
      </c>
      <c r="Q6" s="46"/>
      <c r="R6" s="46">
        <v>248833</v>
      </c>
      <c r="S6" s="46">
        <v>262395</v>
      </c>
      <c r="T6" s="46">
        <v>281347</v>
      </c>
      <c r="U6" s="46">
        <v>312539</v>
      </c>
      <c r="V6" s="46">
        <v>341913.78286000009</v>
      </c>
      <c r="W6" s="46">
        <v>374996.51189999998</v>
      </c>
      <c r="X6" s="46">
        <v>386618.25142000004</v>
      </c>
      <c r="Y6" s="46">
        <v>417701.00959372864</v>
      </c>
      <c r="Z6" s="46">
        <v>432623.73866359133</v>
      </c>
      <c r="AA6" s="46">
        <v>455887.60566757264</v>
      </c>
      <c r="AB6" s="46">
        <v>500612.10970977461</v>
      </c>
      <c r="AC6" s="46">
        <v>541111.42691655562</v>
      </c>
      <c r="AD6" s="46">
        <v>565384.79386997258</v>
      </c>
      <c r="AE6" s="46">
        <v>591479.72745066509</v>
      </c>
      <c r="AF6" s="46">
        <v>618729.44059442286</v>
      </c>
      <c r="AG6" s="46">
        <v>647186.25962718599</v>
      </c>
      <c r="AH6" s="46">
        <v>676972.76780000003</v>
      </c>
      <c r="AI6" s="46">
        <v>690812.96400000004</v>
      </c>
      <c r="AJ6" s="46">
        <v>709003.58499999996</v>
      </c>
      <c r="AK6" s="46">
        <v>723634.88080000004</v>
      </c>
      <c r="AL6" s="46">
        <v>725480.77273553167</v>
      </c>
      <c r="AM6" s="46">
        <v>725778.84010259213</v>
      </c>
      <c r="AN6" s="553">
        <v>732065.58984333882</v>
      </c>
      <c r="AO6" s="553">
        <v>743547.44185343664</v>
      </c>
      <c r="AP6" s="553">
        <v>759075.44770635932</v>
      </c>
      <c r="AQ6" s="553">
        <v>772220.98411206121</v>
      </c>
      <c r="AR6" s="553">
        <v>782326.77053429489</v>
      </c>
      <c r="AS6" s="553">
        <v>775781.0341843043</v>
      </c>
      <c r="AT6" s="553">
        <v>794611.10343395546</v>
      </c>
      <c r="AU6" s="553">
        <v>823117.16018740891</v>
      </c>
    </row>
    <row r="7" spans="1:47">
      <c r="A7" s="99" t="s">
        <v>230</v>
      </c>
      <c r="B7" s="276"/>
      <c r="C7" s="455" t="s">
        <v>857</v>
      </c>
      <c r="D7" s="14"/>
      <c r="E7" s="46">
        <f>E4-E5-E6</f>
        <v>6257</v>
      </c>
      <c r="F7" s="46">
        <f>F4-F5-F6</f>
        <v>6632</v>
      </c>
      <c r="G7" s="46">
        <v>8018</v>
      </c>
      <c r="H7" s="46">
        <v>20340</v>
      </c>
      <c r="I7" s="46">
        <v>26672</v>
      </c>
      <c r="J7" s="46">
        <v>26736.140039999969</v>
      </c>
      <c r="K7" s="46">
        <v>37658.671177671349</v>
      </c>
      <c r="L7" s="46">
        <v>54733.452865844127</v>
      </c>
      <c r="M7" s="46">
        <v>66073.820352813927</v>
      </c>
      <c r="N7" s="46">
        <v>87529.915900000022</v>
      </c>
      <c r="O7" s="46">
        <v>83079.932098206249</v>
      </c>
      <c r="P7" s="46">
        <v>70679.705102775828</v>
      </c>
      <c r="Q7" s="46"/>
      <c r="R7" s="46">
        <v>30277</v>
      </c>
      <c r="S7" s="46">
        <v>32492</v>
      </c>
      <c r="T7" s="46">
        <v>26873</v>
      </c>
      <c r="U7" s="46">
        <v>26736.140039999969</v>
      </c>
      <c r="V7" s="46">
        <v>29663.91347999993</v>
      </c>
      <c r="W7" s="46">
        <v>30456.749599999923</v>
      </c>
      <c r="X7" s="46">
        <v>39862.775519999966</v>
      </c>
      <c r="Y7" s="46">
        <v>37658.671177671349</v>
      </c>
      <c r="Z7" s="46">
        <v>64868.422165408614</v>
      </c>
      <c r="AA7" s="46">
        <v>46654.19571272732</v>
      </c>
      <c r="AB7" s="46">
        <v>55089.799060225487</v>
      </c>
      <c r="AC7" s="46">
        <v>54733.452865844127</v>
      </c>
      <c r="AD7" s="46">
        <v>56223.503310027416</v>
      </c>
      <c r="AE7" s="46">
        <v>59967.493199334946</v>
      </c>
      <c r="AF7" s="46">
        <v>59481.830345577095</v>
      </c>
      <c r="AG7" s="46">
        <v>66073.820352813927</v>
      </c>
      <c r="AH7" s="46">
        <v>68829.771599999978</v>
      </c>
      <c r="AI7" s="46">
        <v>87643.087899999926</v>
      </c>
      <c r="AJ7" s="46">
        <v>98353.293500000029</v>
      </c>
      <c r="AK7" s="46">
        <v>87529.915900000022</v>
      </c>
      <c r="AL7" s="46">
        <v>90639.497661813279</v>
      </c>
      <c r="AM7" s="46">
        <v>89993.382485564915</v>
      </c>
      <c r="AN7" s="46">
        <v>93249.113333134679</v>
      </c>
      <c r="AO7" s="46">
        <v>83079.932098206249</v>
      </c>
      <c r="AP7" s="46">
        <v>78975.314650200657</v>
      </c>
      <c r="AQ7" s="46">
        <v>73222.833908590372</v>
      </c>
      <c r="AR7" s="46">
        <v>77073.620149619761</v>
      </c>
      <c r="AS7" s="46">
        <v>70679.705102775828</v>
      </c>
      <c r="AT7" s="46">
        <v>69326.67321759183</v>
      </c>
      <c r="AU7" s="46">
        <v>72006.213616313995</v>
      </c>
    </row>
    <row r="8" spans="1:47">
      <c r="A8" s="99" t="s">
        <v>231</v>
      </c>
      <c r="B8" s="221" t="s">
        <v>858</v>
      </c>
      <c r="C8" s="10"/>
      <c r="D8" s="10"/>
      <c r="E8" s="48">
        <v>61302</v>
      </c>
      <c r="F8" s="48">
        <v>79863</v>
      </c>
      <c r="G8" s="48">
        <v>161851.91556999998</v>
      </c>
      <c r="H8" s="48">
        <v>245765.3079979</v>
      </c>
      <c r="I8" s="48">
        <v>358866.81679790001</v>
      </c>
      <c r="J8" s="48">
        <v>403128.32209999999</v>
      </c>
      <c r="K8" s="48">
        <v>527671.40615149995</v>
      </c>
      <c r="L8" s="48">
        <v>669397.4007924</v>
      </c>
      <c r="M8" s="48">
        <v>790059.87486999994</v>
      </c>
      <c r="N8" s="48">
        <v>887516.49860000005</v>
      </c>
      <c r="O8" s="48">
        <v>821413.24104790902</v>
      </c>
      <c r="P8" s="48">
        <v>795744.98423859803</v>
      </c>
      <c r="Q8" s="48"/>
      <c r="R8" s="48">
        <v>368974</v>
      </c>
      <c r="S8" s="48">
        <v>392625</v>
      </c>
      <c r="T8" s="48">
        <v>424015.65935150004</v>
      </c>
      <c r="U8" s="48">
        <v>403128.32209999999</v>
      </c>
      <c r="V8" s="48">
        <v>439968.94062150002</v>
      </c>
      <c r="W8" s="48">
        <v>499286.34081150009</v>
      </c>
      <c r="X8" s="48">
        <v>520033.26646149997</v>
      </c>
      <c r="Y8" s="48">
        <v>527671.40615149995</v>
      </c>
      <c r="Z8" s="48">
        <v>629039.61254150001</v>
      </c>
      <c r="AA8" s="48">
        <v>587163.85136450001</v>
      </c>
      <c r="AB8" s="48">
        <v>663623.87410999986</v>
      </c>
      <c r="AC8" s="48">
        <v>669397.4007924</v>
      </c>
      <c r="AD8" s="48">
        <v>665629.35915000003</v>
      </c>
      <c r="AE8" s="48">
        <v>688515.09205999994</v>
      </c>
      <c r="AF8" s="48">
        <v>731605.10550999991</v>
      </c>
      <c r="AG8" s="48">
        <v>790059.87486999994</v>
      </c>
      <c r="AH8" s="48">
        <v>820032.03639999998</v>
      </c>
      <c r="AI8" s="48">
        <v>852967.75838551042</v>
      </c>
      <c r="AJ8" s="48">
        <v>897305.92339024297</v>
      </c>
      <c r="AK8" s="48">
        <v>887516.49860000005</v>
      </c>
      <c r="AL8" s="48">
        <v>898259.80717134941</v>
      </c>
      <c r="AM8" s="48">
        <v>840729.05376544315</v>
      </c>
      <c r="AN8" s="48">
        <v>871736.36511071061</v>
      </c>
      <c r="AO8" s="48">
        <v>821413.24104790902</v>
      </c>
      <c r="AP8" s="48">
        <v>837613.39136828599</v>
      </c>
      <c r="AQ8" s="48">
        <v>838508.78737074474</v>
      </c>
      <c r="AR8" s="48">
        <v>805365.33642933052</v>
      </c>
      <c r="AS8" s="48">
        <v>795744.98423859803</v>
      </c>
      <c r="AT8" s="48">
        <v>810774.97856803075</v>
      </c>
      <c r="AU8" s="48">
        <v>865358.64142765733</v>
      </c>
    </row>
    <row r="9" spans="1:47" s="5" customFormat="1" ht="16.5" customHeight="1">
      <c r="A9" s="309" t="s">
        <v>1075</v>
      </c>
      <c r="B9" s="276"/>
      <c r="C9" s="455" t="s">
        <v>859</v>
      </c>
      <c r="D9" s="14"/>
      <c r="E9" s="46">
        <v>60326</v>
      </c>
      <c r="F9" s="46">
        <v>78257</v>
      </c>
      <c r="G9" s="46">
        <v>158873.50208000001</v>
      </c>
      <c r="H9" s="46">
        <v>240380.91799790002</v>
      </c>
      <c r="I9" s="46">
        <v>351359.46694790001</v>
      </c>
      <c r="J9" s="46">
        <v>392885.70458149997</v>
      </c>
      <c r="K9" s="46">
        <v>512241.10781150009</v>
      </c>
      <c r="L9" s="46">
        <v>630125.12273000018</v>
      </c>
      <c r="M9" s="46">
        <v>699998.81521000003</v>
      </c>
      <c r="N9" s="46">
        <v>792813.63699999999</v>
      </c>
      <c r="O9" s="46">
        <v>732479.62959000003</v>
      </c>
      <c r="P9" s="46">
        <v>710250.66464999982</v>
      </c>
      <c r="Q9" s="46"/>
      <c r="R9" s="46">
        <v>362212</v>
      </c>
      <c r="S9" s="46">
        <v>384199</v>
      </c>
      <c r="T9" s="46">
        <v>395373.20407150005</v>
      </c>
      <c r="U9" s="46">
        <v>392885.70458149997</v>
      </c>
      <c r="V9" s="46">
        <v>429988.06319149997</v>
      </c>
      <c r="W9" s="46">
        <v>472056.37527150003</v>
      </c>
      <c r="X9" s="46">
        <v>507167.28918149997</v>
      </c>
      <c r="Y9" s="46">
        <v>512241.10781150009</v>
      </c>
      <c r="Z9" s="46">
        <v>618591.49635150004</v>
      </c>
      <c r="AA9" s="46">
        <v>571487.59468450013</v>
      </c>
      <c r="AB9" s="46">
        <v>649774.25393999997</v>
      </c>
      <c r="AC9" s="46">
        <v>630125.12273000018</v>
      </c>
      <c r="AD9" s="46">
        <v>629101.08814000001</v>
      </c>
      <c r="AE9" s="46">
        <v>637292.22288000013</v>
      </c>
      <c r="AF9" s="46">
        <v>673234.80212999997</v>
      </c>
      <c r="AG9" s="46">
        <v>699998.81521000003</v>
      </c>
      <c r="AH9" s="46">
        <v>708278.06079999998</v>
      </c>
      <c r="AI9" s="46">
        <v>740000.66310000001</v>
      </c>
      <c r="AJ9" s="46">
        <v>790938.66370000003</v>
      </c>
      <c r="AK9" s="46">
        <v>792813.63699999999</v>
      </c>
      <c r="AL9" s="46">
        <v>791720.16700999998</v>
      </c>
      <c r="AM9" s="46">
        <v>741779.03847999987</v>
      </c>
      <c r="AN9" s="553">
        <v>780124.06031999993</v>
      </c>
      <c r="AO9" s="553">
        <v>732479.62959000003</v>
      </c>
      <c r="AP9" s="553">
        <v>757872.05832999991</v>
      </c>
      <c r="AQ9" s="553">
        <v>755973.09313000005</v>
      </c>
      <c r="AR9" s="553">
        <v>722677.71176000009</v>
      </c>
      <c r="AS9" s="553">
        <v>710250.66464999982</v>
      </c>
      <c r="AT9" s="553">
        <v>715990.78906999994</v>
      </c>
      <c r="AU9" s="553">
        <v>773418.27792999998</v>
      </c>
    </row>
    <row r="10" spans="1:47" s="5" customFormat="1">
      <c r="A10" s="100" t="s">
        <v>871</v>
      </c>
      <c r="B10" s="276"/>
      <c r="C10" s="455" t="s">
        <v>860</v>
      </c>
      <c r="D10" s="14"/>
      <c r="E10" s="46">
        <v>12950.888999999999</v>
      </c>
      <c r="F10" s="46">
        <v>21288.82746</v>
      </c>
      <c r="G10" s="46">
        <v>44781.158370000005</v>
      </c>
      <c r="H10" s="46">
        <v>55172.580997899997</v>
      </c>
      <c r="I10" s="46">
        <v>88418.846827900008</v>
      </c>
      <c r="J10" s="46">
        <v>98199.155021500002</v>
      </c>
      <c r="K10" s="46">
        <v>139708.72899149999</v>
      </c>
      <c r="L10" s="46">
        <v>241629.61657000001</v>
      </c>
      <c r="M10" s="46">
        <v>237705.19340000002</v>
      </c>
      <c r="N10" s="46">
        <v>269449.24690000003</v>
      </c>
      <c r="O10" s="46">
        <v>271117.12526</v>
      </c>
      <c r="P10" s="46">
        <v>159641.11563000001</v>
      </c>
      <c r="Q10" s="46"/>
      <c r="R10" s="46">
        <v>77508.409910000002</v>
      </c>
      <c r="S10" s="46">
        <v>90338.496499999994</v>
      </c>
      <c r="T10" s="46">
        <v>93640.12399149999</v>
      </c>
      <c r="U10" s="46">
        <v>98199.155021500002</v>
      </c>
      <c r="V10" s="46">
        <v>95222.367201500019</v>
      </c>
      <c r="W10" s="46">
        <v>117993.8011115</v>
      </c>
      <c r="X10" s="46">
        <v>148590.69068150001</v>
      </c>
      <c r="Y10" s="46">
        <v>139708.72899149999</v>
      </c>
      <c r="Z10" s="46">
        <v>237632.13967149996</v>
      </c>
      <c r="AA10" s="46">
        <v>204677.49857450003</v>
      </c>
      <c r="AB10" s="46">
        <v>256002.2715</v>
      </c>
      <c r="AC10" s="46">
        <v>241629.61657000001</v>
      </c>
      <c r="AD10" s="46">
        <v>263195.42646999995</v>
      </c>
      <c r="AE10" s="46">
        <v>236349.81924000001</v>
      </c>
      <c r="AF10" s="46">
        <v>239186.99223</v>
      </c>
      <c r="AG10" s="46">
        <v>237705.19340000002</v>
      </c>
      <c r="AH10" s="46">
        <v>229720.21890000001</v>
      </c>
      <c r="AI10" s="46">
        <v>206393.03159999999</v>
      </c>
      <c r="AJ10" s="46">
        <v>243538.6545</v>
      </c>
      <c r="AK10" s="46">
        <v>269449.24690000003</v>
      </c>
      <c r="AL10" s="46">
        <v>287263.24335</v>
      </c>
      <c r="AM10" s="46">
        <v>259638.68154999995</v>
      </c>
      <c r="AN10" s="553">
        <v>295530.18041999999</v>
      </c>
      <c r="AO10" s="553">
        <v>271117.12526</v>
      </c>
      <c r="AP10" s="553">
        <v>272414.71963999997</v>
      </c>
      <c r="AQ10" s="553">
        <v>269967.90769999998</v>
      </c>
      <c r="AR10" s="553">
        <v>210017.62571000002</v>
      </c>
      <c r="AS10" s="553">
        <v>159641.11563000001</v>
      </c>
      <c r="AT10" s="553">
        <v>159670.14664000002</v>
      </c>
      <c r="AU10" s="553">
        <v>193114.55525000003</v>
      </c>
    </row>
    <row r="11" spans="1:47" s="5" customFormat="1">
      <c r="A11" s="100" t="s">
        <v>797</v>
      </c>
      <c r="B11" s="276"/>
      <c r="C11" s="455" t="s">
        <v>861</v>
      </c>
      <c r="D11" s="14"/>
      <c r="E11" s="46">
        <v>47021.125999999997</v>
      </c>
      <c r="F11" s="46">
        <v>54860.977469999998</v>
      </c>
      <c r="G11" s="46">
        <v>110489.67006</v>
      </c>
      <c r="H11" s="46">
        <v>178650.57800000001</v>
      </c>
      <c r="I11" s="46">
        <v>254127.04114999998</v>
      </c>
      <c r="J11" s="46">
        <v>285504.34598000004</v>
      </c>
      <c r="K11" s="46">
        <v>360438.94599000004</v>
      </c>
      <c r="L11" s="46">
        <v>365602.25482000009</v>
      </c>
      <c r="M11" s="46">
        <v>440993.72506999999</v>
      </c>
      <c r="N11" s="46">
        <v>505677.83409999998</v>
      </c>
      <c r="O11" s="46">
        <v>444575.46587999997</v>
      </c>
      <c r="P11" s="46">
        <v>545318.68733999995</v>
      </c>
      <c r="Q11" s="46"/>
      <c r="R11" s="46">
        <v>275005.92660999997</v>
      </c>
      <c r="S11" s="46">
        <v>284755.89899999998</v>
      </c>
      <c r="T11" s="46">
        <v>292448.26496000006</v>
      </c>
      <c r="U11" s="46">
        <v>285504.34598000004</v>
      </c>
      <c r="V11" s="46">
        <v>322432.14452999999</v>
      </c>
      <c r="W11" s="46">
        <v>340832.74635000003</v>
      </c>
      <c r="X11" s="46">
        <v>345752.47719999996</v>
      </c>
      <c r="Y11" s="46">
        <v>360438.94599000004</v>
      </c>
      <c r="Z11" s="46">
        <v>346181.27713000006</v>
      </c>
      <c r="AA11" s="46">
        <v>350467.65916000004</v>
      </c>
      <c r="AB11" s="46">
        <v>369142.98526000004</v>
      </c>
      <c r="AC11" s="46">
        <v>365602.25482000009</v>
      </c>
      <c r="AD11" s="46">
        <v>352271.77426000003</v>
      </c>
      <c r="AE11" s="46">
        <v>385938.03766000003</v>
      </c>
      <c r="AF11" s="46">
        <v>418948.35454999999</v>
      </c>
      <c r="AG11" s="46">
        <v>440993.72506999999</v>
      </c>
      <c r="AH11" s="46">
        <v>465221.15700000001</v>
      </c>
      <c r="AI11" s="46">
        <v>522423.67820000002</v>
      </c>
      <c r="AJ11" s="46">
        <v>534328.28110000002</v>
      </c>
      <c r="AK11" s="46">
        <v>505677.83409999998</v>
      </c>
      <c r="AL11" s="46">
        <v>488823.60686</v>
      </c>
      <c r="AM11" s="46">
        <v>464481.71277999994</v>
      </c>
      <c r="AN11" s="553">
        <v>466642.72914000001</v>
      </c>
      <c r="AO11" s="553">
        <v>444575.46587999997</v>
      </c>
      <c r="AP11" s="553">
        <v>470514.80554999993</v>
      </c>
      <c r="AQ11" s="553">
        <v>477350.37387999997</v>
      </c>
      <c r="AR11" s="553">
        <v>506717.95175999997</v>
      </c>
      <c r="AS11" s="553">
        <v>545318.68733999995</v>
      </c>
      <c r="AT11" s="553">
        <v>551517.52468999999</v>
      </c>
      <c r="AU11" s="553">
        <v>573169.36560000002</v>
      </c>
    </row>
    <row r="12" spans="1:47" s="5" customFormat="1">
      <c r="A12" s="308" t="s">
        <v>870</v>
      </c>
      <c r="B12" s="276"/>
      <c r="C12" s="455" t="s">
        <v>813</v>
      </c>
      <c r="D12" s="14"/>
      <c r="E12" s="46">
        <v>354.25299999999999</v>
      </c>
      <c r="F12" s="46">
        <v>2106.9661499999997</v>
      </c>
      <c r="G12" s="46">
        <v>3602.6736499999997</v>
      </c>
      <c r="H12" s="46">
        <v>6557.759</v>
      </c>
      <c r="I12" s="46">
        <v>8813.5789700000005</v>
      </c>
      <c r="J12" s="46">
        <v>9182.2035799999994</v>
      </c>
      <c r="K12" s="46">
        <v>9777.03629</v>
      </c>
      <c r="L12" s="46">
        <v>8030.0831500000004</v>
      </c>
      <c r="M12" s="46">
        <v>7938.6050999999998</v>
      </c>
      <c r="N12" s="46">
        <v>7376.25371</v>
      </c>
      <c r="O12" s="46">
        <v>6773.7574599999998</v>
      </c>
      <c r="P12" s="46">
        <v>4236.8996200000001</v>
      </c>
      <c r="Q12" s="46"/>
      <c r="R12" s="46">
        <v>9697.4604099999997</v>
      </c>
      <c r="S12" s="46">
        <v>9104.4313599999987</v>
      </c>
      <c r="T12" s="46">
        <v>9284.8151199999993</v>
      </c>
      <c r="U12" s="46">
        <v>9182.2035799999994</v>
      </c>
      <c r="V12" s="46">
        <v>9393.6180600000007</v>
      </c>
      <c r="W12" s="46">
        <v>9719.3071400000008</v>
      </c>
      <c r="X12" s="46">
        <v>9793.4822800000002</v>
      </c>
      <c r="Y12" s="46">
        <v>9777.03629</v>
      </c>
      <c r="Z12" s="46">
        <v>9376.3972699999995</v>
      </c>
      <c r="AA12" s="46">
        <v>9171.4064799999996</v>
      </c>
      <c r="AB12" s="46">
        <v>8395.4884099999999</v>
      </c>
      <c r="AC12" s="46">
        <v>8030.0831500000004</v>
      </c>
      <c r="AD12" s="46">
        <v>7718.1947900000005</v>
      </c>
      <c r="AE12" s="46">
        <v>7274.4075700000003</v>
      </c>
      <c r="AF12" s="46">
        <v>7760.89113</v>
      </c>
      <c r="AG12" s="46">
        <v>7938.6050999999998</v>
      </c>
      <c r="AH12" s="46">
        <v>7521.3964500000002</v>
      </c>
      <c r="AI12" s="46">
        <v>8094.5059499999998</v>
      </c>
      <c r="AJ12" s="46">
        <v>7125.6063400000003</v>
      </c>
      <c r="AK12" s="46">
        <v>7376.25371</v>
      </c>
      <c r="AL12" s="46">
        <v>7183.2842499999997</v>
      </c>
      <c r="AM12" s="46">
        <v>7425.4433899999995</v>
      </c>
      <c r="AN12" s="553">
        <v>7195.6729699999996</v>
      </c>
      <c r="AO12" s="553">
        <v>6773.7574599999998</v>
      </c>
      <c r="AP12" s="553">
        <v>6528.9612400000005</v>
      </c>
      <c r="AQ12" s="553">
        <v>5284.3602099999998</v>
      </c>
      <c r="AR12" s="553">
        <v>4744.4460799999997</v>
      </c>
      <c r="AS12" s="553">
        <v>4236.8996200000001</v>
      </c>
      <c r="AT12" s="553">
        <v>3716.4211500000001</v>
      </c>
      <c r="AU12" s="553">
        <v>3918.93217</v>
      </c>
    </row>
    <row r="13" spans="1:47" s="5" customFormat="1">
      <c r="A13" s="100" t="s">
        <v>867</v>
      </c>
      <c r="B13" s="276"/>
      <c r="C13" s="455" t="s">
        <v>814</v>
      </c>
      <c r="D13" s="14"/>
      <c r="E13" s="46">
        <f t="shared" ref="E13:F13" si="0">E8-E9</f>
        <v>976</v>
      </c>
      <c r="F13" s="46">
        <f t="shared" si="0"/>
        <v>1606</v>
      </c>
      <c r="G13" s="46">
        <v>2978.4134899999772</v>
      </c>
      <c r="H13" s="46">
        <v>5384.3899999999849</v>
      </c>
      <c r="I13" s="46">
        <v>7507.3498499999987</v>
      </c>
      <c r="J13" s="46">
        <v>10242.617518500017</v>
      </c>
      <c r="K13" s="46">
        <v>15430.298339999863</v>
      </c>
      <c r="L13" s="46">
        <v>39272.278062399826</v>
      </c>
      <c r="M13" s="46">
        <v>90061.059659999912</v>
      </c>
      <c r="N13" s="46">
        <v>94702.861600000062</v>
      </c>
      <c r="O13" s="46">
        <v>88933.611457908992</v>
      </c>
      <c r="P13" s="46">
        <v>85494.319588598213</v>
      </c>
      <c r="Q13" s="46"/>
      <c r="R13" s="46">
        <v>6762</v>
      </c>
      <c r="S13" s="46">
        <v>8426</v>
      </c>
      <c r="T13" s="46">
        <v>28642.455279999995</v>
      </c>
      <c r="U13" s="46">
        <v>10242.617518500017</v>
      </c>
      <c r="V13" s="46">
        <v>9980.8774300000514</v>
      </c>
      <c r="W13" s="46">
        <v>27229.965540000063</v>
      </c>
      <c r="X13" s="46">
        <v>12865.977279999992</v>
      </c>
      <c r="Y13" s="46">
        <v>15430.298339999863</v>
      </c>
      <c r="Z13" s="46">
        <v>10448.116189999972</v>
      </c>
      <c r="AA13" s="46">
        <v>15676.256679999875</v>
      </c>
      <c r="AB13" s="46">
        <v>13849.620169999893</v>
      </c>
      <c r="AC13" s="46">
        <v>39272.278062399826</v>
      </c>
      <c r="AD13" s="46">
        <v>36528.271010000026</v>
      </c>
      <c r="AE13" s="46">
        <v>51222.869179999805</v>
      </c>
      <c r="AF13" s="46">
        <v>58370.303379999939</v>
      </c>
      <c r="AG13" s="46">
        <v>90061.059659999912</v>
      </c>
      <c r="AH13" s="46">
        <v>111753.97560000001</v>
      </c>
      <c r="AI13" s="46">
        <v>112967.09528551041</v>
      </c>
      <c r="AJ13" s="46">
        <v>106367.25969024294</v>
      </c>
      <c r="AK13" s="46">
        <v>94702.861600000062</v>
      </c>
      <c r="AL13" s="46">
        <v>106539.64016134944</v>
      </c>
      <c r="AM13" s="46">
        <v>98950.015285443282</v>
      </c>
      <c r="AN13" s="46">
        <v>91612.304790710681</v>
      </c>
      <c r="AO13" s="46">
        <v>88933.611457908992</v>
      </c>
      <c r="AP13" s="46">
        <v>79741.333038286073</v>
      </c>
      <c r="AQ13" s="46">
        <v>82535.694240744691</v>
      </c>
      <c r="AR13" s="46">
        <v>82687.624669330427</v>
      </c>
      <c r="AS13" s="46">
        <v>85494.319588598213</v>
      </c>
      <c r="AT13" s="46">
        <v>94784.189498030813</v>
      </c>
      <c r="AU13" s="46">
        <v>91940.363497657352</v>
      </c>
    </row>
    <row r="14" spans="1:47" s="5" customFormat="1">
      <c r="A14" s="99" t="s">
        <v>1116</v>
      </c>
      <c r="B14" s="221" t="s">
        <v>815</v>
      </c>
      <c r="C14" s="10"/>
      <c r="D14" s="10"/>
      <c r="E14" s="48">
        <v>40749</v>
      </c>
      <c r="F14" s="48">
        <v>43382</v>
      </c>
      <c r="G14" s="48">
        <v>47092.527998000005</v>
      </c>
      <c r="H14" s="48">
        <v>51835.781000000003</v>
      </c>
      <c r="I14" s="48">
        <v>55230.582820300006</v>
      </c>
      <c r="J14" s="48">
        <v>77586</v>
      </c>
      <c r="K14" s="48">
        <v>104742.4269585</v>
      </c>
      <c r="L14" s="48">
        <v>118296.95222000001</v>
      </c>
      <c r="M14" s="48">
        <v>136017.53688</v>
      </c>
      <c r="N14" s="48">
        <v>155053.53159999999</v>
      </c>
      <c r="O14" s="48">
        <v>172788.06005373393</v>
      </c>
      <c r="P14" s="48">
        <v>194291.27554848205</v>
      </c>
      <c r="Q14" s="48"/>
      <c r="R14" s="48">
        <v>56205</v>
      </c>
      <c r="S14" s="48">
        <v>56746</v>
      </c>
      <c r="T14" s="48">
        <v>56274.239530300001</v>
      </c>
      <c r="U14" s="48">
        <v>77586</v>
      </c>
      <c r="V14" s="48">
        <v>79976.833118499999</v>
      </c>
      <c r="W14" s="48">
        <v>82294.149529999981</v>
      </c>
      <c r="X14" s="48">
        <v>101372.60497849999</v>
      </c>
      <c r="Y14" s="48">
        <v>104742.4269585</v>
      </c>
      <c r="Z14" s="48">
        <v>108592.96675989999</v>
      </c>
      <c r="AA14" s="48">
        <v>112197.32522000001</v>
      </c>
      <c r="AB14" s="48">
        <v>115066.18484</v>
      </c>
      <c r="AC14" s="48">
        <v>118296.95222000001</v>
      </c>
      <c r="AD14" s="48">
        <v>123171.76035</v>
      </c>
      <c r="AE14" s="48">
        <v>127215.4803</v>
      </c>
      <c r="AF14" s="48">
        <v>130686.3118</v>
      </c>
      <c r="AG14" s="48">
        <v>136017.53688</v>
      </c>
      <c r="AH14" s="48">
        <v>142066.4621</v>
      </c>
      <c r="AI14" s="48">
        <v>146595.24161448964</v>
      </c>
      <c r="AJ14" s="48">
        <v>150141.998709757</v>
      </c>
      <c r="AK14" s="48">
        <v>155053.53159999999</v>
      </c>
      <c r="AL14" s="48">
        <v>158249.15217599558</v>
      </c>
      <c r="AM14" s="48">
        <v>161864.21200271387</v>
      </c>
      <c r="AN14" s="552">
        <v>167130.3813857628</v>
      </c>
      <c r="AO14" s="552">
        <v>172788.06005373393</v>
      </c>
      <c r="AP14" s="577">
        <v>179615.50117827399</v>
      </c>
      <c r="AQ14" s="552">
        <v>183358.84432990677</v>
      </c>
      <c r="AR14" s="552">
        <v>189405.72141458411</v>
      </c>
      <c r="AS14" s="552">
        <v>194291.27554848205</v>
      </c>
      <c r="AT14" s="552">
        <v>199480.52887351645</v>
      </c>
      <c r="AU14" s="552">
        <v>203157.0106560656</v>
      </c>
    </row>
    <row r="15" spans="1:47" s="5" customFormat="1">
      <c r="A15" s="97"/>
      <c r="B15" s="449"/>
      <c r="C15" s="450" t="s">
        <v>816</v>
      </c>
      <c r="D15" s="14"/>
      <c r="E15" s="421">
        <v>39000</v>
      </c>
      <c r="F15" s="421">
        <v>39000</v>
      </c>
      <c r="G15" s="421">
        <v>39000</v>
      </c>
      <c r="H15" s="421">
        <v>39000</v>
      </c>
      <c r="I15" s="421">
        <v>39000</v>
      </c>
      <c r="J15" s="421">
        <v>59000</v>
      </c>
      <c r="K15" s="421">
        <v>80000</v>
      </c>
      <c r="L15" s="421">
        <v>80000</v>
      </c>
      <c r="M15" s="421">
        <v>80000</v>
      </c>
      <c r="N15" s="421">
        <v>92000</v>
      </c>
      <c r="O15" s="421">
        <v>102000</v>
      </c>
      <c r="P15" s="421">
        <v>114000</v>
      </c>
      <c r="Q15" s="421"/>
      <c r="R15" s="421">
        <v>39000</v>
      </c>
      <c r="S15" s="421">
        <v>39000</v>
      </c>
      <c r="T15" s="421">
        <v>39000</v>
      </c>
      <c r="U15" s="421">
        <v>59000</v>
      </c>
      <c r="V15" s="421">
        <v>59000</v>
      </c>
      <c r="W15" s="421">
        <v>64000</v>
      </c>
      <c r="X15" s="421">
        <v>80000</v>
      </c>
      <c r="Y15" s="421">
        <v>80000</v>
      </c>
      <c r="Z15" s="421">
        <v>80000</v>
      </c>
      <c r="AA15" s="421">
        <v>80000</v>
      </c>
      <c r="AB15" s="421">
        <v>80000</v>
      </c>
      <c r="AC15" s="421">
        <v>80000</v>
      </c>
      <c r="AD15" s="421">
        <v>80000</v>
      </c>
      <c r="AE15" s="421">
        <v>80000</v>
      </c>
      <c r="AF15" s="421">
        <v>80000</v>
      </c>
      <c r="AG15" s="421">
        <v>80000</v>
      </c>
      <c r="AH15" s="421">
        <v>80000</v>
      </c>
      <c r="AI15" s="421">
        <v>92000</v>
      </c>
      <c r="AJ15" s="421">
        <v>92000</v>
      </c>
      <c r="AK15" s="421">
        <v>92000</v>
      </c>
      <c r="AL15" s="421">
        <v>92000</v>
      </c>
      <c r="AM15" s="421">
        <v>102000</v>
      </c>
      <c r="AN15" s="555">
        <v>102000</v>
      </c>
      <c r="AO15" s="555">
        <v>102000</v>
      </c>
      <c r="AP15" s="555">
        <v>102000</v>
      </c>
      <c r="AQ15" s="555">
        <v>114000</v>
      </c>
      <c r="AR15" s="555">
        <v>114000</v>
      </c>
      <c r="AS15" s="555">
        <v>114000</v>
      </c>
      <c r="AT15" s="555">
        <v>114000</v>
      </c>
      <c r="AU15" s="555">
        <v>114000</v>
      </c>
    </row>
    <row r="16" spans="1:47" s="7" customFormat="1">
      <c r="A16" s="97"/>
      <c r="B16" s="434"/>
      <c r="C16" s="10"/>
      <c r="D16" s="422"/>
      <c r="E16" s="48"/>
      <c r="F16" s="456">
        <f>F6/E6-1</f>
        <v>0.59711283058089859</v>
      </c>
      <c r="G16" s="456"/>
      <c r="H16" s="456"/>
      <c r="I16" s="456"/>
      <c r="J16" s="456"/>
      <c r="K16" s="456"/>
      <c r="L16" s="456"/>
      <c r="M16" s="48"/>
      <c r="N16" s="48"/>
      <c r="O16" s="48"/>
      <c r="P16" s="48"/>
      <c r="Q16" s="456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56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</row>
    <row r="17" spans="1:47" s="7" customFormat="1" ht="16.5" customHeight="1">
      <c r="A17" s="97"/>
      <c r="B17" s="446" t="s">
        <v>862</v>
      </c>
      <c r="C17" s="41"/>
      <c r="D17" s="14"/>
      <c r="E17" s="447"/>
      <c r="F17" s="368"/>
      <c r="G17" s="368"/>
      <c r="H17" s="368"/>
      <c r="I17" s="368"/>
      <c r="J17" s="368"/>
      <c r="K17" s="368"/>
      <c r="L17" s="368"/>
      <c r="M17" s="457"/>
      <c r="N17" s="457"/>
      <c r="O17" s="457"/>
      <c r="P17" s="457"/>
      <c r="Q17" s="457"/>
      <c r="R17" s="448"/>
      <c r="S17" s="41"/>
      <c r="T17" s="457"/>
      <c r="U17" s="457"/>
      <c r="V17" s="457"/>
      <c r="W17" s="457"/>
      <c r="X17" s="457"/>
      <c r="Y17" s="457"/>
      <c r="Z17" s="457"/>
      <c r="AA17" s="457"/>
      <c r="AB17" s="457"/>
      <c r="AC17" s="368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457"/>
      <c r="AS17" s="457"/>
      <c r="AT17" s="457"/>
      <c r="AU17" s="457"/>
    </row>
    <row r="18" spans="1:47" s="7" customFormat="1">
      <c r="A18" s="97"/>
      <c r="B18" s="41" t="s">
        <v>863</v>
      </c>
      <c r="C18" s="41"/>
      <c r="D18" s="14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</row>
    <row r="19" spans="1:47" s="7" customFormat="1">
      <c r="A19" s="97"/>
      <c r="B19" s="454" t="s">
        <v>853</v>
      </c>
      <c r="C19" s="419"/>
      <c r="D19" s="8"/>
      <c r="E19" s="420">
        <f t="shared" ref="E19:F30" si="1">E4*E$31/100000</f>
        <v>1175.4234180000001</v>
      </c>
      <c r="F19" s="420">
        <f t="shared" si="1"/>
        <v>1320.0771949999998</v>
      </c>
      <c r="G19" s="420">
        <v>2204.9860319999998</v>
      </c>
      <c r="H19" s="420">
        <v>3271.230192</v>
      </c>
      <c r="I19" s="420">
        <v>4853.21684</v>
      </c>
      <c r="J19" s="420">
        <v>5809.432582578499</v>
      </c>
      <c r="K19" s="420">
        <v>6775.6818079555405</v>
      </c>
      <c r="L19" s="420">
        <v>8807.2105610316412</v>
      </c>
      <c r="M19" s="44">
        <v>10722.124273241499</v>
      </c>
      <c r="N19" s="44">
        <v>11343.161928575999</v>
      </c>
      <c r="O19" s="44">
        <v>11786.256424559977</v>
      </c>
      <c r="P19" s="44">
        <v>12546.729520281666</v>
      </c>
      <c r="Q19" s="420"/>
      <c r="R19" s="44">
        <v>4904.4397650000001</v>
      </c>
      <c r="S19" s="44">
        <v>5233.8240370000003</v>
      </c>
      <c r="T19" s="44">
        <v>5265.4192700000003</v>
      </c>
      <c r="U19" s="44">
        <v>5809.432582578499</v>
      </c>
      <c r="V19" s="44">
        <v>5803.1147807121397</v>
      </c>
      <c r="W19" s="44">
        <v>6627.6912674587993</v>
      </c>
      <c r="X19" s="44">
        <v>7125.6611278024802</v>
      </c>
      <c r="Y19" s="44">
        <v>6775.6818079555405</v>
      </c>
      <c r="Z19" s="44">
        <v>7866.8514582238349</v>
      </c>
      <c r="AA19" s="44">
        <v>7844.7343177012253</v>
      </c>
      <c r="AB19" s="44">
        <v>8664.4842859366508</v>
      </c>
      <c r="AC19" s="420">
        <v>8807.2105610316412</v>
      </c>
      <c r="AD19" s="44">
        <v>8974.979137671</v>
      </c>
      <c r="AE19" s="44">
        <v>9436.3712610604798</v>
      </c>
      <c r="AF19" s="44">
        <v>10358.706796145028</v>
      </c>
      <c r="AG19" s="44">
        <v>10722.124273241499</v>
      </c>
      <c r="AH19" s="44">
        <v>11762.616242660999</v>
      </c>
      <c r="AI19" s="44">
        <v>12001.752941000001</v>
      </c>
      <c r="AJ19" s="44">
        <v>12291.801365843499</v>
      </c>
      <c r="AK19" s="44">
        <v>11343.161928575999</v>
      </c>
      <c r="AL19" s="44">
        <v>11975.529054202154</v>
      </c>
      <c r="AM19" s="44">
        <v>11329.303903180175</v>
      </c>
      <c r="AN19" s="44">
        <v>12309.532079236715</v>
      </c>
      <c r="AO19" s="44">
        <v>11786.256424559977</v>
      </c>
      <c r="AP19" s="44">
        <v>12316.607430953745</v>
      </c>
      <c r="AQ19" s="44">
        <v>13211.726610257723</v>
      </c>
      <c r="AR19" s="44">
        <v>14272.975137944486</v>
      </c>
      <c r="AS19" s="44">
        <v>12546.729520281666</v>
      </c>
      <c r="AT19" s="44">
        <v>13171.711306022891</v>
      </c>
      <c r="AU19" s="44">
        <v>13855.549312134843</v>
      </c>
    </row>
    <row r="20" spans="1:47" s="7" customFormat="1">
      <c r="A20" s="97"/>
      <c r="B20" s="276"/>
      <c r="C20" s="455" t="s">
        <v>855</v>
      </c>
      <c r="D20" s="14"/>
      <c r="E20" s="46">
        <f t="shared" si="1"/>
        <v>604.68348199999991</v>
      </c>
      <c r="F20" s="46">
        <f t="shared" si="1"/>
        <v>508.40832599999993</v>
      </c>
      <c r="G20" s="46">
        <v>833.31764499999997</v>
      </c>
      <c r="H20" s="46">
        <v>1175.0997600000001</v>
      </c>
      <c r="I20" s="46">
        <v>1863.5971999999999</v>
      </c>
      <c r="J20" s="46">
        <v>1709.2925151951001</v>
      </c>
      <c r="K20" s="46">
        <v>1896.9581881707602</v>
      </c>
      <c r="L20" s="46">
        <v>2145.0689601846298</v>
      </c>
      <c r="M20" s="46">
        <v>2463.99906723306</v>
      </c>
      <c r="N20" s="46">
        <v>2517.6889404799999</v>
      </c>
      <c r="O20" s="46">
        <v>1986.5889063632501</v>
      </c>
      <c r="P20" s="46">
        <v>1819.5325712965</v>
      </c>
      <c r="Q20" s="46"/>
      <c r="R20" s="46">
        <v>1684.905915</v>
      </c>
      <c r="S20" s="46">
        <v>1799.2751480000002</v>
      </c>
      <c r="T20" s="46">
        <v>1886.4034099999999</v>
      </c>
      <c r="U20" s="46">
        <v>1709.2925151951001</v>
      </c>
      <c r="V20" s="46">
        <v>1655.9361118613999</v>
      </c>
      <c r="W20" s="46">
        <v>2007.1458994048</v>
      </c>
      <c r="X20" s="46">
        <v>2235.2031918815001</v>
      </c>
      <c r="Y20" s="46">
        <v>1896.9581881707602</v>
      </c>
      <c r="Z20" s="46">
        <v>2561.0975629825502</v>
      </c>
      <c r="AA20" s="46">
        <v>2207.7229316183998</v>
      </c>
      <c r="AB20" s="46">
        <v>2481.1891470528599</v>
      </c>
      <c r="AC20" s="46">
        <v>2145.0689601846298</v>
      </c>
      <c r="AD20" s="46">
        <v>1902.31993235696</v>
      </c>
      <c r="AE20" s="46">
        <v>1900.4298125812802</v>
      </c>
      <c r="AF20" s="46">
        <v>2211.3547983428098</v>
      </c>
      <c r="AG20" s="46">
        <v>2463.99906723306</v>
      </c>
      <c r="AH20" s="46">
        <v>2644.4343959565999</v>
      </c>
      <c r="AI20" s="46">
        <v>2654.8311258367003</v>
      </c>
      <c r="AJ20" s="46">
        <v>2817.4683966460002</v>
      </c>
      <c r="AK20" s="46">
        <v>2517.6889404799999</v>
      </c>
      <c r="AL20" s="46">
        <v>2724.8057892482493</v>
      </c>
      <c r="AM20" s="46">
        <v>2111.0777879340003</v>
      </c>
      <c r="AN20" s="46">
        <v>2530.3781612986804</v>
      </c>
      <c r="AO20" s="46">
        <v>1986.5889063632501</v>
      </c>
      <c r="AP20" s="46">
        <v>2169.4888003405199</v>
      </c>
      <c r="AQ20" s="46">
        <v>2280.9834870687196</v>
      </c>
      <c r="AR20" s="46">
        <v>1942.2983324116797</v>
      </c>
      <c r="AS20" s="46">
        <v>1819.5325712965</v>
      </c>
      <c r="AT20" s="46">
        <v>1907.6905740400198</v>
      </c>
      <c r="AU20" s="46">
        <v>2248.3950116845886</v>
      </c>
    </row>
    <row r="21" spans="1:47" s="7" customFormat="1">
      <c r="A21" s="97"/>
      <c r="B21" s="276"/>
      <c r="C21" s="455" t="s">
        <v>856</v>
      </c>
      <c r="D21" s="14"/>
      <c r="E21" s="46">
        <f t="shared" si="1"/>
        <v>498.67180999999999</v>
      </c>
      <c r="F21" s="46">
        <f t="shared" si="1"/>
        <v>740.63351699999987</v>
      </c>
      <c r="G21" s="46">
        <v>1287.054433</v>
      </c>
      <c r="H21" s="46">
        <v>1872.5531520000002</v>
      </c>
      <c r="I21" s="46">
        <v>2677.0237999999999</v>
      </c>
      <c r="J21" s="46">
        <v>3777.0338149999998</v>
      </c>
      <c r="K21" s="46">
        <v>4475.2486167872094</v>
      </c>
      <c r="L21" s="46">
        <v>6050.1668643540088</v>
      </c>
      <c r="M21" s="46">
        <v>7493.122513963559</v>
      </c>
      <c r="N21" s="46">
        <v>7873.147503104</v>
      </c>
      <c r="O21" s="46">
        <v>8814.7549231724915</v>
      </c>
      <c r="P21" s="46">
        <v>9831.4730462176885</v>
      </c>
      <c r="Q21" s="46"/>
      <c r="R21" s="46">
        <v>2870.2886549999998</v>
      </c>
      <c r="S21" s="46">
        <v>3056.1145649999999</v>
      </c>
      <c r="T21" s="46">
        <v>3084.4071609999996</v>
      </c>
      <c r="U21" s="46">
        <v>3777.0338149999998</v>
      </c>
      <c r="V21" s="46">
        <v>3816.0997305004607</v>
      </c>
      <c r="W21" s="46">
        <v>4273.4602496123989</v>
      </c>
      <c r="X21" s="46">
        <v>4433.3514890331408</v>
      </c>
      <c r="Y21" s="46">
        <v>4475.2486167872094</v>
      </c>
      <c r="Z21" s="46">
        <v>4613.9321728472014</v>
      </c>
      <c r="AA21" s="46">
        <v>5113.6912727731624</v>
      </c>
      <c r="AB21" s="46">
        <v>5570.3109447406623</v>
      </c>
      <c r="AC21" s="46">
        <v>6050.1668643540088</v>
      </c>
      <c r="AD21" s="46">
        <v>6432.9481846525478</v>
      </c>
      <c r="AE21" s="46">
        <v>6842.237487149293</v>
      </c>
      <c r="AF21" s="46">
        <v>7432.7967698608018</v>
      </c>
      <c r="AG21" s="46">
        <v>7493.122513963559</v>
      </c>
      <c r="AH21" s="46">
        <v>8276.6690591227998</v>
      </c>
      <c r="AI21" s="46">
        <v>8294.5912587480016</v>
      </c>
      <c r="AJ21" s="46">
        <v>8320.1570699749991</v>
      </c>
      <c r="AK21" s="46">
        <v>7873.147503104</v>
      </c>
      <c r="AL21" s="46">
        <v>8223.3245589572507</v>
      </c>
      <c r="AM21" s="46">
        <v>8201.3008931592904</v>
      </c>
      <c r="AN21" s="46">
        <v>8674.2451740537217</v>
      </c>
      <c r="AO21" s="46">
        <v>8814.7549231724915</v>
      </c>
      <c r="AP21" s="46">
        <v>9190.8855208285986</v>
      </c>
      <c r="AQ21" s="46">
        <v>9984.04510358484</v>
      </c>
      <c r="AR21" s="46">
        <v>11224.824503626063</v>
      </c>
      <c r="AS21" s="46">
        <v>9831.4730462176885</v>
      </c>
      <c r="AT21" s="46">
        <v>10360.13956657191</v>
      </c>
      <c r="AU21" s="46">
        <v>10673.442527866149</v>
      </c>
    </row>
    <row r="22" spans="1:47" s="7" customFormat="1">
      <c r="A22" s="97"/>
      <c r="B22" s="276"/>
      <c r="C22" s="455" t="s">
        <v>857</v>
      </c>
      <c r="D22" s="14"/>
      <c r="E22" s="46">
        <f t="shared" si="1"/>
        <v>72.068125999999992</v>
      </c>
      <c r="F22" s="46">
        <f t="shared" si="1"/>
        <v>71.035351999999989</v>
      </c>
      <c r="G22" s="46">
        <v>84.613954000000007</v>
      </c>
      <c r="H22" s="46">
        <v>223.57728</v>
      </c>
      <c r="I22" s="46">
        <v>312.59584000000001</v>
      </c>
      <c r="J22" s="46">
        <v>323.10625238339964</v>
      </c>
      <c r="K22" s="46">
        <v>403.47500299757087</v>
      </c>
      <c r="L22" s="46">
        <v>611.97473649300309</v>
      </c>
      <c r="M22" s="46">
        <v>765.00269204487961</v>
      </c>
      <c r="N22" s="46">
        <v>952.32548499200016</v>
      </c>
      <c r="O22" s="46">
        <v>984.91259502423509</v>
      </c>
      <c r="P22" s="46">
        <v>895.72390276747808</v>
      </c>
      <c r="Q22" s="46"/>
      <c r="R22" s="46">
        <v>349.24519500000002</v>
      </c>
      <c r="S22" s="46">
        <v>378.434324</v>
      </c>
      <c r="T22" s="46">
        <v>294.608699</v>
      </c>
      <c r="U22" s="46">
        <v>323.10625238339964</v>
      </c>
      <c r="V22" s="46">
        <v>331.0789383502792</v>
      </c>
      <c r="W22" s="46">
        <v>347.08511844159909</v>
      </c>
      <c r="X22" s="46">
        <v>457.10644688783964</v>
      </c>
      <c r="Y22" s="46">
        <v>403.47500299757087</v>
      </c>
      <c r="Z22" s="46">
        <v>691.82172239408283</v>
      </c>
      <c r="AA22" s="46">
        <v>523.32011330966236</v>
      </c>
      <c r="AB22" s="46">
        <v>612.984194143129</v>
      </c>
      <c r="AC22" s="46">
        <v>611.97473649300309</v>
      </c>
      <c r="AD22" s="46">
        <v>639.71102066149194</v>
      </c>
      <c r="AE22" s="46">
        <v>693.70396132990663</v>
      </c>
      <c r="AF22" s="46">
        <v>714.55522794141757</v>
      </c>
      <c r="AG22" s="46">
        <v>765.00269204487961</v>
      </c>
      <c r="AH22" s="46">
        <v>841.5127875815997</v>
      </c>
      <c r="AI22" s="46">
        <v>1052.3305564152993</v>
      </c>
      <c r="AJ22" s="46">
        <v>1154.1758992225002</v>
      </c>
      <c r="AK22" s="46">
        <v>952.32548499200016</v>
      </c>
      <c r="AL22" s="46">
        <v>1027.3987059966537</v>
      </c>
      <c r="AM22" s="46">
        <v>1016.9252220868835</v>
      </c>
      <c r="AN22" s="46">
        <v>1104.908743884313</v>
      </c>
      <c r="AO22" s="46">
        <v>984.91259502423509</v>
      </c>
      <c r="AP22" s="46">
        <v>956.23310978462951</v>
      </c>
      <c r="AQ22" s="46">
        <v>946.69801960416498</v>
      </c>
      <c r="AR22" s="46">
        <v>1105.8523019067443</v>
      </c>
      <c r="AS22" s="46">
        <v>895.72390276747808</v>
      </c>
      <c r="AT22" s="46">
        <v>903.88116541096224</v>
      </c>
      <c r="AU22" s="46">
        <v>933.71177258410523</v>
      </c>
    </row>
    <row r="23" spans="1:47" s="7" customFormat="1">
      <c r="A23" s="97"/>
      <c r="B23" s="221" t="s">
        <v>858</v>
      </c>
      <c r="C23" s="10"/>
      <c r="D23" s="10"/>
      <c r="E23" s="48">
        <f t="shared" si="1"/>
        <v>706.07643599999994</v>
      </c>
      <c r="F23" s="48">
        <f t="shared" si="1"/>
        <v>855.41259300000002</v>
      </c>
      <c r="G23" s="48">
        <v>1708.0232650102096</v>
      </c>
      <c r="H23" s="48">
        <v>2701.4522655129172</v>
      </c>
      <c r="I23" s="48">
        <v>4205.9190928713879</v>
      </c>
      <c r="J23" s="48">
        <v>4871.8057725785002</v>
      </c>
      <c r="K23" s="48">
        <v>5653.4714455071708</v>
      </c>
      <c r="L23" s="48">
        <v>7484.5323382598235</v>
      </c>
      <c r="M23" s="48">
        <v>9147.3132312448579</v>
      </c>
      <c r="N23" s="48">
        <v>9656.1795047680007</v>
      </c>
      <c r="O23" s="48">
        <v>9737.8539726229628</v>
      </c>
      <c r="P23" s="48">
        <v>10084.476185255753</v>
      </c>
      <c r="Q23" s="48"/>
      <c r="R23" s="48">
        <v>4256.1150900000002</v>
      </c>
      <c r="S23" s="48">
        <v>4572.9033749999999</v>
      </c>
      <c r="T23" s="48">
        <v>4648.483673470495</v>
      </c>
      <c r="U23" s="48">
        <v>4871.8057725785002</v>
      </c>
      <c r="V23" s="48">
        <v>4910.4933462765612</v>
      </c>
      <c r="W23" s="48">
        <v>5689.867139887855</v>
      </c>
      <c r="X23" s="48">
        <v>5963.22146651402</v>
      </c>
      <c r="Y23" s="48">
        <v>5653.4714455071708</v>
      </c>
      <c r="Z23" s="48">
        <v>6708.7074677550972</v>
      </c>
      <c r="AA23" s="48">
        <v>6586.2169207555971</v>
      </c>
      <c r="AB23" s="48">
        <v>7384.1428472219686</v>
      </c>
      <c r="AC23" s="48">
        <v>7484.5323382598235</v>
      </c>
      <c r="AD23" s="48">
        <v>7573.5308484087</v>
      </c>
      <c r="AE23" s="48">
        <v>7964.7425849500787</v>
      </c>
      <c r="AF23" s="48">
        <v>8788.7721324916292</v>
      </c>
      <c r="AG23" s="48">
        <v>9147.3132312448579</v>
      </c>
      <c r="AH23" s="48">
        <v>10025.7116770264</v>
      </c>
      <c r="AI23" s="48">
        <v>10241.583874934824</v>
      </c>
      <c r="AJ23" s="48">
        <v>10529.885010984503</v>
      </c>
      <c r="AK23" s="48">
        <v>9656.1795047680007</v>
      </c>
      <c r="AL23" s="48">
        <v>10181.774914287245</v>
      </c>
      <c r="AM23" s="48">
        <v>9500.2383075495072</v>
      </c>
      <c r="AN23" s="48">
        <v>10329.204190196811</v>
      </c>
      <c r="AO23" s="48">
        <v>9737.8539726229628</v>
      </c>
      <c r="AP23" s="48">
        <v>10141.822942687206</v>
      </c>
      <c r="AQ23" s="48">
        <v>10841.080111916359</v>
      </c>
      <c r="AR23" s="48">
        <v>11555.381847088034</v>
      </c>
      <c r="AS23" s="48">
        <v>10084.476185255753</v>
      </c>
      <c r="AT23" s="48">
        <v>10570.884170569985</v>
      </c>
      <c r="AU23" s="48">
        <v>11221.192039256575</v>
      </c>
    </row>
    <row r="24" spans="1:47" s="7" customFormat="1">
      <c r="A24" s="97"/>
      <c r="B24" s="276"/>
      <c r="C24" s="455" t="s">
        <v>859</v>
      </c>
      <c r="D24" s="14"/>
      <c r="E24" s="46">
        <f t="shared" si="1"/>
        <v>694.83486799999991</v>
      </c>
      <c r="F24" s="46">
        <f t="shared" si="1"/>
        <v>838.21072699999991</v>
      </c>
      <c r="G24" s="46">
        <v>1676.5920674502399</v>
      </c>
      <c r="H24" s="46">
        <v>2642.2670506329168</v>
      </c>
      <c r="I24" s="46">
        <v>4117.9329526293877</v>
      </c>
      <c r="J24" s="46">
        <v>4748.0237398674271</v>
      </c>
      <c r="K24" s="46">
        <v>5488.151229092412</v>
      </c>
      <c r="L24" s="46">
        <v>7045.428997244132</v>
      </c>
      <c r="M24" s="46">
        <v>8104.5862825013801</v>
      </c>
      <c r="N24" s="46">
        <v>8625.8123705599992</v>
      </c>
      <c r="O24" s="46">
        <v>8683.5460087894498</v>
      </c>
      <c r="P24" s="46">
        <v>9001.0066731094466</v>
      </c>
      <c r="Q24" s="46"/>
      <c r="R24" s="46">
        <v>4178.1154200000001</v>
      </c>
      <c r="S24" s="46">
        <v>4474.7657529999997</v>
      </c>
      <c r="T24" s="46">
        <v>4334.4764362358546</v>
      </c>
      <c r="U24" s="46">
        <v>4748.0237398674271</v>
      </c>
      <c r="V24" s="46">
        <v>4799.096773280331</v>
      </c>
      <c r="W24" s="46">
        <v>5379.554452594014</v>
      </c>
      <c r="X24" s="46">
        <v>5815.68730504426</v>
      </c>
      <c r="Y24" s="46">
        <v>5488.151229092412</v>
      </c>
      <c r="Z24" s="46">
        <v>6597.2783085887477</v>
      </c>
      <c r="AA24" s="46">
        <v>6410.3763495760377</v>
      </c>
      <c r="AB24" s="46">
        <v>7230.0381235903797</v>
      </c>
      <c r="AC24" s="46">
        <v>7045.428997244132</v>
      </c>
      <c r="AD24" s="46">
        <v>7157.9121808569189</v>
      </c>
      <c r="AE24" s="46">
        <v>7372.196434275842</v>
      </c>
      <c r="AF24" s="46">
        <v>8087.5696779876889</v>
      </c>
      <c r="AG24" s="46">
        <v>8104.5862825013801</v>
      </c>
      <c r="AH24" s="46">
        <v>8659.4075713408001</v>
      </c>
      <c r="AI24" s="46">
        <v>8885.1879618417006</v>
      </c>
      <c r="AJ24" s="46">
        <v>9281.6652185194998</v>
      </c>
      <c r="AK24" s="46">
        <v>8625.8123705599992</v>
      </c>
      <c r="AL24" s="46">
        <v>8974.1480930583493</v>
      </c>
      <c r="AM24" s="46">
        <v>8382.1031348239976</v>
      </c>
      <c r="AN24" s="46">
        <v>9243.6899907316802</v>
      </c>
      <c r="AO24" s="46">
        <v>8683.5460087894498</v>
      </c>
      <c r="AP24" s="46">
        <v>9176.3148822596377</v>
      </c>
      <c r="AQ24" s="46">
        <v>9773.9761210777706</v>
      </c>
      <c r="AR24" s="46">
        <v>10368.979808332482</v>
      </c>
      <c r="AS24" s="46">
        <v>9001.0066731094466</v>
      </c>
      <c r="AT24" s="46">
        <v>9335.0879078946582</v>
      </c>
      <c r="AU24" s="46">
        <v>10028.992151746103</v>
      </c>
    </row>
    <row r="25" spans="1:47">
      <c r="B25" s="276"/>
      <c r="C25" s="455" t="s">
        <v>860</v>
      </c>
      <c r="D25" s="14"/>
      <c r="E25" s="46">
        <f t="shared" si="1"/>
        <v>149.16833950199998</v>
      </c>
      <c r="F25" s="46">
        <f t="shared" si="1"/>
        <v>228.02463092405998</v>
      </c>
      <c r="G25" s="46">
        <v>472.57556427861005</v>
      </c>
      <c r="H25" s="46">
        <v>606.45701032891679</v>
      </c>
      <c r="I25" s="46">
        <v>1036.268884822988</v>
      </c>
      <c r="J25" s="46">
        <v>1186.7367884348275</v>
      </c>
      <c r="K25" s="46">
        <v>1496.8393224149311</v>
      </c>
      <c r="L25" s="46">
        <v>2701.6607428691696</v>
      </c>
      <c r="M25" s="46">
        <v>2752.1507291852004</v>
      </c>
      <c r="N25" s="46">
        <v>2931.6078062720003</v>
      </c>
      <c r="O25" s="46">
        <v>3214.0935199573</v>
      </c>
      <c r="P25" s="46">
        <v>2023.13185837899</v>
      </c>
      <c r="Q25" s="46"/>
      <c r="R25" s="46">
        <v>894.05950831184998</v>
      </c>
      <c r="S25" s="46">
        <v>1052.1724687354999</v>
      </c>
      <c r="T25" s="46">
        <v>1026.5766793188143</v>
      </c>
      <c r="U25" s="46">
        <v>1186.7367884348275</v>
      </c>
      <c r="V25" s="46">
        <v>1062.7768403359416</v>
      </c>
      <c r="W25" s="46">
        <v>1344.6573574666538</v>
      </c>
      <c r="X25" s="46">
        <v>1703.8894500447607</v>
      </c>
      <c r="Y25" s="46">
        <v>1496.8393224149311</v>
      </c>
      <c r="Z25" s="46">
        <v>2534.3467695965473</v>
      </c>
      <c r="AA25" s="46">
        <v>2295.8675015101667</v>
      </c>
      <c r="AB25" s="46">
        <v>2848.5372749805001</v>
      </c>
      <c r="AC25" s="46">
        <v>2701.6607428691696</v>
      </c>
      <c r="AD25" s="46">
        <v>2994.6375623756594</v>
      </c>
      <c r="AE25" s="46">
        <v>2734.09470896832</v>
      </c>
      <c r="AF25" s="46">
        <v>2873.3533376589899</v>
      </c>
      <c r="AG25" s="46">
        <v>2752.1507291852004</v>
      </c>
      <c r="AH25" s="46">
        <v>2808.5593962713997</v>
      </c>
      <c r="AI25" s="46">
        <v>2478.1611304211997</v>
      </c>
      <c r="AJ25" s="46">
        <v>2857.9261105575001</v>
      </c>
      <c r="AK25" s="46">
        <v>2931.6078062720003</v>
      </c>
      <c r="AL25" s="46">
        <v>3256.1288633722502</v>
      </c>
      <c r="AM25" s="46">
        <v>2933.9171015149991</v>
      </c>
      <c r="AN25" s="46">
        <v>3501.7371077965804</v>
      </c>
      <c r="AO25" s="46">
        <v>3214.0935199573</v>
      </c>
      <c r="AP25" s="46">
        <v>3298.3974254011196</v>
      </c>
      <c r="AQ25" s="46">
        <v>3490.4150786532996</v>
      </c>
      <c r="AR25" s="46">
        <v>3013.3328936870803</v>
      </c>
      <c r="AS25" s="46">
        <v>2023.13185837899</v>
      </c>
      <c r="AT25" s="46">
        <v>2081.7793718923203</v>
      </c>
      <c r="AU25" s="46">
        <v>2504.1357493822757</v>
      </c>
    </row>
    <row r="26" spans="1:47" s="7" customFormat="1">
      <c r="A26" s="97"/>
      <c r="B26" s="276"/>
      <c r="C26" s="455" t="s">
        <v>861</v>
      </c>
      <c r="D26" s="14"/>
      <c r="E26" s="46">
        <f t="shared" si="1"/>
        <v>541.58932926799991</v>
      </c>
      <c r="F26" s="46">
        <f t="shared" si="1"/>
        <v>587.61592968116986</v>
      </c>
      <c r="G26" s="46">
        <v>1165.9974881431799</v>
      </c>
      <c r="H26" s="46">
        <v>1963.7271533760002</v>
      </c>
      <c r="I26" s="46">
        <v>2978.3689222779994</v>
      </c>
      <c r="J26" s="46">
        <v>3450.3200211683006</v>
      </c>
      <c r="K26" s="46">
        <v>3861.7428673368609</v>
      </c>
      <c r="L26" s="46">
        <v>4087.7988111424206</v>
      </c>
      <c r="M26" s="46">
        <v>5105.8253488604596</v>
      </c>
      <c r="N26" s="46">
        <v>5501.7748350080001</v>
      </c>
      <c r="O26" s="46">
        <v>5270.4421480073997</v>
      </c>
      <c r="P26" s="46">
        <v>6910.8237246598192</v>
      </c>
      <c r="Q26" s="46"/>
      <c r="R26" s="46">
        <v>3172.1933634463494</v>
      </c>
      <c r="S26" s="46">
        <v>3316.5519556529998</v>
      </c>
      <c r="T26" s="46">
        <v>3206.1103287564802</v>
      </c>
      <c r="U26" s="46">
        <v>3450.3200211683006</v>
      </c>
      <c r="V26" s="46">
        <v>3598.6651650993294</v>
      </c>
      <c r="W26" s="46">
        <v>3884.1299774045997</v>
      </c>
      <c r="X26" s="46">
        <v>3964.7436560523997</v>
      </c>
      <c r="Y26" s="46">
        <v>3861.7428673368609</v>
      </c>
      <c r="Z26" s="46">
        <v>3692.023320591451</v>
      </c>
      <c r="AA26" s="46">
        <v>3931.1957327977202</v>
      </c>
      <c r="AB26" s="46">
        <v>4107.4539969880207</v>
      </c>
      <c r="AC26" s="46">
        <v>4087.7988111424206</v>
      </c>
      <c r="AD26" s="46">
        <v>4008.1482475302805</v>
      </c>
      <c r="AE26" s="46">
        <v>4464.5312196508803</v>
      </c>
      <c r="AF26" s="46">
        <v>5032.8265832091502</v>
      </c>
      <c r="AG26" s="46">
        <v>5105.8253488604596</v>
      </c>
      <c r="AH26" s="46">
        <v>5687.793865482</v>
      </c>
      <c r="AI26" s="46">
        <v>6272.7411041474006</v>
      </c>
      <c r="AJ26" s="46">
        <v>6270.3423787084994</v>
      </c>
      <c r="AK26" s="46">
        <v>5501.7748350080001</v>
      </c>
      <c r="AL26" s="46">
        <v>5540.8155837580998</v>
      </c>
      <c r="AM26" s="46">
        <v>5248.6433544139991</v>
      </c>
      <c r="AN26" s="46">
        <v>5529.2496975798604</v>
      </c>
      <c r="AO26" s="46">
        <v>5270.4421480073997</v>
      </c>
      <c r="AP26" s="46">
        <v>5696.9932655993989</v>
      </c>
      <c r="AQ26" s="46">
        <v>6171.66298389452</v>
      </c>
      <c r="AR26" s="46">
        <v>7270.3891718524792</v>
      </c>
      <c r="AS26" s="46">
        <v>6910.8237246598192</v>
      </c>
      <c r="AT26" s="46">
        <v>7190.6854869082199</v>
      </c>
      <c r="AU26" s="46">
        <v>7432.3444806717607</v>
      </c>
    </row>
    <row r="27" spans="1:47">
      <c r="B27" s="276"/>
      <c r="C27" s="455" t="s">
        <v>813</v>
      </c>
      <c r="D27" s="14"/>
      <c r="E27" s="46">
        <f t="shared" si="1"/>
        <v>4.0802860539999992</v>
      </c>
      <c r="F27" s="46">
        <f t="shared" si="1"/>
        <v>22.567714432649993</v>
      </c>
      <c r="G27" s="46">
        <v>38.019015028449992</v>
      </c>
      <c r="H27" s="46">
        <v>72.082886928000008</v>
      </c>
      <c r="I27" s="46">
        <v>103.2951455284</v>
      </c>
      <c r="J27" s="46">
        <v>110.96693026429999</v>
      </c>
      <c r="K27" s="46">
        <v>104.75116681106002</v>
      </c>
      <c r="L27" s="46">
        <v>89.784359700150006</v>
      </c>
      <c r="M27" s="46">
        <v>91.913169847799992</v>
      </c>
      <c r="N27" s="46">
        <v>80.253640364800006</v>
      </c>
      <c r="O27" s="46">
        <v>80.3028946883</v>
      </c>
      <c r="P27" s="46">
        <v>53.694228884259999</v>
      </c>
      <c r="Q27" s="46"/>
      <c r="R27" s="46">
        <v>111.86020582934999</v>
      </c>
      <c r="S27" s="46">
        <v>106.03931204991999</v>
      </c>
      <c r="T27" s="46">
        <v>101.78942816055998</v>
      </c>
      <c r="U27" s="46">
        <v>110.96693026429999</v>
      </c>
      <c r="V27" s="46">
        <v>104.84217116766</v>
      </c>
      <c r="W27" s="46">
        <v>110.76122416743999</v>
      </c>
      <c r="X27" s="46">
        <v>112.30186130476</v>
      </c>
      <c r="Y27" s="46">
        <v>104.75116681106002</v>
      </c>
      <c r="Z27" s="46">
        <v>99.999276884549985</v>
      </c>
      <c r="AA27" s="46">
        <v>102.87566648615999</v>
      </c>
      <c r="AB27" s="46">
        <v>93.416599538070002</v>
      </c>
      <c r="AC27" s="46">
        <v>89.784359700150006</v>
      </c>
      <c r="AD27" s="46">
        <v>87.817620320619994</v>
      </c>
      <c r="AE27" s="46">
        <v>84.150346769760006</v>
      </c>
      <c r="AF27" s="46">
        <v>93.231585144690001</v>
      </c>
      <c r="AG27" s="46">
        <v>91.913169847799992</v>
      </c>
      <c r="AH27" s="46">
        <v>91.9565929977</v>
      </c>
      <c r="AI27" s="46">
        <v>97.190732941649998</v>
      </c>
      <c r="AJ27" s="46">
        <v>83.618990399899999</v>
      </c>
      <c r="AK27" s="46">
        <v>80.253640364800006</v>
      </c>
      <c r="AL27" s="46">
        <v>81.422526973749996</v>
      </c>
      <c r="AM27" s="46">
        <v>83.907510306999995</v>
      </c>
      <c r="AN27" s="46">
        <v>85.261529021530009</v>
      </c>
      <c r="AO27" s="46">
        <v>80.3028946883</v>
      </c>
      <c r="AP27" s="46">
        <v>79.052662693919999</v>
      </c>
      <c r="AQ27" s="46">
        <v>68.321493155089996</v>
      </c>
      <c r="AR27" s="46">
        <v>68.073312355839988</v>
      </c>
      <c r="AS27" s="46">
        <v>53.694228884259999</v>
      </c>
      <c r="AT27" s="46">
        <v>48.454698953700003</v>
      </c>
      <c r="AU27" s="46">
        <v>50.817185341607008</v>
      </c>
    </row>
    <row r="28" spans="1:47">
      <c r="B28" s="276"/>
      <c r="C28" s="455" t="s">
        <v>814</v>
      </c>
      <c r="D28" s="14"/>
      <c r="E28" s="46">
        <f t="shared" si="1"/>
        <v>11.241568000000001</v>
      </c>
      <c r="F28" s="46">
        <f t="shared" si="1"/>
        <v>17.201865999999999</v>
      </c>
      <c r="G28" s="46">
        <v>31.431197559969757</v>
      </c>
      <c r="H28" s="46">
        <v>59.18521487999984</v>
      </c>
      <c r="I28" s="46">
        <v>87.986140241999976</v>
      </c>
      <c r="J28" s="46">
        <v>123.78203271107272</v>
      </c>
      <c r="K28" s="46">
        <v>165.32021641475853</v>
      </c>
      <c r="L28" s="46">
        <v>439.10334101569242</v>
      </c>
      <c r="M28" s="46">
        <v>1042.7269487434789</v>
      </c>
      <c r="N28" s="46">
        <v>1030.3671342080006</v>
      </c>
      <c r="O28" s="46">
        <v>1054.3079638335109</v>
      </c>
      <c r="P28" s="46">
        <v>1083.4695121463051</v>
      </c>
      <c r="Q28" s="46"/>
      <c r="R28" s="46">
        <v>77.999669999999995</v>
      </c>
      <c r="S28" s="46">
        <v>98.137622000000007</v>
      </c>
      <c r="T28" s="46">
        <v>314.00723723463994</v>
      </c>
      <c r="U28" s="46">
        <v>123.78203271107272</v>
      </c>
      <c r="V28" s="46">
        <v>111.39657299623057</v>
      </c>
      <c r="W28" s="46">
        <v>310.31268729384067</v>
      </c>
      <c r="X28" s="46">
        <v>147.53416146975991</v>
      </c>
      <c r="Y28" s="46">
        <v>165.32021641475853</v>
      </c>
      <c r="Z28" s="46">
        <v>111.42915916634969</v>
      </c>
      <c r="AA28" s="46">
        <v>175.84057117955859</v>
      </c>
      <c r="AB28" s="46">
        <v>154.10472363158883</v>
      </c>
      <c r="AC28" s="46">
        <v>439.10334101569242</v>
      </c>
      <c r="AD28" s="46">
        <v>415.61866755178028</v>
      </c>
      <c r="AE28" s="46">
        <v>592.54615067423777</v>
      </c>
      <c r="AF28" s="46">
        <v>701.20245450393929</v>
      </c>
      <c r="AG28" s="46">
        <v>1042.7269487434789</v>
      </c>
      <c r="AH28" s="46">
        <v>1366.3041056856</v>
      </c>
      <c r="AI28" s="46">
        <v>1356.3959130931235</v>
      </c>
      <c r="AJ28" s="46">
        <v>1248.2197924650009</v>
      </c>
      <c r="AK28" s="46">
        <v>1030.3671342080006</v>
      </c>
      <c r="AL28" s="46">
        <v>1207.626821228896</v>
      </c>
      <c r="AM28" s="46">
        <v>1118.1351727255092</v>
      </c>
      <c r="AN28" s="46">
        <v>1085.514199465131</v>
      </c>
      <c r="AO28" s="46">
        <v>1054.3079638335109</v>
      </c>
      <c r="AP28" s="46">
        <v>965.50806042756778</v>
      </c>
      <c r="AQ28" s="46">
        <v>1067.1039908385883</v>
      </c>
      <c r="AR28" s="46">
        <v>1186.4020387555529</v>
      </c>
      <c r="AS28" s="46">
        <v>1083.4695121463051</v>
      </c>
      <c r="AT28" s="46">
        <v>1235.7962626753258</v>
      </c>
      <c r="AU28" s="46">
        <v>1192.1998875104728</v>
      </c>
    </row>
    <row r="29" spans="1:47">
      <c r="B29" s="221" t="s">
        <v>815</v>
      </c>
      <c r="C29" s="10"/>
      <c r="D29" s="10"/>
      <c r="E29" s="48">
        <f t="shared" si="1"/>
        <v>469.34698199999997</v>
      </c>
      <c r="F29" s="48">
        <f t="shared" si="1"/>
        <v>464.66460199999995</v>
      </c>
      <c r="G29" s="48">
        <v>496.96744796289408</v>
      </c>
      <c r="H29" s="48">
        <v>569.77890475200002</v>
      </c>
      <c r="I29" s="48">
        <v>647.30243065391608</v>
      </c>
      <c r="J29" s="48">
        <v>937.62680999999998</v>
      </c>
      <c r="K29" s="48">
        <v>1122.2103624333693</v>
      </c>
      <c r="L29" s="48">
        <v>1322.6782227718199</v>
      </c>
      <c r="M29" s="48">
        <v>1574.8110419966399</v>
      </c>
      <c r="N29" s="48">
        <v>1686.9824238079998</v>
      </c>
      <c r="O29" s="48">
        <v>2048.4024519370155</v>
      </c>
      <c r="P29" s="48">
        <v>2462.2533350259127</v>
      </c>
      <c r="Q29" s="48"/>
      <c r="R29" s="48">
        <v>648.32467499999996</v>
      </c>
      <c r="S29" s="48">
        <v>660.92066199999999</v>
      </c>
      <c r="T29" s="48">
        <v>616.9344879706789</v>
      </c>
      <c r="U29" s="48">
        <v>937.62680999999998</v>
      </c>
      <c r="V29" s="48">
        <v>892.62143443557841</v>
      </c>
      <c r="W29" s="48">
        <v>937.82412804387968</v>
      </c>
      <c r="X29" s="48">
        <v>1162.4396612884595</v>
      </c>
      <c r="Y29" s="48">
        <v>1122.2103624333693</v>
      </c>
      <c r="Z29" s="48">
        <v>1158.1439904943336</v>
      </c>
      <c r="AA29" s="48">
        <v>1258.5173969927403</v>
      </c>
      <c r="AB29" s="48">
        <v>1280.3414387146802</v>
      </c>
      <c r="AC29" s="48">
        <v>1322.6782227718199</v>
      </c>
      <c r="AD29" s="48">
        <v>1401.4482892622998</v>
      </c>
      <c r="AE29" s="48">
        <v>1471.6286761104</v>
      </c>
      <c r="AF29" s="48">
        <v>1569.9346636533999</v>
      </c>
      <c r="AG29" s="48">
        <v>1574.8110419966399</v>
      </c>
      <c r="AH29" s="48">
        <v>1736.9045656346</v>
      </c>
      <c r="AI29" s="48">
        <v>1760.1690660651773</v>
      </c>
      <c r="AJ29" s="48">
        <v>1761.9163548589984</v>
      </c>
      <c r="AK29" s="48">
        <v>1686.9824238079998</v>
      </c>
      <c r="AL29" s="48">
        <v>1793.75413991491</v>
      </c>
      <c r="AM29" s="48">
        <v>1829.0655956306668</v>
      </c>
      <c r="AN29" s="48">
        <v>1980.3278890399035</v>
      </c>
      <c r="AO29" s="48">
        <v>2048.4024519370155</v>
      </c>
      <c r="AP29" s="48">
        <v>2174.7844882665413</v>
      </c>
      <c r="AQ29" s="48">
        <v>2370.6464983413648</v>
      </c>
      <c r="AR29" s="48">
        <v>2717.5932908564528</v>
      </c>
      <c r="AS29" s="48">
        <v>2462.2533350259127</v>
      </c>
      <c r="AT29" s="48">
        <v>2600.8271354529074</v>
      </c>
      <c r="AU29" s="48">
        <v>2634.3572728782683</v>
      </c>
    </row>
    <row r="30" spans="1:47">
      <c r="B30" s="276"/>
      <c r="C30" s="455" t="s">
        <v>816</v>
      </c>
      <c r="D30" s="14"/>
      <c r="E30" s="46">
        <f t="shared" si="1"/>
        <v>449.202</v>
      </c>
      <c r="F30" s="46">
        <f t="shared" si="1"/>
        <v>417.72899999999998</v>
      </c>
      <c r="G30" s="46">
        <v>411.56700000000001</v>
      </c>
      <c r="H30" s="46">
        <v>428.68799999999999</v>
      </c>
      <c r="I30" s="46">
        <v>457.08</v>
      </c>
      <c r="J30" s="46">
        <v>713.01499999999999</v>
      </c>
      <c r="K30" s="46">
        <v>857.12</v>
      </c>
      <c r="L30" s="46">
        <v>894.48</v>
      </c>
      <c r="M30" s="46">
        <v>926.24</v>
      </c>
      <c r="N30" s="46">
        <v>1000.96</v>
      </c>
      <c r="O30" s="46">
        <v>1209.21</v>
      </c>
      <c r="P30" s="46">
        <v>1444.722</v>
      </c>
      <c r="Q30" s="46"/>
      <c r="R30" s="46">
        <v>449.86500000000001</v>
      </c>
      <c r="S30" s="46">
        <v>454.233</v>
      </c>
      <c r="T30" s="46">
        <v>427.55700000000002</v>
      </c>
      <c r="U30" s="46">
        <v>713.01499999999999</v>
      </c>
      <c r="V30" s="46">
        <v>658.49899999999991</v>
      </c>
      <c r="W30" s="46">
        <v>729.34400000000005</v>
      </c>
      <c r="X30" s="46">
        <v>917.36</v>
      </c>
      <c r="Y30" s="46">
        <v>857.12</v>
      </c>
      <c r="Z30" s="46">
        <v>853.2</v>
      </c>
      <c r="AA30" s="46">
        <v>897.36</v>
      </c>
      <c r="AB30" s="46">
        <v>890.16</v>
      </c>
      <c r="AC30" s="46">
        <v>894.48</v>
      </c>
      <c r="AD30" s="46">
        <v>910.24</v>
      </c>
      <c r="AE30" s="46">
        <v>925.44</v>
      </c>
      <c r="AF30" s="46">
        <v>961.04</v>
      </c>
      <c r="AG30" s="46">
        <v>926.24</v>
      </c>
      <c r="AH30" s="46">
        <v>978.08</v>
      </c>
      <c r="AI30" s="46">
        <v>1104.644</v>
      </c>
      <c r="AJ30" s="46">
        <v>1079.6199999999999</v>
      </c>
      <c r="AK30" s="46">
        <v>1000.96</v>
      </c>
      <c r="AL30" s="46">
        <v>1042.82</v>
      </c>
      <c r="AM30" s="46">
        <v>1152.5999999999999</v>
      </c>
      <c r="AN30" s="46">
        <v>1208.5980000000002</v>
      </c>
      <c r="AO30" s="46">
        <v>1209.21</v>
      </c>
      <c r="AP30" s="46">
        <v>1235.0160000000001</v>
      </c>
      <c r="AQ30" s="46">
        <v>1473.9059999999999</v>
      </c>
      <c r="AR30" s="46">
        <v>1635.672</v>
      </c>
      <c r="AS30" s="46">
        <v>1444.722</v>
      </c>
      <c r="AT30" s="46">
        <v>1486.3320000000001</v>
      </c>
      <c r="AU30" s="46">
        <v>1478.2493999999999</v>
      </c>
    </row>
    <row r="31" spans="1:47" ht="17.25" thickBot="1">
      <c r="B31" s="433" t="s">
        <v>817</v>
      </c>
      <c r="C31" s="433"/>
      <c r="D31" s="451"/>
      <c r="E31" s="452">
        <v>1151.8</v>
      </c>
      <c r="F31" s="452">
        <v>1071.0999999999999</v>
      </c>
      <c r="G31" s="452">
        <v>1055.3</v>
      </c>
      <c r="H31" s="452">
        <v>1099.2</v>
      </c>
      <c r="I31" s="452">
        <v>1172</v>
      </c>
      <c r="J31" s="452">
        <v>1208.5</v>
      </c>
      <c r="K31" s="452">
        <v>1071.4000000000001</v>
      </c>
      <c r="L31" s="452">
        <v>1118.0999999999999</v>
      </c>
      <c r="M31" s="452">
        <v>1157.8</v>
      </c>
      <c r="N31" s="452">
        <v>1088</v>
      </c>
      <c r="O31" s="452">
        <v>1185.5</v>
      </c>
      <c r="P31" s="452">
        <v>1267.3</v>
      </c>
      <c r="Q31" s="452"/>
      <c r="R31" s="452">
        <v>1153.5</v>
      </c>
      <c r="S31" s="452">
        <v>1164.7</v>
      </c>
      <c r="T31" s="452">
        <v>1096.3</v>
      </c>
      <c r="U31" s="452">
        <v>1208.5</v>
      </c>
      <c r="V31" s="452">
        <v>1116.0999999999999</v>
      </c>
      <c r="W31" s="452">
        <v>1139.5999999999999</v>
      </c>
      <c r="X31" s="452">
        <v>1146.7</v>
      </c>
      <c r="Y31" s="452">
        <v>1071.4000000000001</v>
      </c>
      <c r="Z31" s="452">
        <v>1066.5</v>
      </c>
      <c r="AA31" s="452">
        <v>1121.7</v>
      </c>
      <c r="AB31" s="452">
        <v>1112.7</v>
      </c>
      <c r="AC31" s="452">
        <v>1118.0999999999999</v>
      </c>
      <c r="AD31" s="452">
        <v>1137.8</v>
      </c>
      <c r="AE31" s="452">
        <v>1156.8</v>
      </c>
      <c r="AF31" s="452">
        <v>1201.3</v>
      </c>
      <c r="AG31" s="452">
        <v>1157.8</v>
      </c>
      <c r="AH31" s="452">
        <v>1222.5999999999999</v>
      </c>
      <c r="AI31" s="452">
        <v>1200.7</v>
      </c>
      <c r="AJ31" s="452">
        <v>1173.5</v>
      </c>
      <c r="AK31" s="452">
        <v>1088</v>
      </c>
      <c r="AL31" s="452">
        <v>1133.5</v>
      </c>
      <c r="AM31" s="452">
        <v>1130</v>
      </c>
      <c r="AN31" s="452">
        <v>1184.9000000000001</v>
      </c>
      <c r="AO31" s="452">
        <v>1185.5</v>
      </c>
      <c r="AP31" s="452">
        <v>1210.8</v>
      </c>
      <c r="AQ31" s="452">
        <v>1292.9000000000001</v>
      </c>
      <c r="AR31" s="452">
        <v>1434.8</v>
      </c>
      <c r="AS31" s="452">
        <v>1267.3</v>
      </c>
      <c r="AT31" s="452">
        <v>1303.8</v>
      </c>
      <c r="AU31" s="452">
        <v>1296.71</v>
      </c>
    </row>
    <row r="32" spans="1:47">
      <c r="B32" s="6" t="s">
        <v>1078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</sheetData>
  <phoneticPr fontId="53" type="noConversion"/>
  <hyperlinks>
    <hyperlink ref="A8" location="JBAM_일반사항!A1" display="JB자산운용"/>
    <hyperlink ref="A2" location="목차!A1" display="Contents"/>
    <hyperlink ref="A7" location="JBWC_일반사항!A1" display="우리캐피탈"/>
    <hyperlink ref="A6" location="KJB_일반사항!A1" display="광주은행"/>
    <hyperlink ref="A5" location="JBB_일반사항!A1" display="전북은행"/>
    <hyperlink ref="A11" location="PPCB_손익실적!A1" display="손익실적"/>
    <hyperlink ref="A12" location="PPCB_재무현황!A1" display="재무제표"/>
    <hyperlink ref="A13" location="PPCB_재무비율!A1" display="재무비율"/>
    <hyperlink ref="A10" location="PPCB_일반현황!A1" display="일반사항"/>
    <hyperlink ref="A4" location="Group_손익실적!A1" display="JB금융그룹"/>
    <hyperlink ref="A9" location="PPCB_일반현황!A1" display="PPCB"/>
    <hyperlink ref="A14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-0.499984740745262"/>
    <pageSetUpPr fitToPage="1"/>
  </sheetPr>
  <dimension ref="A1:BA196"/>
  <sheetViews>
    <sheetView showGridLines="0" view="pageBreakPreview" zoomScaleNormal="85" zoomScaleSheetLayoutView="100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1" width="9.77734375" style="5" hidden="1" customWidth="1"/>
    <col min="12" max="14" width="9.77734375" style="5" customWidth="1"/>
    <col min="15" max="15" width="2.77734375" style="5" customWidth="1"/>
    <col min="16" max="47" width="9.77734375" style="5" hidden="1" customWidth="1"/>
    <col min="48" max="53" width="9.77734375" style="5" customWidth="1"/>
    <col min="54" max="63" width="9.77734375" style="1" customWidth="1"/>
    <col min="64" max="16384" width="8.88671875" style="1"/>
  </cols>
  <sheetData>
    <row r="1" spans="1:53" s="3" customFormat="1" ht="26.25" customHeight="1">
      <c r="A1" s="17"/>
      <c r="B1" s="19" t="s">
        <v>982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423" t="s">
        <v>695</v>
      </c>
      <c r="C3" s="423"/>
      <c r="D3" s="221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221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  <c r="AD3" s="424"/>
      <c r="AE3" s="424"/>
      <c r="AF3" s="424"/>
      <c r="AG3" s="424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8"/>
      <c r="AZ3" s="508"/>
      <c r="BA3" s="508"/>
    </row>
    <row r="4" spans="1:53" s="7" customFormat="1" ht="16.5" customHeight="1">
      <c r="A4" s="309" t="s">
        <v>986</v>
      </c>
      <c r="B4" s="200" t="s">
        <v>696</v>
      </c>
      <c r="C4" s="200"/>
      <c r="D4" s="10"/>
      <c r="E4" s="132" t="s">
        <v>893</v>
      </c>
      <c r="F4" s="132" t="s">
        <v>894</v>
      </c>
      <c r="G4" s="132" t="s">
        <v>895</v>
      </c>
      <c r="H4" s="132" t="s">
        <v>896</v>
      </c>
      <c r="I4" s="132" t="s">
        <v>968</v>
      </c>
      <c r="J4" s="132" t="s">
        <v>1011</v>
      </c>
      <c r="K4" s="132" t="s">
        <v>1068</v>
      </c>
      <c r="L4" s="132" t="s">
        <v>1087</v>
      </c>
      <c r="M4" s="132" t="s">
        <v>1099</v>
      </c>
      <c r="N4" s="132" t="s">
        <v>1123</v>
      </c>
      <c r="O4" s="5"/>
      <c r="P4" s="132" t="s">
        <v>697</v>
      </c>
      <c r="Q4" s="132" t="s">
        <v>723</v>
      </c>
      <c r="R4" s="132" t="s">
        <v>21</v>
      </c>
      <c r="S4" s="132" t="s">
        <v>22</v>
      </c>
      <c r="T4" s="132" t="s">
        <v>23</v>
      </c>
      <c r="U4" s="132" t="s">
        <v>24</v>
      </c>
      <c r="V4" s="132" t="s">
        <v>34</v>
      </c>
      <c r="W4" s="132" t="s">
        <v>571</v>
      </c>
      <c r="X4" s="132" t="s">
        <v>724</v>
      </c>
      <c r="Y4" s="132" t="s">
        <v>725</v>
      </c>
      <c r="Z4" s="132" t="s">
        <v>726</v>
      </c>
      <c r="AA4" s="132" t="s">
        <v>875</v>
      </c>
      <c r="AB4" s="132" t="s">
        <v>902</v>
      </c>
      <c r="AC4" s="132" t="s">
        <v>930</v>
      </c>
      <c r="AD4" s="132" t="s">
        <v>957</v>
      </c>
      <c r="AE4" s="132" t="s">
        <v>969</v>
      </c>
      <c r="AF4" s="132" t="s">
        <v>989</v>
      </c>
      <c r="AG4" s="132" t="s">
        <v>999</v>
      </c>
      <c r="AH4" s="132" t="s">
        <v>1007</v>
      </c>
      <c r="AI4" s="132" t="s">
        <v>1013</v>
      </c>
      <c r="AJ4" s="132" t="s">
        <v>1017</v>
      </c>
      <c r="AK4" s="132" t="s">
        <v>1020</v>
      </c>
      <c r="AL4" s="132" t="s">
        <v>1056</v>
      </c>
      <c r="AM4" s="132" t="s">
        <v>1071</v>
      </c>
      <c r="AN4" s="132" t="s">
        <v>1072</v>
      </c>
      <c r="AO4" s="132" t="s">
        <v>1083</v>
      </c>
      <c r="AP4" s="132" t="s">
        <v>1086</v>
      </c>
      <c r="AQ4" s="132" t="s">
        <v>1089</v>
      </c>
      <c r="AR4" s="132" t="s">
        <v>1092</v>
      </c>
      <c r="AS4" s="132" t="s">
        <v>1095</v>
      </c>
      <c r="AT4" s="132" t="s">
        <v>1096</v>
      </c>
      <c r="AU4" s="132" t="s">
        <v>1098</v>
      </c>
      <c r="AV4" s="132" t="s">
        <v>1100</v>
      </c>
      <c r="AW4" s="132" t="s">
        <v>1104</v>
      </c>
      <c r="AX4" s="132" t="s">
        <v>1122</v>
      </c>
      <c r="AY4" s="132" t="s">
        <v>1124</v>
      </c>
      <c r="AZ4" s="132" t="s">
        <v>1127</v>
      </c>
      <c r="BA4" s="132" t="s">
        <v>1132</v>
      </c>
    </row>
    <row r="5" spans="1:53" s="7" customFormat="1" ht="16.5" customHeight="1">
      <c r="A5" s="100" t="s">
        <v>975</v>
      </c>
      <c r="B5" s="425" t="s">
        <v>698</v>
      </c>
      <c r="D5" s="8"/>
      <c r="E5" s="426">
        <v>161861.02961982001</v>
      </c>
      <c r="F5" s="426">
        <v>355074.0826962</v>
      </c>
      <c r="G5" s="426">
        <v>398111.76413194998</v>
      </c>
      <c r="H5" s="426">
        <v>457989.25</v>
      </c>
      <c r="I5" s="426">
        <v>475936.60061317938</v>
      </c>
      <c r="J5" s="426">
        <v>467798.4387081092</v>
      </c>
      <c r="K5" s="426">
        <v>475295.6426423869</v>
      </c>
      <c r="L5" s="426">
        <v>533754.62808092905</v>
      </c>
      <c r="M5" s="426">
        <v>563956.37407285254</v>
      </c>
      <c r="N5" s="426">
        <v>598281.64665064437</v>
      </c>
      <c r="O5" s="426"/>
      <c r="P5" s="426">
        <v>174252.27159647999</v>
      </c>
      <c r="Q5" s="426">
        <v>182347.03244114999</v>
      </c>
      <c r="R5" s="426">
        <v>186621.12123275999</v>
      </c>
      <c r="S5" s="426">
        <v>355074.0826962</v>
      </c>
      <c r="T5" s="426">
        <v>361768.36561997002</v>
      </c>
      <c r="U5" s="426">
        <v>373723.24231762259</v>
      </c>
      <c r="V5" s="426">
        <v>381958.36870360962</v>
      </c>
      <c r="W5" s="426">
        <v>398111.76413194998</v>
      </c>
      <c r="X5" s="426">
        <v>410051.74938876001</v>
      </c>
      <c r="Y5" s="426">
        <v>425112.03053386998</v>
      </c>
      <c r="Z5" s="426">
        <v>442878.05377619882</v>
      </c>
      <c r="AA5" s="426">
        <v>457989.25</v>
      </c>
      <c r="AB5" s="426">
        <v>463315.30578646838</v>
      </c>
      <c r="AC5" s="426">
        <v>470521.11289417959</v>
      </c>
      <c r="AD5" s="426">
        <v>478614.17005735874</v>
      </c>
      <c r="AE5" s="426">
        <v>475936.60061317938</v>
      </c>
      <c r="AF5" s="426">
        <v>479076.63920255599</v>
      </c>
      <c r="AG5" s="426">
        <v>476778.22157494444</v>
      </c>
      <c r="AH5" s="426">
        <v>471691.66468639264</v>
      </c>
      <c r="AI5" s="426">
        <v>467798.4387081092</v>
      </c>
      <c r="AJ5" s="426">
        <v>465272.84959231497</v>
      </c>
      <c r="AK5" s="426">
        <v>465517.73462945945</v>
      </c>
      <c r="AL5" s="426">
        <v>467263.47010772768</v>
      </c>
      <c r="AM5" s="426">
        <v>475295.6426423869</v>
      </c>
      <c r="AN5" s="426">
        <v>491456.37611802062</v>
      </c>
      <c r="AO5" s="426">
        <v>518495.44126977882</v>
      </c>
      <c r="AP5" s="426">
        <v>528618.45520099206</v>
      </c>
      <c r="AQ5" s="426">
        <v>533754.62808093056</v>
      </c>
      <c r="AR5" s="426">
        <v>537734.35580552102</v>
      </c>
      <c r="AS5" s="426">
        <v>545454.91620412865</v>
      </c>
      <c r="AT5" s="426">
        <v>555688.55005484773</v>
      </c>
      <c r="AU5" s="426">
        <v>563956.37407285254</v>
      </c>
      <c r="AV5" s="426">
        <v>579630.15879398864</v>
      </c>
      <c r="AW5" s="426">
        <v>589307.93345604371</v>
      </c>
      <c r="AX5" s="426">
        <v>601539.01304477011</v>
      </c>
      <c r="AY5" s="426">
        <v>598281.64665064437</v>
      </c>
      <c r="AZ5" s="426">
        <v>600013.90178032545</v>
      </c>
      <c r="BA5" s="426">
        <v>607638.70356897369</v>
      </c>
    </row>
    <row r="6" spans="1:53" s="8" customFormat="1" ht="16.5" customHeight="1">
      <c r="A6" s="308" t="s">
        <v>979</v>
      </c>
      <c r="B6" s="427" t="s">
        <v>699</v>
      </c>
      <c r="C6" s="7"/>
      <c r="D6" s="7"/>
      <c r="E6" s="318">
        <v>7548.9442360100002</v>
      </c>
      <c r="F6" s="318">
        <v>15143.54252266</v>
      </c>
      <c r="G6" s="318">
        <v>14694.44050861</v>
      </c>
      <c r="H6" s="318">
        <v>22186.353000564999</v>
      </c>
      <c r="I6" s="318">
        <v>22449.405482837999</v>
      </c>
      <c r="J6" s="318">
        <v>23462.818784276948</v>
      </c>
      <c r="K6" s="318">
        <v>27114.29789036962</v>
      </c>
      <c r="L6" s="318">
        <v>27810.87246715328</v>
      </c>
      <c r="M6" s="318">
        <v>29163.367234990001</v>
      </c>
      <c r="N6" s="318">
        <v>20800.02032086</v>
      </c>
      <c r="O6" s="318"/>
      <c r="P6" s="318">
        <v>9681.4426586999998</v>
      </c>
      <c r="Q6" s="318">
        <v>9786.3228314000007</v>
      </c>
      <c r="R6" s="318">
        <v>10957.88128274</v>
      </c>
      <c r="S6" s="318">
        <v>15143.54252266</v>
      </c>
      <c r="T6" s="318">
        <v>15227.67174313</v>
      </c>
      <c r="U6" s="318">
        <v>17192.899692909999</v>
      </c>
      <c r="V6" s="318">
        <v>14325.847269190001</v>
      </c>
      <c r="W6" s="318">
        <v>14694.44050861</v>
      </c>
      <c r="X6" s="318">
        <v>14460.160771069999</v>
      </c>
      <c r="Y6" s="318">
        <v>18478.008665720001</v>
      </c>
      <c r="Z6" s="318">
        <v>16625.498489062891</v>
      </c>
      <c r="AA6" s="318">
        <v>22186.353000564999</v>
      </c>
      <c r="AB6" s="318">
        <v>18807.159218294</v>
      </c>
      <c r="AC6" s="318">
        <v>19466.031613685998</v>
      </c>
      <c r="AD6" s="318">
        <v>22544.730471457002</v>
      </c>
      <c r="AE6" s="318">
        <v>22449.405482837999</v>
      </c>
      <c r="AF6" s="318">
        <v>26378.042721405</v>
      </c>
      <c r="AG6" s="318">
        <v>23067.555465896548</v>
      </c>
      <c r="AH6" s="318">
        <v>20691.07207242836</v>
      </c>
      <c r="AI6" s="318">
        <v>23462.818784276948</v>
      </c>
      <c r="AJ6" s="318">
        <v>24418.531554593519</v>
      </c>
      <c r="AK6" s="318">
        <v>20995.221974086799</v>
      </c>
      <c r="AL6" s="318">
        <v>23570.963439934789</v>
      </c>
      <c r="AM6" s="318">
        <v>27114.29789036962</v>
      </c>
      <c r="AN6" s="318">
        <v>29788.675352530001</v>
      </c>
      <c r="AO6" s="318">
        <v>37164.59621394</v>
      </c>
      <c r="AP6" s="318">
        <v>27244.928382540002</v>
      </c>
      <c r="AQ6" s="318">
        <v>27810.87246715328</v>
      </c>
      <c r="AR6" s="318">
        <v>27074.325430249999</v>
      </c>
      <c r="AS6" s="318">
        <v>30888.441398219999</v>
      </c>
      <c r="AT6" s="318">
        <v>27730.84936484</v>
      </c>
      <c r="AU6" s="318">
        <v>29163.367234990001</v>
      </c>
      <c r="AV6" s="318">
        <v>24481.837077880002</v>
      </c>
      <c r="AW6" s="318">
        <v>25327.67790002</v>
      </c>
      <c r="AX6" s="318">
        <v>24714.96522984</v>
      </c>
      <c r="AY6" s="318">
        <v>20800.02032086</v>
      </c>
      <c r="AZ6" s="318">
        <v>25053.826077779999</v>
      </c>
      <c r="BA6" s="318">
        <v>20053.439975509998</v>
      </c>
    </row>
    <row r="7" spans="1:53" s="12" customFormat="1" ht="16.5" customHeight="1">
      <c r="A7" s="100" t="s">
        <v>470</v>
      </c>
      <c r="B7" s="427" t="s">
        <v>990</v>
      </c>
      <c r="D7" s="7"/>
      <c r="E7" s="318">
        <v>6.75624</v>
      </c>
      <c r="F7" s="318">
        <v>2927.8207339800001</v>
      </c>
      <c r="G7" s="318">
        <v>2201.9608432</v>
      </c>
      <c r="H7" s="318">
        <v>183.40334613999983</v>
      </c>
      <c r="I7" s="318">
        <v>82.370403300000007</v>
      </c>
      <c r="J7" s="318">
        <v>2452.1527790570976</v>
      </c>
      <c r="K7" s="318">
        <v>2517.7485167200002</v>
      </c>
      <c r="L7" s="318">
        <v>8512.3577445899991</v>
      </c>
      <c r="M7" s="318">
        <v>9663.7932784900004</v>
      </c>
      <c r="N7" s="318">
        <v>11637.981673038084</v>
      </c>
      <c r="O7" s="318"/>
      <c r="P7" s="318">
        <v>33.394470200000001</v>
      </c>
      <c r="Q7" s="318">
        <v>21.231963</v>
      </c>
      <c r="R7" s="318">
        <v>18.716999999999999</v>
      </c>
      <c r="S7" s="318">
        <v>2927.8207339800001</v>
      </c>
      <c r="T7" s="318">
        <v>2928.8982734699998</v>
      </c>
      <c r="U7" s="318">
        <v>3331.6066382818744</v>
      </c>
      <c r="V7" s="318">
        <v>3564.0119938900002</v>
      </c>
      <c r="W7" s="318">
        <v>2201.9608432</v>
      </c>
      <c r="X7" s="318">
        <v>3633.9288609499999</v>
      </c>
      <c r="Y7" s="318">
        <v>2130.3104026199999</v>
      </c>
      <c r="Z7" s="318">
        <v>2132.5779754</v>
      </c>
      <c r="AA7" s="318">
        <v>183.40334613999983</v>
      </c>
      <c r="AB7" s="318">
        <v>75.391078280000002</v>
      </c>
      <c r="AC7" s="318">
        <v>123.71595684</v>
      </c>
      <c r="AD7" s="318">
        <v>120.91628081</v>
      </c>
      <c r="AE7" s="318">
        <v>82.370403300000007</v>
      </c>
      <c r="AF7" s="318">
        <v>2046.2781392900001</v>
      </c>
      <c r="AG7" s="318">
        <v>2222.6925873599998</v>
      </c>
      <c r="AH7" s="318">
        <v>2405.6510524499995</v>
      </c>
      <c r="AI7" s="318">
        <v>2452.1527790570976</v>
      </c>
      <c r="AJ7" s="318">
        <v>3156.9340729099999</v>
      </c>
      <c r="AK7" s="318">
        <v>2393.8486885800003</v>
      </c>
      <c r="AL7" s="318">
        <v>5340.8840210999997</v>
      </c>
      <c r="AM7" s="318">
        <v>2517.7485167200002</v>
      </c>
      <c r="AN7" s="318">
        <v>2716.5405663400002</v>
      </c>
      <c r="AO7" s="318">
        <v>7150.3788963099996</v>
      </c>
      <c r="AP7" s="318">
        <v>9067.4686366900005</v>
      </c>
      <c r="AQ7" s="318">
        <v>8512.3577445899991</v>
      </c>
      <c r="AR7" s="318">
        <v>9739.78248833</v>
      </c>
      <c r="AS7" s="318">
        <v>11008.30373901</v>
      </c>
      <c r="AT7" s="318">
        <v>11071.646702219999</v>
      </c>
      <c r="AU7" s="318">
        <v>9663.7932784900004</v>
      </c>
      <c r="AV7" s="318">
        <v>9799.6606992500019</v>
      </c>
      <c r="AW7" s="318">
        <v>11945.639001019999</v>
      </c>
      <c r="AX7" s="318">
        <v>9882.5729320699993</v>
      </c>
      <c r="AY7" s="318">
        <v>11637.981673038084</v>
      </c>
      <c r="AZ7" s="318">
        <v>11355.124168670827</v>
      </c>
      <c r="BA7" s="318">
        <v>13940.743103794928</v>
      </c>
    </row>
    <row r="8" spans="1:53" s="12" customFormat="1" ht="16.5" customHeight="1">
      <c r="A8" s="100" t="s">
        <v>659</v>
      </c>
      <c r="B8" s="429" t="s">
        <v>991</v>
      </c>
      <c r="C8" s="8"/>
      <c r="D8" s="8"/>
      <c r="E8" s="319">
        <v>6.75624</v>
      </c>
      <c r="F8" s="319">
        <v>775.44073398</v>
      </c>
      <c r="G8" s="319">
        <v>120.89930473</v>
      </c>
      <c r="H8" s="319">
        <v>125.54919019</v>
      </c>
      <c r="I8" s="319">
        <v>82.370403300000007</v>
      </c>
      <c r="J8" s="502"/>
      <c r="K8" s="502"/>
      <c r="L8" s="502"/>
      <c r="M8" s="502"/>
      <c r="N8" s="502"/>
      <c r="O8" s="319"/>
      <c r="P8" s="319">
        <v>33.394470200000001</v>
      </c>
      <c r="Q8" s="319">
        <v>21.231963</v>
      </c>
      <c r="R8" s="319">
        <v>18.716999999999999</v>
      </c>
      <c r="S8" s="319">
        <v>775.44073398</v>
      </c>
      <c r="T8" s="319">
        <v>788.15696910999998</v>
      </c>
      <c r="U8" s="319">
        <v>1208.7196817418746</v>
      </c>
      <c r="V8" s="319">
        <v>1459.60100487</v>
      </c>
      <c r="W8" s="319">
        <v>120.89930473</v>
      </c>
      <c r="X8" s="319">
        <v>1571.00355659</v>
      </c>
      <c r="Y8" s="319">
        <v>87.523446079999999</v>
      </c>
      <c r="Z8" s="319">
        <v>66.786987960000005</v>
      </c>
      <c r="AA8" s="319">
        <v>125.54919019</v>
      </c>
      <c r="AB8" s="319">
        <v>75.391078280000002</v>
      </c>
      <c r="AC8" s="319">
        <v>123.71595684</v>
      </c>
      <c r="AD8" s="319">
        <v>120.91628081</v>
      </c>
      <c r="AE8" s="319">
        <v>82.370403300000007</v>
      </c>
      <c r="AF8" s="502"/>
      <c r="AG8" s="502"/>
      <c r="AH8" s="502"/>
      <c r="AI8" s="502"/>
      <c r="AJ8" s="502"/>
      <c r="AK8" s="502"/>
      <c r="AL8" s="502"/>
      <c r="AM8" s="502"/>
      <c r="AN8" s="502"/>
      <c r="AO8" s="502"/>
      <c r="AP8" s="502"/>
      <c r="AQ8" s="502"/>
      <c r="AR8" s="502"/>
      <c r="AS8" s="502"/>
      <c r="AT8" s="502"/>
      <c r="AU8" s="502"/>
      <c r="AV8" s="502"/>
      <c r="AW8" s="502"/>
      <c r="AX8" s="502"/>
      <c r="AY8" s="502"/>
      <c r="AZ8" s="502"/>
      <c r="BA8" s="502"/>
    </row>
    <row r="9" spans="1:53" s="12" customFormat="1" ht="16.5" customHeight="1">
      <c r="A9" s="101" t="s">
        <v>35</v>
      </c>
      <c r="B9" s="429" t="s">
        <v>992</v>
      </c>
      <c r="E9" s="300">
        <v>0</v>
      </c>
      <c r="F9" s="300">
        <v>2152.38</v>
      </c>
      <c r="G9" s="300">
        <v>2081.06153847</v>
      </c>
      <c r="H9" s="300">
        <v>57.854155949999836</v>
      </c>
      <c r="I9" s="300">
        <v>0</v>
      </c>
      <c r="J9" s="503"/>
      <c r="K9" s="503"/>
      <c r="L9" s="503"/>
      <c r="M9" s="503"/>
      <c r="N9" s="503"/>
      <c r="O9" s="300"/>
      <c r="P9" s="300">
        <v>0</v>
      </c>
      <c r="Q9" s="300">
        <v>0</v>
      </c>
      <c r="R9" s="300">
        <v>0</v>
      </c>
      <c r="S9" s="300">
        <v>2152.38</v>
      </c>
      <c r="T9" s="300">
        <v>2140.74130436</v>
      </c>
      <c r="U9" s="300">
        <v>2122.88695654</v>
      </c>
      <c r="V9" s="300">
        <v>2104.4109890200002</v>
      </c>
      <c r="W9" s="300">
        <v>2081.06153847</v>
      </c>
      <c r="X9" s="300">
        <v>2062.9253043600002</v>
      </c>
      <c r="Y9" s="300">
        <v>2042.7869565399999</v>
      </c>
      <c r="Z9" s="300">
        <v>2065.7909874400002</v>
      </c>
      <c r="AA9" s="300">
        <v>57.854155949999836</v>
      </c>
      <c r="AB9" s="300">
        <v>0</v>
      </c>
      <c r="AC9" s="300">
        <v>0</v>
      </c>
      <c r="AD9" s="300">
        <v>0</v>
      </c>
      <c r="AE9" s="300">
        <v>0</v>
      </c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</row>
    <row r="10" spans="1:53" s="12" customFormat="1" ht="16.5" customHeight="1">
      <c r="A10" s="101" t="s">
        <v>36</v>
      </c>
      <c r="B10" s="427" t="s">
        <v>993</v>
      </c>
      <c r="E10" s="300">
        <v>11677.96982583</v>
      </c>
      <c r="F10" s="300">
        <v>18485.112987969998</v>
      </c>
      <c r="G10" s="300">
        <v>20189.998920189999</v>
      </c>
      <c r="H10" s="300">
        <v>25079.56874277</v>
      </c>
      <c r="I10" s="300">
        <v>22966.818847123999</v>
      </c>
      <c r="J10" s="300">
        <v>19559.874587342001</v>
      </c>
      <c r="K10" s="300">
        <v>20799.844619806001</v>
      </c>
      <c r="L10" s="300">
        <v>26391.20830523</v>
      </c>
      <c r="M10" s="300">
        <v>29993.92644725</v>
      </c>
      <c r="N10" s="300">
        <v>28465.482300349999</v>
      </c>
      <c r="O10" s="300"/>
      <c r="P10" s="300">
        <v>10234.49499748</v>
      </c>
      <c r="Q10" s="300">
        <v>10825.86252868</v>
      </c>
      <c r="R10" s="300">
        <v>9836.6952159100001</v>
      </c>
      <c r="S10" s="300">
        <v>18485.112987969998</v>
      </c>
      <c r="T10" s="300">
        <v>19118.530653409998</v>
      </c>
      <c r="U10" s="300">
        <v>19636.188003470001</v>
      </c>
      <c r="V10" s="300">
        <v>17900.85211313</v>
      </c>
      <c r="W10" s="300">
        <v>20189.998920189999</v>
      </c>
      <c r="X10" s="300">
        <v>19716.57875782</v>
      </c>
      <c r="Y10" s="300">
        <v>19368.81115089</v>
      </c>
      <c r="Z10" s="300">
        <v>22867.203381597337</v>
      </c>
      <c r="AA10" s="300">
        <v>25079.56874277</v>
      </c>
      <c r="AB10" s="300">
        <v>22787.441343455001</v>
      </c>
      <c r="AC10" s="300">
        <v>21831.066445373999</v>
      </c>
      <c r="AD10" s="300">
        <v>23799.537395886</v>
      </c>
      <c r="AE10" s="300">
        <v>22966.818847123999</v>
      </c>
      <c r="AF10" s="300">
        <v>20359.348485959999</v>
      </c>
      <c r="AG10" s="300">
        <v>20405.807086381999</v>
      </c>
      <c r="AH10" s="300">
        <v>20463.048853984001</v>
      </c>
      <c r="AI10" s="300">
        <v>19559.874587342001</v>
      </c>
      <c r="AJ10" s="300">
        <v>19899.524702626</v>
      </c>
      <c r="AK10" s="300">
        <v>19594.624013586003</v>
      </c>
      <c r="AL10" s="300">
        <v>21143.851271449999</v>
      </c>
      <c r="AM10" s="300">
        <v>20799.844619806001</v>
      </c>
      <c r="AN10" s="300">
        <v>22666.009606250002</v>
      </c>
      <c r="AO10" s="300">
        <v>23608.7700381</v>
      </c>
      <c r="AP10" s="300">
        <v>26393.39129526</v>
      </c>
      <c r="AQ10" s="300">
        <v>26391.20830523</v>
      </c>
      <c r="AR10" s="300">
        <v>26260.98021252</v>
      </c>
      <c r="AS10" s="300">
        <v>25976.47828548</v>
      </c>
      <c r="AT10" s="300">
        <v>29034.47023649</v>
      </c>
      <c r="AU10" s="300">
        <v>29993.92644725</v>
      </c>
      <c r="AV10" s="300">
        <v>29258.881262030001</v>
      </c>
      <c r="AW10" s="300">
        <v>28552.50820357</v>
      </c>
      <c r="AX10" s="300">
        <v>27850.445756990001</v>
      </c>
      <c r="AY10" s="300">
        <v>28465.482300349999</v>
      </c>
      <c r="AZ10" s="300">
        <v>28662.9082394</v>
      </c>
      <c r="BA10" s="300">
        <v>31988.587152960001</v>
      </c>
    </row>
    <row r="11" spans="1:53" s="12" customFormat="1" ht="16.5" customHeight="1">
      <c r="A11" s="101" t="s">
        <v>461</v>
      </c>
      <c r="B11" s="427" t="s">
        <v>994</v>
      </c>
      <c r="C11" s="6"/>
      <c r="D11" s="6"/>
      <c r="E11" s="300">
        <v>12751.250223159999</v>
      </c>
      <c r="F11" s="300">
        <v>31948.209901509999</v>
      </c>
      <c r="G11" s="300">
        <v>29760.9055066</v>
      </c>
      <c r="H11" s="300">
        <v>24194.036064849999</v>
      </c>
      <c r="I11" s="300">
        <v>25866.61537204</v>
      </c>
      <c r="J11" s="300">
        <v>26810.969600439999</v>
      </c>
      <c r="K11" s="300">
        <v>25234.460513208</v>
      </c>
      <c r="L11" s="300">
        <v>27025.068734150002</v>
      </c>
      <c r="M11" s="300">
        <v>27837.658118470001</v>
      </c>
      <c r="N11" s="300">
        <v>34946.571691129997</v>
      </c>
      <c r="O11" s="300"/>
      <c r="P11" s="300">
        <v>13637.32773083</v>
      </c>
      <c r="Q11" s="300">
        <v>13740.70878796</v>
      </c>
      <c r="R11" s="300">
        <v>13461.25508581</v>
      </c>
      <c r="S11" s="300">
        <v>31948.209901509999</v>
      </c>
      <c r="T11" s="300">
        <v>29528.983049459999</v>
      </c>
      <c r="U11" s="300">
        <v>30497.880628909999</v>
      </c>
      <c r="V11" s="300">
        <v>30330.333392619999</v>
      </c>
      <c r="W11" s="300">
        <v>29760.9055066</v>
      </c>
      <c r="X11" s="300">
        <v>28618.101792879999</v>
      </c>
      <c r="Y11" s="300">
        <v>25946.372860020001</v>
      </c>
      <c r="Z11" s="300">
        <v>25303.669774589998</v>
      </c>
      <c r="AA11" s="300">
        <v>24194.036064849999</v>
      </c>
      <c r="AB11" s="300">
        <v>24014.932452730001</v>
      </c>
      <c r="AC11" s="300">
        <v>23755.324793970001</v>
      </c>
      <c r="AD11" s="300">
        <v>25378.878484640001</v>
      </c>
      <c r="AE11" s="300">
        <v>25866.61537204</v>
      </c>
      <c r="AF11" s="300">
        <v>24933.375432299999</v>
      </c>
      <c r="AG11" s="300">
        <v>26012.920181500001</v>
      </c>
      <c r="AH11" s="300">
        <v>25930.463940860001</v>
      </c>
      <c r="AI11" s="300">
        <v>26810.969600439999</v>
      </c>
      <c r="AJ11" s="300">
        <v>26355.845679279999</v>
      </c>
      <c r="AK11" s="300">
        <v>26634.966505389999</v>
      </c>
      <c r="AL11" s="300">
        <v>25994.849790952998</v>
      </c>
      <c r="AM11" s="300">
        <v>25234.460513208</v>
      </c>
      <c r="AN11" s="300">
        <v>25869.750184280001</v>
      </c>
      <c r="AO11" s="300">
        <v>25073.81160633</v>
      </c>
      <c r="AP11" s="300">
        <v>27325.093633230001</v>
      </c>
      <c r="AQ11" s="300">
        <v>27025.068734150002</v>
      </c>
      <c r="AR11" s="300">
        <v>26290.134910109999</v>
      </c>
      <c r="AS11" s="300">
        <v>26212.00962085</v>
      </c>
      <c r="AT11" s="300">
        <v>24797.40894429</v>
      </c>
      <c r="AU11" s="300">
        <v>27837.658118470001</v>
      </c>
      <c r="AV11" s="300">
        <v>31344.428502300001</v>
      </c>
      <c r="AW11" s="300">
        <v>30915.928971789999</v>
      </c>
      <c r="AX11" s="300">
        <v>34320.663097309996</v>
      </c>
      <c r="AY11" s="300">
        <v>34946.571691129997</v>
      </c>
      <c r="AZ11" s="300">
        <v>35207.144300079999</v>
      </c>
      <c r="BA11" s="300">
        <v>35746.945220449998</v>
      </c>
    </row>
    <row r="12" spans="1:53" s="6" customFormat="1" ht="16.5" customHeight="1">
      <c r="A12" s="99" t="s">
        <v>462</v>
      </c>
      <c r="B12" s="427" t="s">
        <v>727</v>
      </c>
      <c r="E12" s="300">
        <v>120154.53162995</v>
      </c>
      <c r="F12" s="300">
        <v>268850.88093067001</v>
      </c>
      <c r="G12" s="300">
        <v>310969.89575425</v>
      </c>
      <c r="H12" s="300">
        <v>363094.13112642639</v>
      </c>
      <c r="I12" s="300">
        <v>381218.65232482267</v>
      </c>
      <c r="J12" s="300">
        <v>369153.13539767131</v>
      </c>
      <c r="K12" s="300">
        <v>371086.25998301239</v>
      </c>
      <c r="L12" s="300">
        <v>414376.4755676685</v>
      </c>
      <c r="M12" s="300">
        <v>438482.33592945</v>
      </c>
      <c r="N12" s="300">
        <v>471451.43317425001</v>
      </c>
      <c r="O12" s="300"/>
      <c r="P12" s="300">
        <v>130767.38727335</v>
      </c>
      <c r="Q12" s="300">
        <v>137049.37618794001</v>
      </c>
      <c r="R12" s="300">
        <v>141214.65425381999</v>
      </c>
      <c r="S12" s="300">
        <v>268850.88093067001</v>
      </c>
      <c r="T12" s="300">
        <v>276775.55631501001</v>
      </c>
      <c r="U12" s="300">
        <v>284557.53751499002</v>
      </c>
      <c r="V12" s="300">
        <v>297827.20918275998</v>
      </c>
      <c r="W12" s="300">
        <v>310969.89575425</v>
      </c>
      <c r="X12" s="300">
        <v>322807.76383442001</v>
      </c>
      <c r="Y12" s="300">
        <v>337014.08110413997</v>
      </c>
      <c r="Z12" s="300">
        <v>353678.29981377773</v>
      </c>
      <c r="AA12" s="300">
        <v>363094.13112642639</v>
      </c>
      <c r="AB12" s="300">
        <v>372829.75521214562</v>
      </c>
      <c r="AC12" s="300">
        <v>380300.9897853235</v>
      </c>
      <c r="AD12" s="300">
        <v>383146.29068525141</v>
      </c>
      <c r="AE12" s="300">
        <v>381218.65232482267</v>
      </c>
      <c r="AF12" s="300">
        <v>380399.1509081301</v>
      </c>
      <c r="AG12" s="300">
        <v>377778.47918186709</v>
      </c>
      <c r="AH12" s="300">
        <v>375228.66363729897</v>
      </c>
      <c r="AI12" s="300">
        <v>369153.13539767131</v>
      </c>
      <c r="AJ12" s="300">
        <v>365043.14596301399</v>
      </c>
      <c r="AK12" s="300">
        <v>368237.29963522393</v>
      </c>
      <c r="AL12" s="300">
        <v>362556.0403215618</v>
      </c>
      <c r="AM12" s="300">
        <v>371086.25998301239</v>
      </c>
      <c r="AN12" s="300">
        <v>379781.54448395822</v>
      </c>
      <c r="AO12" s="300">
        <v>393928.81693631568</v>
      </c>
      <c r="AP12" s="300">
        <v>410031.69197307888</v>
      </c>
      <c r="AQ12" s="300">
        <v>414376.47556767002</v>
      </c>
      <c r="AR12" s="300">
        <v>418515.06962016999</v>
      </c>
      <c r="AS12" s="300">
        <v>420035.59591700998</v>
      </c>
      <c r="AT12" s="300">
        <v>432838.89391242998</v>
      </c>
      <c r="AU12" s="300">
        <v>438482.33592945</v>
      </c>
      <c r="AV12" s="300">
        <v>454920.20297797001</v>
      </c>
      <c r="AW12" s="300">
        <v>462283.83986774</v>
      </c>
      <c r="AX12" s="300">
        <v>475183.97683164</v>
      </c>
      <c r="AY12" s="300">
        <v>471451.43317425001</v>
      </c>
      <c r="AZ12" s="300">
        <v>470048.57999880001</v>
      </c>
      <c r="BA12" s="300">
        <v>473321.45192352001</v>
      </c>
    </row>
    <row r="13" spans="1:53" s="6" customFormat="1" ht="16.5" customHeight="1">
      <c r="A13" s="101" t="s">
        <v>1077</v>
      </c>
      <c r="B13" s="427" t="s">
        <v>728</v>
      </c>
      <c r="E13" s="300">
        <v>3595.6101424600001</v>
      </c>
      <c r="F13" s="300">
        <v>5094.1925900599999</v>
      </c>
      <c r="G13" s="300">
        <v>7444.2236028799998</v>
      </c>
      <c r="H13" s="300">
        <v>10020.772795139999</v>
      </c>
      <c r="I13" s="300">
        <v>11349.693897179999</v>
      </c>
      <c r="J13" s="300">
        <v>13482.10884171</v>
      </c>
      <c r="K13" s="300">
        <v>15602.38933998</v>
      </c>
      <c r="L13" s="300">
        <v>17021.880049169999</v>
      </c>
      <c r="M13" s="300">
        <v>15465.940662409999</v>
      </c>
      <c r="N13" s="300">
        <v>12967.35063787</v>
      </c>
      <c r="O13" s="300"/>
      <c r="P13" s="300">
        <v>3925.39161509</v>
      </c>
      <c r="Q13" s="300">
        <v>4313.5054229999996</v>
      </c>
      <c r="R13" s="300">
        <v>4679.2534144800002</v>
      </c>
      <c r="S13" s="300">
        <v>5094.1925900599999</v>
      </c>
      <c r="T13" s="300">
        <v>5591.5442982699997</v>
      </c>
      <c r="U13" s="300">
        <v>6031.1441021999999</v>
      </c>
      <c r="V13" s="300">
        <v>6689.84155895</v>
      </c>
      <c r="W13" s="300">
        <v>7444.2236028799998</v>
      </c>
      <c r="X13" s="300">
        <v>8039.0299096700001</v>
      </c>
      <c r="Y13" s="300">
        <v>8709.5811930500004</v>
      </c>
      <c r="Z13" s="300">
        <v>9277.1616032799993</v>
      </c>
      <c r="AA13" s="300">
        <v>10020.772795139999</v>
      </c>
      <c r="AB13" s="300">
        <v>10427.852430020001</v>
      </c>
      <c r="AC13" s="300">
        <v>10765.885804220001</v>
      </c>
      <c r="AD13" s="300">
        <v>11005.70226812</v>
      </c>
      <c r="AE13" s="300">
        <v>11349.693897179999</v>
      </c>
      <c r="AF13" s="300">
        <v>11669.492097750001</v>
      </c>
      <c r="AG13" s="300">
        <v>12322.452840739999</v>
      </c>
      <c r="AH13" s="300">
        <v>12948.438411589999</v>
      </c>
      <c r="AI13" s="300">
        <v>13482.10884171</v>
      </c>
      <c r="AJ13" s="300">
        <v>13973.965802430001</v>
      </c>
      <c r="AK13" s="300">
        <v>14695.88437752</v>
      </c>
      <c r="AL13" s="300">
        <v>15236.00864525</v>
      </c>
      <c r="AM13" s="300">
        <v>15602.38933998</v>
      </c>
      <c r="AN13" s="300">
        <v>15951.803157369999</v>
      </c>
      <c r="AO13" s="300">
        <v>16314.838773519999</v>
      </c>
      <c r="AP13" s="300">
        <v>16766.731361900002</v>
      </c>
      <c r="AQ13" s="300">
        <v>17021.880049169999</v>
      </c>
      <c r="AR13" s="300">
        <v>16979.237195729998</v>
      </c>
      <c r="AS13" s="300">
        <v>16828.150888619999</v>
      </c>
      <c r="AT13" s="300">
        <v>16257.40282367</v>
      </c>
      <c r="AU13" s="300">
        <v>15465.940662409999</v>
      </c>
      <c r="AV13" s="300">
        <v>14702.910718679999</v>
      </c>
      <c r="AW13" s="300">
        <v>14131.653010870001</v>
      </c>
      <c r="AX13" s="300">
        <v>13547.15120419</v>
      </c>
      <c r="AY13" s="300">
        <v>12967.35063787</v>
      </c>
      <c r="AZ13" s="300">
        <v>12073.2101659</v>
      </c>
      <c r="BA13" s="300">
        <v>11176.714441079999</v>
      </c>
    </row>
    <row r="14" spans="1:53" s="6" customFormat="1" ht="16.5" customHeight="1">
      <c r="A14" s="99" t="s">
        <v>1116</v>
      </c>
      <c r="B14" s="427" t="s">
        <v>729</v>
      </c>
      <c r="E14" s="300">
        <v>0</v>
      </c>
      <c r="F14" s="300">
        <v>0</v>
      </c>
      <c r="G14" s="300">
        <v>9.9370780599999993</v>
      </c>
      <c r="H14" s="300">
        <v>30.652750279999999</v>
      </c>
      <c r="I14" s="300">
        <v>49.105346599999997</v>
      </c>
      <c r="J14" s="300">
        <v>108.52332664410599</v>
      </c>
      <c r="K14" s="300">
        <v>372.16808424410601</v>
      </c>
      <c r="L14" s="300">
        <v>332.86428861000002</v>
      </c>
      <c r="M14" s="300">
        <v>313.78631435</v>
      </c>
      <c r="N14" s="300">
        <v>551.91364263000003</v>
      </c>
      <c r="O14" s="300"/>
      <c r="P14" s="300">
        <v>0</v>
      </c>
      <c r="Q14" s="300">
        <v>0</v>
      </c>
      <c r="R14" s="300">
        <v>0</v>
      </c>
      <c r="S14" s="300">
        <v>0</v>
      </c>
      <c r="T14" s="300">
        <v>0</v>
      </c>
      <c r="U14" s="300">
        <v>0</v>
      </c>
      <c r="V14" s="300">
        <v>0</v>
      </c>
      <c r="W14" s="300">
        <v>9.9370780599999993</v>
      </c>
      <c r="X14" s="300">
        <v>9.7700832099999992</v>
      </c>
      <c r="Y14" s="300">
        <v>29.882459220000001</v>
      </c>
      <c r="Z14" s="300">
        <v>30.71331567</v>
      </c>
      <c r="AA14" s="300">
        <v>30.652750279999999</v>
      </c>
      <c r="AB14" s="300">
        <v>30.424266930000002</v>
      </c>
      <c r="AC14" s="300">
        <v>35.64737753</v>
      </c>
      <c r="AD14" s="300">
        <v>36.819749960000003</v>
      </c>
      <c r="AE14" s="300">
        <v>49.105346599999997</v>
      </c>
      <c r="AF14" s="300">
        <v>60.447469640000001</v>
      </c>
      <c r="AG14" s="300">
        <v>82.491003919999997</v>
      </c>
      <c r="AH14" s="300">
        <v>94.865353159999998</v>
      </c>
      <c r="AI14" s="300">
        <v>108.52332664410599</v>
      </c>
      <c r="AJ14" s="300">
        <v>113.45852611410599</v>
      </c>
      <c r="AK14" s="300">
        <v>126.49781076410599</v>
      </c>
      <c r="AL14" s="300">
        <v>381.78280682410599</v>
      </c>
      <c r="AM14" s="300">
        <v>372.16808424410601</v>
      </c>
      <c r="AN14" s="300">
        <v>369.88053803999998</v>
      </c>
      <c r="AO14" s="300">
        <v>355.90190288000002</v>
      </c>
      <c r="AP14" s="300">
        <v>623.79360668000004</v>
      </c>
      <c r="AQ14" s="300">
        <v>332.86428861000002</v>
      </c>
      <c r="AR14" s="300">
        <v>314.74813513999999</v>
      </c>
      <c r="AS14" s="300">
        <v>303.15578515999999</v>
      </c>
      <c r="AT14" s="300">
        <v>336.05058147</v>
      </c>
      <c r="AU14" s="300">
        <v>313.78631435</v>
      </c>
      <c r="AV14" s="300">
        <v>340.73310099849328</v>
      </c>
      <c r="AW14" s="300">
        <v>550.60273602999996</v>
      </c>
      <c r="AX14" s="300">
        <v>530.08579915999997</v>
      </c>
      <c r="AY14" s="300">
        <v>551.91364263000003</v>
      </c>
      <c r="AZ14" s="300">
        <v>610.52215837000006</v>
      </c>
      <c r="BA14" s="300">
        <v>706.92894951999995</v>
      </c>
    </row>
    <row r="15" spans="1:53" s="6" customFormat="1" ht="16.5" customHeight="1">
      <c r="A15" s="97"/>
      <c r="B15" s="427" t="s">
        <v>700</v>
      </c>
      <c r="C15" s="1"/>
      <c r="D15" s="5"/>
      <c r="E15" s="319">
        <v>1734.2394278100001</v>
      </c>
      <c r="F15" s="319">
        <v>3442.5662776899999</v>
      </c>
      <c r="G15" s="319">
        <v>3574.6191649799998</v>
      </c>
      <c r="H15" s="319">
        <v>3682.7040988650001</v>
      </c>
      <c r="I15" s="319">
        <v>3676.8915458432066</v>
      </c>
      <c r="J15" s="319">
        <v>3770.535322509967</v>
      </c>
      <c r="K15" s="319">
        <v>4048.0193947343428</v>
      </c>
      <c r="L15" s="319">
        <v>4119.7776279099999</v>
      </c>
      <c r="M15" s="319">
        <v>4278.3767456799997</v>
      </c>
      <c r="N15" s="319">
        <v>4494.4078987399998</v>
      </c>
      <c r="O15" s="319"/>
      <c r="P15" s="319">
        <v>1718.16024373</v>
      </c>
      <c r="Q15" s="319">
        <v>1716.1981193399999</v>
      </c>
      <c r="R15" s="319">
        <v>1739.7684577699999</v>
      </c>
      <c r="S15" s="319">
        <v>3442.5662776899999</v>
      </c>
      <c r="T15" s="319">
        <v>3442.9421345300002</v>
      </c>
      <c r="U15" s="319">
        <v>3563.2405466300002</v>
      </c>
      <c r="V15" s="319">
        <v>3570.6837423400002</v>
      </c>
      <c r="W15" s="319">
        <v>3574.6191649799998</v>
      </c>
      <c r="X15" s="319">
        <v>3554.8770731099999</v>
      </c>
      <c r="Y15" s="319">
        <v>3598.3730022599998</v>
      </c>
      <c r="Z15" s="319">
        <v>3660.4052499066997</v>
      </c>
      <c r="AA15" s="319">
        <v>3682.7040988650001</v>
      </c>
      <c r="AB15" s="319">
        <v>3624.5470153092724</v>
      </c>
      <c r="AC15" s="319">
        <v>3599.0266251249968</v>
      </c>
      <c r="AD15" s="319">
        <v>3616.5164922201784</v>
      </c>
      <c r="AE15" s="319">
        <v>3676.8915458432066</v>
      </c>
      <c r="AF15" s="319">
        <v>3695.1219555696675</v>
      </c>
      <c r="AG15" s="319">
        <v>3657.3641717023274</v>
      </c>
      <c r="AH15" s="319">
        <v>3709.6417280254677</v>
      </c>
      <c r="AI15" s="319">
        <v>3770.535322509967</v>
      </c>
      <c r="AJ15" s="319">
        <v>4021.1492599094672</v>
      </c>
      <c r="AK15" s="319">
        <v>3990.1859787994672</v>
      </c>
      <c r="AL15" s="319">
        <v>3986.5197625264673</v>
      </c>
      <c r="AM15" s="319">
        <v>4048.0193947343428</v>
      </c>
      <c r="AN15" s="319">
        <v>4046.0482949265675</v>
      </c>
      <c r="AO15" s="319">
        <v>4043.3078200199998</v>
      </c>
      <c r="AP15" s="319">
        <v>4057.8694852900003</v>
      </c>
      <c r="AQ15" s="319">
        <v>4119.7776279099999</v>
      </c>
      <c r="AR15" s="319">
        <v>4127.3653749899995</v>
      </c>
      <c r="AS15" s="319">
        <v>4034.2064421200002</v>
      </c>
      <c r="AT15" s="319">
        <v>4017.1290342962802</v>
      </c>
      <c r="AU15" s="319">
        <v>4278.3767456799997</v>
      </c>
      <c r="AV15" s="319">
        <v>4202.4337515100005</v>
      </c>
      <c r="AW15" s="319">
        <v>4265.1094517391666</v>
      </c>
      <c r="AX15" s="319">
        <v>4311.00718366</v>
      </c>
      <c r="AY15" s="319">
        <v>4494.4078987399998</v>
      </c>
      <c r="AZ15" s="319">
        <v>4428.5636453686557</v>
      </c>
      <c r="BA15" s="319">
        <v>7308.2202921100006</v>
      </c>
    </row>
    <row r="16" spans="1:53" s="6" customFormat="1" ht="16.5" customHeight="1">
      <c r="A16" s="97"/>
      <c r="B16" s="427" t="s">
        <v>701</v>
      </c>
      <c r="C16" s="57"/>
      <c r="D16" s="5"/>
      <c r="E16" s="319">
        <v>485.37941024999998</v>
      </c>
      <c r="F16" s="319">
        <v>1110.4452120000001</v>
      </c>
      <c r="G16" s="319">
        <v>1044.5664929699999</v>
      </c>
      <c r="H16" s="319">
        <v>1675.5381185731421</v>
      </c>
      <c r="I16" s="319">
        <v>1864.8122529831421</v>
      </c>
      <c r="J16" s="319">
        <v>1720.0917244289153</v>
      </c>
      <c r="K16" s="319">
        <v>1575.1511919152897</v>
      </c>
      <c r="L16" s="319">
        <v>1485.5822397161451</v>
      </c>
      <c r="M16" s="319">
        <v>1451.6950081424518</v>
      </c>
      <c r="N16" s="319">
        <v>1675.8278879824518</v>
      </c>
      <c r="O16" s="319"/>
      <c r="P16" s="319">
        <v>939.28453284</v>
      </c>
      <c r="Q16" s="319">
        <v>893.24284614999999</v>
      </c>
      <c r="R16" s="319">
        <v>856.20333502999995</v>
      </c>
      <c r="S16" s="319">
        <v>1110.4452120000001</v>
      </c>
      <c r="T16" s="319">
        <v>1114.8409758400001</v>
      </c>
      <c r="U16" s="319">
        <v>1069.8766034499999</v>
      </c>
      <c r="V16" s="319">
        <v>1050.2691479299999</v>
      </c>
      <c r="W16" s="319">
        <v>1044.5664929699999</v>
      </c>
      <c r="X16" s="319">
        <v>1086.2075372899999</v>
      </c>
      <c r="Y16" s="319">
        <v>1087.8115689599999</v>
      </c>
      <c r="Z16" s="319">
        <v>1593.5315385608424</v>
      </c>
      <c r="AA16" s="319">
        <v>1675.5381185731421</v>
      </c>
      <c r="AB16" s="319">
        <v>2033.6023333751418</v>
      </c>
      <c r="AC16" s="319">
        <v>2008.062423143142</v>
      </c>
      <c r="AD16" s="319">
        <v>1947.7134926121421</v>
      </c>
      <c r="AE16" s="319">
        <v>1864.8122529831421</v>
      </c>
      <c r="AF16" s="319">
        <v>1864.7506388931422</v>
      </c>
      <c r="AG16" s="319">
        <v>1797.7772526954823</v>
      </c>
      <c r="AH16" s="319">
        <v>1755.022657371142</v>
      </c>
      <c r="AI16" s="319">
        <v>1720.0917244289153</v>
      </c>
      <c r="AJ16" s="319">
        <v>1711.9159332919153</v>
      </c>
      <c r="AK16" s="319">
        <v>1646.9809026026207</v>
      </c>
      <c r="AL16" s="319">
        <v>1637.4683011573788</v>
      </c>
      <c r="AM16" s="319">
        <v>1575.1511919152897</v>
      </c>
      <c r="AN16" s="319">
        <v>1658.3340789624517</v>
      </c>
      <c r="AO16" s="319">
        <v>1607.8879874424517</v>
      </c>
      <c r="AP16" s="319">
        <v>1520.7109565824517</v>
      </c>
      <c r="AQ16" s="319">
        <v>1485.5822397161451</v>
      </c>
      <c r="AR16" s="319">
        <v>1599.695626556145</v>
      </c>
      <c r="AS16" s="319">
        <v>1527.944885446145</v>
      </c>
      <c r="AT16" s="319">
        <v>1459.9141078824518</v>
      </c>
      <c r="AU16" s="319">
        <v>1451.6950081424518</v>
      </c>
      <c r="AV16" s="319">
        <v>1588.9630166624518</v>
      </c>
      <c r="AW16" s="319">
        <v>1705.8828248324519</v>
      </c>
      <c r="AX16" s="319">
        <v>1747.0933197124518</v>
      </c>
      <c r="AY16" s="319">
        <v>1675.8278879824518</v>
      </c>
      <c r="AZ16" s="319">
        <v>1742.4498350324518</v>
      </c>
      <c r="BA16" s="319">
        <v>1731.2395486224518</v>
      </c>
    </row>
    <row r="17" spans="1:53" s="6" customFormat="1" ht="16.5" customHeight="1">
      <c r="A17" s="97"/>
      <c r="B17" s="428" t="s">
        <v>702</v>
      </c>
      <c r="C17" s="351"/>
      <c r="D17" s="14"/>
      <c r="E17" s="352">
        <v>3906.34848434999</v>
      </c>
      <c r="F17" s="352">
        <v>8071.3115396599751</v>
      </c>
      <c r="G17" s="352">
        <v>8221.2162602099706</v>
      </c>
      <c r="H17" s="352">
        <v>7842.089956390555</v>
      </c>
      <c r="I17" s="352">
        <v>6329.8647371482803</v>
      </c>
      <c r="J17" s="352">
        <v>7278.2283440288156</v>
      </c>
      <c r="K17" s="352">
        <v>6945.3031083971728</v>
      </c>
      <c r="L17" s="352">
        <v>6678.5410567311337</v>
      </c>
      <c r="M17" s="352">
        <v>7305.4943336200668</v>
      </c>
      <c r="N17" s="352">
        <v>11290.657423793804</v>
      </c>
      <c r="O17" s="138"/>
      <c r="P17" s="352">
        <v>3315.3880742599722</v>
      </c>
      <c r="Q17" s="352">
        <v>4000.5837536799663</v>
      </c>
      <c r="R17" s="352">
        <v>3856.6931871999986</v>
      </c>
      <c r="S17" s="352">
        <v>8071.3115396599751</v>
      </c>
      <c r="T17" s="352">
        <v>8039.3981768499943</v>
      </c>
      <c r="U17" s="352">
        <v>7842.8685867807362</v>
      </c>
      <c r="V17" s="352">
        <v>6699.3203027995769</v>
      </c>
      <c r="W17" s="352">
        <v>8221.2162602099706</v>
      </c>
      <c r="X17" s="352">
        <v>8125.3307683399762</v>
      </c>
      <c r="Y17" s="352">
        <v>8748.7981269899756</v>
      </c>
      <c r="Z17" s="352">
        <v>7708.9926343533443</v>
      </c>
      <c r="AA17" s="352">
        <v>7842.089956390555</v>
      </c>
      <c r="AB17" s="352">
        <v>8684.2004359293496</v>
      </c>
      <c r="AC17" s="352">
        <v>8635.3620689680101</v>
      </c>
      <c r="AD17" s="352">
        <v>7017.0647364020115</v>
      </c>
      <c r="AE17" s="352">
        <v>6329.8647371482803</v>
      </c>
      <c r="AF17" s="352">
        <v>7670.6313536180533</v>
      </c>
      <c r="AG17" s="352">
        <v>9430.6818028810085</v>
      </c>
      <c r="AH17" s="352">
        <v>8464.7969792247168</v>
      </c>
      <c r="AI17" s="352">
        <v>7278.2283440288156</v>
      </c>
      <c r="AJ17" s="352">
        <v>6578.3780981460004</v>
      </c>
      <c r="AK17" s="352">
        <v>7202.2247429065173</v>
      </c>
      <c r="AL17" s="352">
        <v>7415.1017469702638</v>
      </c>
      <c r="AM17" s="352">
        <v>6945.3031083971728</v>
      </c>
      <c r="AN17" s="352">
        <v>8607.7898553633131</v>
      </c>
      <c r="AO17" s="352">
        <v>9247.1310949206818</v>
      </c>
      <c r="AP17" s="352">
        <v>5586.7758697406971</v>
      </c>
      <c r="AQ17" s="352">
        <v>6678.5410567311337</v>
      </c>
      <c r="AR17" s="352">
        <v>6833.0168117247522</v>
      </c>
      <c r="AS17" s="512">
        <v>8640.6292422125116</v>
      </c>
      <c r="AT17" s="512">
        <v>8144.7843472590903</v>
      </c>
      <c r="AU17" s="512">
        <v>7305.4943336200668</v>
      </c>
      <c r="AV17" s="512">
        <v>8990.10768670775</v>
      </c>
      <c r="AW17" s="512">
        <v>9629.0914884321392</v>
      </c>
      <c r="AX17" s="512">
        <v>9451.0516901976662</v>
      </c>
      <c r="AY17" s="512">
        <v>11290.657423793804</v>
      </c>
      <c r="AZ17" s="512">
        <v>10831.573190923547</v>
      </c>
      <c r="BA17" s="512">
        <v>11664.432961406419</v>
      </c>
    </row>
    <row r="18" spans="1:53" s="6" customFormat="1" ht="16.5" customHeight="1">
      <c r="A18" s="97"/>
      <c r="B18" s="10" t="s">
        <v>730</v>
      </c>
      <c r="C18" s="10"/>
      <c r="D18" s="14"/>
      <c r="E18" s="133">
        <v>152450.32480892999</v>
      </c>
      <c r="F18" s="133">
        <v>332279.83231297001</v>
      </c>
      <c r="G18" s="133">
        <v>371324.37103847001</v>
      </c>
      <c r="H18" s="133">
        <v>428351.12</v>
      </c>
      <c r="I18" s="133">
        <v>445072.75940065924</v>
      </c>
      <c r="J18" s="133">
        <v>433215.26924618083</v>
      </c>
      <c r="K18" s="133">
        <v>437097.85993861337</v>
      </c>
      <c r="L18" s="133">
        <v>493466.02681981993</v>
      </c>
      <c r="M18" s="133">
        <v>520689.50072451314</v>
      </c>
      <c r="N18" s="133">
        <v>550651.51809075649</v>
      </c>
      <c r="O18" s="133"/>
      <c r="P18" s="133">
        <v>163482.43513848999</v>
      </c>
      <c r="Q18" s="133">
        <v>171546.28520616001</v>
      </c>
      <c r="R18" s="133">
        <v>172072.53401213</v>
      </c>
      <c r="S18" s="133">
        <v>332279.83231297001</v>
      </c>
      <c r="T18" s="133">
        <v>338952.19456590002</v>
      </c>
      <c r="U18" s="133">
        <v>350488.07457687554</v>
      </c>
      <c r="V18" s="133">
        <v>357367.80822794983</v>
      </c>
      <c r="W18" s="133">
        <v>371324.37103847001</v>
      </c>
      <c r="X18" s="133">
        <v>382880.9532342797</v>
      </c>
      <c r="Y18" s="133">
        <v>397240.69768874999</v>
      </c>
      <c r="Z18" s="133">
        <v>413586.44762103108</v>
      </c>
      <c r="AA18" s="133">
        <v>428351.12</v>
      </c>
      <c r="AB18" s="133">
        <v>433458.38603657921</v>
      </c>
      <c r="AC18" s="133">
        <v>439593.61567518767</v>
      </c>
      <c r="AD18" s="133">
        <v>446859.1158125503</v>
      </c>
      <c r="AE18" s="133">
        <v>445072.75940065924</v>
      </c>
      <c r="AF18" s="133">
        <v>448087.62025181658</v>
      </c>
      <c r="AG18" s="133">
        <v>443995.61842657282</v>
      </c>
      <c r="AH18" s="133">
        <v>437181.17545191484</v>
      </c>
      <c r="AI18" s="133">
        <v>433215.26924618083</v>
      </c>
      <c r="AJ18" s="133">
        <v>430063.65614106518</v>
      </c>
      <c r="AK18" s="133">
        <v>426583.26188083133</v>
      </c>
      <c r="AL18" s="133">
        <v>429403.27041656029</v>
      </c>
      <c r="AM18" s="133">
        <v>437097.85993861337</v>
      </c>
      <c r="AN18" s="133">
        <v>452765.13195190986</v>
      </c>
      <c r="AO18" s="133">
        <v>478942.31511417084</v>
      </c>
      <c r="AP18" s="133">
        <v>489001.88182416139</v>
      </c>
      <c r="AQ18" s="133">
        <v>493466.02681981865</v>
      </c>
      <c r="AR18" s="133">
        <v>496985.55165093986</v>
      </c>
      <c r="AS18" s="142">
        <v>503759.88952706603</v>
      </c>
      <c r="AT18" s="142">
        <v>513408.22141906654</v>
      </c>
      <c r="AU18" s="142">
        <v>520689.50072451314</v>
      </c>
      <c r="AV18" s="142">
        <v>536172.79210755951</v>
      </c>
      <c r="AW18" s="142">
        <v>544511.03179185418</v>
      </c>
      <c r="AX18" s="142">
        <v>555159.76762968127</v>
      </c>
      <c r="AY18" s="142">
        <v>550651.51809075649</v>
      </c>
      <c r="AZ18" s="142">
        <v>550254.02432334318</v>
      </c>
      <c r="BA18" s="142">
        <v>557027.06566148798</v>
      </c>
    </row>
    <row r="19" spans="1:53" ht="16.5" customHeight="1">
      <c r="B19" s="427" t="s">
        <v>703</v>
      </c>
      <c r="E19" s="319">
        <v>98916.464858000007</v>
      </c>
      <c r="F19" s="319">
        <v>233414.32270682999</v>
      </c>
      <c r="G19" s="319">
        <v>268821.73767387</v>
      </c>
      <c r="H19" s="319">
        <v>317976.84793381998</v>
      </c>
      <c r="I19" s="319">
        <v>345393.68944143795</v>
      </c>
      <c r="J19" s="319">
        <v>339944.82115254994</v>
      </c>
      <c r="K19" s="319">
        <v>341753.07074089959</v>
      </c>
      <c r="L19" s="319">
        <v>381223.45845328999</v>
      </c>
      <c r="M19" s="319">
        <v>400499.21107701998</v>
      </c>
      <c r="N19" s="319">
        <v>418578.38273468998</v>
      </c>
      <c r="O19" s="319"/>
      <c r="P19" s="319">
        <v>107115.90389091001</v>
      </c>
      <c r="Q19" s="319">
        <v>107666.21169214</v>
      </c>
      <c r="R19" s="319">
        <v>106735.4844135</v>
      </c>
      <c r="S19" s="319">
        <v>233414.32270682999</v>
      </c>
      <c r="T19" s="319">
        <v>238883.78160819001</v>
      </c>
      <c r="U19" s="319">
        <v>250487.63421230001</v>
      </c>
      <c r="V19" s="319">
        <v>254622.47118816001</v>
      </c>
      <c r="W19" s="319">
        <v>268821.73767387</v>
      </c>
      <c r="X19" s="319">
        <v>274381.85091094999</v>
      </c>
      <c r="Y19" s="319">
        <v>288577.43692363001</v>
      </c>
      <c r="Z19" s="319">
        <v>300905.87508487544</v>
      </c>
      <c r="AA19" s="319">
        <v>317976.84793381998</v>
      </c>
      <c r="AB19" s="319">
        <v>324310.08151470701</v>
      </c>
      <c r="AC19" s="319">
        <v>333025.11348346999</v>
      </c>
      <c r="AD19" s="319">
        <v>345403.66574940603</v>
      </c>
      <c r="AE19" s="319">
        <v>345393.68944143795</v>
      </c>
      <c r="AF19" s="319">
        <v>350242.32266654092</v>
      </c>
      <c r="AG19" s="319">
        <v>348822.08114577254</v>
      </c>
      <c r="AH19" s="319">
        <v>344186.15559380234</v>
      </c>
      <c r="AI19" s="319">
        <v>339944.82115254994</v>
      </c>
      <c r="AJ19" s="319">
        <v>337572.92721787147</v>
      </c>
      <c r="AK19" s="319">
        <v>332563.4797129319</v>
      </c>
      <c r="AL19" s="319">
        <v>335015.77439774474</v>
      </c>
      <c r="AM19" s="319">
        <v>341753.07074089959</v>
      </c>
      <c r="AN19" s="319">
        <v>351668.83136903</v>
      </c>
      <c r="AO19" s="319">
        <v>368131.88930237998</v>
      </c>
      <c r="AP19" s="319">
        <v>381524.17029007</v>
      </c>
      <c r="AQ19" s="319">
        <v>381223.45845328999</v>
      </c>
      <c r="AR19" s="319">
        <v>380170.40741123998</v>
      </c>
      <c r="AS19" s="319">
        <v>386161.91409000999</v>
      </c>
      <c r="AT19" s="319">
        <v>395094.87003519799</v>
      </c>
      <c r="AU19" s="319">
        <v>400499.21107701998</v>
      </c>
      <c r="AV19" s="319">
        <v>400643.60152436001</v>
      </c>
      <c r="AW19" s="319">
        <v>411414.15198620001</v>
      </c>
      <c r="AX19" s="319">
        <v>421844.03360417997</v>
      </c>
      <c r="AY19" s="319">
        <v>418578.38273468998</v>
      </c>
      <c r="AZ19" s="319">
        <v>414160.13080942997</v>
      </c>
      <c r="BA19" s="319">
        <v>423439.21126985003</v>
      </c>
    </row>
    <row r="20" spans="1:53" ht="16.5" customHeight="1">
      <c r="B20" s="427" t="s">
        <v>704</v>
      </c>
      <c r="E20" s="319">
        <v>0</v>
      </c>
      <c r="F20" s="319">
        <v>4.1651338899999999</v>
      </c>
      <c r="G20" s="319">
        <v>6.7873024800000001</v>
      </c>
      <c r="H20" s="319">
        <v>5.4113623899999999</v>
      </c>
      <c r="I20" s="319">
        <v>12.86082532</v>
      </c>
      <c r="J20" s="319">
        <v>4.3786539500000003</v>
      </c>
      <c r="K20" s="319">
        <v>9.1128632199999995</v>
      </c>
      <c r="L20" s="319">
        <v>51.803202069999998</v>
      </c>
      <c r="M20" s="319">
        <v>2.9417307300000002</v>
      </c>
      <c r="N20" s="319">
        <v>101.17355954</v>
      </c>
      <c r="O20" s="319"/>
      <c r="P20" s="319">
        <v>0</v>
      </c>
      <c r="Q20" s="319">
        <v>0</v>
      </c>
      <c r="R20" s="319">
        <v>0</v>
      </c>
      <c r="S20" s="319">
        <v>4.1651338899999999</v>
      </c>
      <c r="T20" s="319">
        <v>0.37100474999999999</v>
      </c>
      <c r="U20" s="319">
        <v>5.8101594600000004</v>
      </c>
      <c r="V20" s="319">
        <v>3.88087917</v>
      </c>
      <c r="W20" s="319">
        <v>6.7873024800000001</v>
      </c>
      <c r="X20" s="319">
        <v>15.06304808</v>
      </c>
      <c r="Y20" s="319">
        <v>19.224490060000001</v>
      </c>
      <c r="Z20" s="319">
        <v>14.771282960000001</v>
      </c>
      <c r="AA20" s="319">
        <v>5.4113623899999999</v>
      </c>
      <c r="AB20" s="319">
        <v>25.912161650000002</v>
      </c>
      <c r="AC20" s="319">
        <v>12.631899450000001</v>
      </c>
      <c r="AD20" s="319">
        <v>11.8032319</v>
      </c>
      <c r="AE20" s="319">
        <v>12.86082532</v>
      </c>
      <c r="AF20" s="319">
        <v>9.9094236200000001</v>
      </c>
      <c r="AG20" s="319">
        <v>0</v>
      </c>
      <c r="AH20" s="319">
        <v>1.5655963500000001</v>
      </c>
      <c r="AI20" s="319">
        <v>4.3786539500000003</v>
      </c>
      <c r="AJ20" s="319">
        <v>2.21847766</v>
      </c>
      <c r="AK20" s="319">
        <v>12.06829001</v>
      </c>
      <c r="AL20" s="319">
        <v>5.1618010099999996</v>
      </c>
      <c r="AM20" s="319">
        <v>9.1128632199999995</v>
      </c>
      <c r="AN20" s="319">
        <v>5.5722420699999997</v>
      </c>
      <c r="AO20" s="319">
        <v>33.837526689999997</v>
      </c>
      <c r="AP20" s="319">
        <v>13.161257279999999</v>
      </c>
      <c r="AQ20" s="319">
        <v>51.803202069999998</v>
      </c>
      <c r="AR20" s="319">
        <v>26.320390539999998</v>
      </c>
      <c r="AS20" s="319">
        <v>25.71897787</v>
      </c>
      <c r="AT20" s="319">
        <v>9.5790766900000008</v>
      </c>
      <c r="AU20" s="319">
        <v>2.9417307300000002</v>
      </c>
      <c r="AV20" s="319">
        <v>0.68747891000000005</v>
      </c>
      <c r="AW20" s="319">
        <v>7.7266387700000001</v>
      </c>
      <c r="AX20" s="319">
        <v>19.746343840000002</v>
      </c>
      <c r="AY20" s="319">
        <v>101.17355954</v>
      </c>
      <c r="AZ20" s="319">
        <v>17.939854709999999</v>
      </c>
      <c r="BA20" s="319">
        <v>6.9511404900000002</v>
      </c>
    </row>
    <row r="21" spans="1:53" ht="16.5" customHeight="1">
      <c r="B21" s="427" t="s">
        <v>731</v>
      </c>
      <c r="E21" s="319">
        <v>0</v>
      </c>
      <c r="F21" s="319">
        <v>171.22184852000001</v>
      </c>
      <c r="G21" s="319">
        <v>99.826612030000007</v>
      </c>
      <c r="H21" s="319">
        <v>16.592677689999999</v>
      </c>
      <c r="I21" s="319">
        <v>25.45444123</v>
      </c>
      <c r="J21" s="319">
        <v>36.556538539999998</v>
      </c>
      <c r="K21" s="319">
        <v>36.604624989999998</v>
      </c>
      <c r="L21" s="319">
        <v>26.365439720000001</v>
      </c>
      <c r="M21" s="319">
        <v>4.4905177500000004</v>
      </c>
      <c r="N21" s="319">
        <v>16.550902730000001</v>
      </c>
      <c r="O21" s="319"/>
      <c r="P21" s="319">
        <v>3.1491274699999998</v>
      </c>
      <c r="Q21" s="319">
        <v>20.696211389999998</v>
      </c>
      <c r="R21" s="319">
        <v>49.711244059999999</v>
      </c>
      <c r="S21" s="319">
        <v>171.22184852000001</v>
      </c>
      <c r="T21" s="319">
        <v>183.15399704999999</v>
      </c>
      <c r="U21" s="319">
        <v>155.59774192</v>
      </c>
      <c r="V21" s="319">
        <v>135.45649649000001</v>
      </c>
      <c r="W21" s="319">
        <v>99.826612030000007</v>
      </c>
      <c r="X21" s="319">
        <v>110.21540327</v>
      </c>
      <c r="Y21" s="319">
        <v>53.245649620000002</v>
      </c>
      <c r="Z21" s="319">
        <v>27.018469620000001</v>
      </c>
      <c r="AA21" s="319">
        <v>16.592677689999999</v>
      </c>
      <c r="AB21" s="319">
        <v>9.3015650799999996</v>
      </c>
      <c r="AC21" s="319">
        <v>7.8718987900000004</v>
      </c>
      <c r="AD21" s="319">
        <v>5.8571249600000002</v>
      </c>
      <c r="AE21" s="319">
        <v>25.45444123</v>
      </c>
      <c r="AF21" s="319">
        <v>26.7523293</v>
      </c>
      <c r="AG21" s="319">
        <v>16.650589879999998</v>
      </c>
      <c r="AH21" s="319">
        <v>22.81203983</v>
      </c>
      <c r="AI21" s="319">
        <v>36.556538539999998</v>
      </c>
      <c r="AJ21" s="319">
        <v>38.030138119999997</v>
      </c>
      <c r="AK21" s="319">
        <v>45.125497420000002</v>
      </c>
      <c r="AL21" s="319">
        <v>50.974954490000002</v>
      </c>
      <c r="AM21" s="319">
        <v>36.604624989999998</v>
      </c>
      <c r="AN21" s="319">
        <v>45.65340561</v>
      </c>
      <c r="AO21" s="319">
        <v>45.537085789999999</v>
      </c>
      <c r="AP21" s="319">
        <v>37.961067929999999</v>
      </c>
      <c r="AQ21" s="319">
        <v>26.365439720000001</v>
      </c>
      <c r="AR21" s="319">
        <v>13.865573660000001</v>
      </c>
      <c r="AS21" s="319">
        <v>9.2169423500000001</v>
      </c>
      <c r="AT21" s="319">
        <v>6.3872153300000001</v>
      </c>
      <c r="AU21" s="319">
        <v>4.4905177500000004</v>
      </c>
      <c r="AV21" s="319">
        <v>0</v>
      </c>
      <c r="AW21" s="319">
        <v>0</v>
      </c>
      <c r="AX21" s="319">
        <v>0</v>
      </c>
      <c r="AY21" s="319">
        <v>16.550902730000001</v>
      </c>
      <c r="AZ21" s="319">
        <v>27.340239579999999</v>
      </c>
      <c r="BA21" s="319">
        <v>17.059363940000001</v>
      </c>
    </row>
    <row r="22" spans="1:53" ht="16.5" customHeight="1">
      <c r="B22" s="427" t="s">
        <v>705</v>
      </c>
      <c r="E22" s="319">
        <v>16980.14850657</v>
      </c>
      <c r="F22" s="319">
        <v>27705.490358589999</v>
      </c>
      <c r="G22" s="319">
        <v>26752.341029800002</v>
      </c>
      <c r="H22" s="319">
        <v>23269.744504089998</v>
      </c>
      <c r="I22" s="319">
        <v>20933.626589889998</v>
      </c>
      <c r="J22" s="319">
        <v>20561.259884984</v>
      </c>
      <c r="K22" s="319">
        <v>15845.320419038</v>
      </c>
      <c r="L22" s="319">
        <v>18923.339125409999</v>
      </c>
      <c r="M22" s="319">
        <v>21446.30353008</v>
      </c>
      <c r="N22" s="319">
        <v>23382.86186705</v>
      </c>
      <c r="O22" s="319"/>
      <c r="P22" s="319">
        <v>18377.67266574</v>
      </c>
      <c r="Q22" s="319">
        <v>16284.27639653</v>
      </c>
      <c r="R22" s="319">
        <v>12674.292370380001</v>
      </c>
      <c r="S22" s="319">
        <v>27705.490358589999</v>
      </c>
      <c r="T22" s="319">
        <v>25733.016376539999</v>
      </c>
      <c r="U22" s="319">
        <v>25951.88721416</v>
      </c>
      <c r="V22" s="319">
        <v>27079.42290198</v>
      </c>
      <c r="W22" s="319">
        <v>26752.341029800002</v>
      </c>
      <c r="X22" s="319">
        <v>28002.399090229999</v>
      </c>
      <c r="Y22" s="319">
        <v>26154.86689628</v>
      </c>
      <c r="Z22" s="319">
        <v>25028.206770960001</v>
      </c>
      <c r="AA22" s="319">
        <v>23269.744504089998</v>
      </c>
      <c r="AB22" s="319">
        <v>23127.364493677997</v>
      </c>
      <c r="AC22" s="319">
        <v>21847.298498381999</v>
      </c>
      <c r="AD22" s="319">
        <v>22163.128336078</v>
      </c>
      <c r="AE22" s="319">
        <v>20933.626589889998</v>
      </c>
      <c r="AF22" s="319">
        <v>20622.29331705</v>
      </c>
      <c r="AG22" s="319">
        <v>20968.671729310001</v>
      </c>
      <c r="AH22" s="319">
        <v>19865.410824300001</v>
      </c>
      <c r="AI22" s="319">
        <v>20561.259884984</v>
      </c>
      <c r="AJ22" s="319">
        <v>20705.769454191999</v>
      </c>
      <c r="AK22" s="319">
        <v>19171.121880221999</v>
      </c>
      <c r="AL22" s="319">
        <v>18157.7572852595</v>
      </c>
      <c r="AM22" s="319">
        <v>15845.320419038</v>
      </c>
      <c r="AN22" s="319">
        <v>18822.577286520002</v>
      </c>
      <c r="AO22" s="319">
        <v>23352.813111380001</v>
      </c>
      <c r="AP22" s="319">
        <v>20266.391884479999</v>
      </c>
      <c r="AQ22" s="319">
        <v>18923.339125409999</v>
      </c>
      <c r="AR22" s="319">
        <v>18778.67269204</v>
      </c>
      <c r="AS22" s="319">
        <v>20303.583885150001</v>
      </c>
      <c r="AT22" s="319">
        <v>18498.879951589999</v>
      </c>
      <c r="AU22" s="319">
        <v>21446.30353008</v>
      </c>
      <c r="AV22" s="319">
        <v>23515.769968109998</v>
      </c>
      <c r="AW22" s="319">
        <v>22018.584444370001</v>
      </c>
      <c r="AX22" s="319">
        <v>25566.111606189999</v>
      </c>
      <c r="AY22" s="319">
        <v>23382.86186705</v>
      </c>
      <c r="AZ22" s="319">
        <v>26576.653556410001</v>
      </c>
      <c r="BA22" s="319">
        <v>24401.186088800001</v>
      </c>
    </row>
    <row r="23" spans="1:53" ht="16.5" customHeight="1">
      <c r="B23" s="427" t="s">
        <v>706</v>
      </c>
      <c r="E23" s="319">
        <v>31400.5508347</v>
      </c>
      <c r="F23" s="319">
        <v>59238.085014490003</v>
      </c>
      <c r="G23" s="319">
        <v>64140.872792000002</v>
      </c>
      <c r="H23" s="319">
        <v>75510.051987090003</v>
      </c>
      <c r="I23" s="319">
        <v>66599.293832819996</v>
      </c>
      <c r="J23" s="319">
        <v>59724.659627710003</v>
      </c>
      <c r="K23" s="319">
        <v>65056.304535689997</v>
      </c>
      <c r="L23" s="319">
        <v>78366.245518149997</v>
      </c>
      <c r="M23" s="319">
        <v>82168.890826510004</v>
      </c>
      <c r="N23" s="319">
        <v>92312.891554460002</v>
      </c>
      <c r="O23" s="319"/>
      <c r="P23" s="319">
        <v>32746.919446929998</v>
      </c>
      <c r="Q23" s="319">
        <v>41838.31558853</v>
      </c>
      <c r="R23" s="319">
        <v>46529.566095419999</v>
      </c>
      <c r="S23" s="319">
        <v>59238.085014490003</v>
      </c>
      <c r="T23" s="319">
        <v>61687.291790119998</v>
      </c>
      <c r="U23" s="319">
        <v>63044.579099690003</v>
      </c>
      <c r="V23" s="319">
        <v>63413.825328029998</v>
      </c>
      <c r="W23" s="319">
        <v>64140.872792000002</v>
      </c>
      <c r="X23" s="319">
        <v>66502.741492390007</v>
      </c>
      <c r="Y23" s="319">
        <v>69460.664062890006</v>
      </c>
      <c r="Z23" s="319">
        <v>73520.313018800007</v>
      </c>
      <c r="AA23" s="319">
        <v>75510.051987090003</v>
      </c>
      <c r="AB23" s="319">
        <v>72547.081395750007</v>
      </c>
      <c r="AC23" s="319">
        <v>70723.802976859995</v>
      </c>
      <c r="AD23" s="319">
        <v>68630.516243659993</v>
      </c>
      <c r="AE23" s="319">
        <v>66599.293832819996</v>
      </c>
      <c r="AF23" s="319">
        <v>64837.64088649</v>
      </c>
      <c r="AG23" s="319">
        <v>63347.957972550001</v>
      </c>
      <c r="AH23" s="319">
        <v>60336.13071944</v>
      </c>
      <c r="AI23" s="319">
        <v>59724.659627710003</v>
      </c>
      <c r="AJ23" s="319">
        <v>59261.445459709998</v>
      </c>
      <c r="AK23" s="319">
        <v>63204.271230060003</v>
      </c>
      <c r="AL23" s="319">
        <v>61963.561497620001</v>
      </c>
      <c r="AM23" s="319">
        <v>65056.304535689997</v>
      </c>
      <c r="AN23" s="319">
        <v>65958.260854029999</v>
      </c>
      <c r="AO23" s="319">
        <v>72845.562482819994</v>
      </c>
      <c r="AP23" s="319">
        <v>73698.846742330003</v>
      </c>
      <c r="AQ23" s="319">
        <v>78366.245518149997</v>
      </c>
      <c r="AR23" s="319">
        <v>80740.438046039999</v>
      </c>
      <c r="AS23" s="319">
        <v>81971.740218780003</v>
      </c>
      <c r="AT23" s="319">
        <v>83265.531566739999</v>
      </c>
      <c r="AU23" s="319">
        <v>82168.890826510004</v>
      </c>
      <c r="AV23" s="319">
        <v>92594.651913270005</v>
      </c>
      <c r="AW23" s="319">
        <v>95018.049487590004</v>
      </c>
      <c r="AX23" s="319">
        <v>91355.893109989993</v>
      </c>
      <c r="AY23" s="319">
        <v>92312.891554460002</v>
      </c>
      <c r="AZ23" s="319">
        <v>90130.954465649993</v>
      </c>
      <c r="BA23" s="319">
        <v>91800.441908830006</v>
      </c>
    </row>
    <row r="24" spans="1:53" ht="16.5" customHeight="1">
      <c r="B24" s="427" t="s">
        <v>707</v>
      </c>
      <c r="E24" s="319">
        <v>92.766254759999995</v>
      </c>
      <c r="F24" s="319">
        <v>250.15416621</v>
      </c>
      <c r="G24" s="319">
        <v>306.68243060999998</v>
      </c>
      <c r="H24" s="319">
        <v>325.64527525</v>
      </c>
      <c r="I24" s="319">
        <v>318.24285212000001</v>
      </c>
      <c r="J24" s="319">
        <v>311.27719194454005</v>
      </c>
      <c r="K24" s="319">
        <v>305.48253793391513</v>
      </c>
      <c r="L24" s="319">
        <v>336.5490886</v>
      </c>
      <c r="M24" s="319">
        <v>323.98906674</v>
      </c>
      <c r="N24" s="319">
        <v>433.92870500999999</v>
      </c>
      <c r="O24" s="319"/>
      <c r="P24" s="319">
        <v>91.827221640000005</v>
      </c>
      <c r="Q24" s="319">
        <v>86.551253779999996</v>
      </c>
      <c r="R24" s="319">
        <v>88.638795509999994</v>
      </c>
      <c r="S24" s="319">
        <v>250.15416621</v>
      </c>
      <c r="T24" s="319">
        <v>249.92129467999999</v>
      </c>
      <c r="U24" s="319">
        <v>254.05700659999999</v>
      </c>
      <c r="V24" s="319">
        <v>270.33285734999998</v>
      </c>
      <c r="W24" s="319">
        <v>306.68243060999998</v>
      </c>
      <c r="X24" s="319">
        <v>317.41377170999999</v>
      </c>
      <c r="Y24" s="319">
        <v>299.50743691999998</v>
      </c>
      <c r="Z24" s="319">
        <v>318.23213842000001</v>
      </c>
      <c r="AA24" s="319">
        <v>325.64527525</v>
      </c>
      <c r="AB24" s="319">
        <v>342.15722333999997</v>
      </c>
      <c r="AC24" s="319">
        <v>352.76880932</v>
      </c>
      <c r="AD24" s="319">
        <v>360.53835429999998</v>
      </c>
      <c r="AE24" s="319">
        <v>318.24285212000001</v>
      </c>
      <c r="AF24" s="319">
        <v>364.80649258</v>
      </c>
      <c r="AG24" s="319">
        <v>346.08334883999999</v>
      </c>
      <c r="AH24" s="319">
        <v>308.20775785596601</v>
      </c>
      <c r="AI24" s="319">
        <v>311.27719194454005</v>
      </c>
      <c r="AJ24" s="319">
        <v>314.03017715983981</v>
      </c>
      <c r="AK24" s="319">
        <v>314.24604259960279</v>
      </c>
      <c r="AL24" s="319">
        <v>242.46415658163383</v>
      </c>
      <c r="AM24" s="319">
        <v>305.48253793391513</v>
      </c>
      <c r="AN24" s="319">
        <v>317.20975993000002</v>
      </c>
      <c r="AO24" s="319">
        <v>326.49638605000001</v>
      </c>
      <c r="AP24" s="319">
        <v>355.17715570000001</v>
      </c>
      <c r="AQ24" s="319">
        <v>336.5490886</v>
      </c>
      <c r="AR24" s="319">
        <v>337.80300383000002</v>
      </c>
      <c r="AS24" s="319">
        <v>338.94859007000002</v>
      </c>
      <c r="AT24" s="319">
        <v>339.33229587</v>
      </c>
      <c r="AU24" s="319">
        <v>323.98906674</v>
      </c>
      <c r="AV24" s="319">
        <v>332.42178115000002</v>
      </c>
      <c r="AW24" s="319">
        <v>377.87043290000003</v>
      </c>
      <c r="AX24" s="319">
        <v>374.24943751000001</v>
      </c>
      <c r="AY24" s="319">
        <v>433.92870500999999</v>
      </c>
      <c r="AZ24" s="319">
        <v>432.09715096228609</v>
      </c>
      <c r="BA24" s="319">
        <v>443.52367466999999</v>
      </c>
    </row>
    <row r="25" spans="1:53" ht="16.5" customHeight="1">
      <c r="B25" s="427" t="s">
        <v>708</v>
      </c>
      <c r="E25" s="319">
        <v>7.5266696499999997</v>
      </c>
      <c r="F25" s="319">
        <v>94.452389580000002</v>
      </c>
      <c r="G25" s="319">
        <v>89.103300369999999</v>
      </c>
      <c r="H25" s="319">
        <v>425.951452695</v>
      </c>
      <c r="I25" s="319">
        <v>510.68229647199996</v>
      </c>
      <c r="J25" s="319">
        <v>421.293613306</v>
      </c>
      <c r="K25" s="319">
        <v>678.85951376000003</v>
      </c>
      <c r="L25" s="319">
        <v>758.15168651122212</v>
      </c>
      <c r="M25" s="319">
        <v>1160.7580202300001</v>
      </c>
      <c r="N25" s="319">
        <v>1250.1496844166666</v>
      </c>
      <c r="O25" s="319"/>
      <c r="P25" s="319">
        <v>50.542450299999999</v>
      </c>
      <c r="Q25" s="319">
        <v>90.990593880000006</v>
      </c>
      <c r="R25" s="319">
        <v>103.74101856999999</v>
      </c>
      <c r="S25" s="319">
        <v>94.452389580000002</v>
      </c>
      <c r="T25" s="319">
        <v>118.27486088000001</v>
      </c>
      <c r="U25" s="319">
        <v>76.433488658845334</v>
      </c>
      <c r="V25" s="319">
        <v>73.678570169888573</v>
      </c>
      <c r="W25" s="319">
        <v>89.103300369999999</v>
      </c>
      <c r="X25" s="319">
        <v>170.30324926968015</v>
      </c>
      <c r="Y25" s="319">
        <v>278.30646721999994</v>
      </c>
      <c r="Z25" s="319">
        <v>403.00790379173003</v>
      </c>
      <c r="AA25" s="319">
        <v>425.951452695</v>
      </c>
      <c r="AB25" s="319">
        <v>426.622814275</v>
      </c>
      <c r="AC25" s="319">
        <v>477.41952408999998</v>
      </c>
      <c r="AD25" s="319">
        <v>557.18664502299998</v>
      </c>
      <c r="AE25" s="319">
        <v>510.68229647199996</v>
      </c>
      <c r="AF25" s="319">
        <v>656.215297685</v>
      </c>
      <c r="AG25" s="319">
        <v>499.76477380400001</v>
      </c>
      <c r="AH25" s="319">
        <v>540.68403918800004</v>
      </c>
      <c r="AI25" s="319">
        <v>421.293613306</v>
      </c>
      <c r="AJ25" s="319">
        <v>546.10955038199995</v>
      </c>
      <c r="AK25" s="319">
        <v>520.71355971000003</v>
      </c>
      <c r="AL25" s="319">
        <v>534.87269851500002</v>
      </c>
      <c r="AM25" s="319">
        <v>678.85951376000003</v>
      </c>
      <c r="AN25" s="319">
        <v>884.73675787000002</v>
      </c>
      <c r="AO25" s="319">
        <v>640.10877731000005</v>
      </c>
      <c r="AP25" s="319">
        <v>812.84963332999996</v>
      </c>
      <c r="AQ25" s="319">
        <v>758.15168650999999</v>
      </c>
      <c r="AR25" s="319">
        <v>1148.9843250599999</v>
      </c>
      <c r="AS25" s="319">
        <v>747.16291866999995</v>
      </c>
      <c r="AT25" s="319">
        <v>740.92772957</v>
      </c>
      <c r="AU25" s="319">
        <v>1160.7580202300001</v>
      </c>
      <c r="AV25" s="319">
        <v>1612.6008362499999</v>
      </c>
      <c r="AW25" s="319">
        <v>1011.3899363100001</v>
      </c>
      <c r="AX25" s="319">
        <v>855.71855133999998</v>
      </c>
      <c r="AY25" s="319">
        <v>1250.1496844166666</v>
      </c>
      <c r="AZ25" s="319">
        <v>1609.3755068999999</v>
      </c>
      <c r="BA25" s="319">
        <v>917.64896154999997</v>
      </c>
    </row>
    <row r="26" spans="1:53" ht="16.5" customHeight="1">
      <c r="B26" s="427" t="s">
        <v>709</v>
      </c>
      <c r="E26" s="319">
        <v>302.05878418999998</v>
      </c>
      <c r="F26" s="319">
        <v>176.20884541999999</v>
      </c>
      <c r="G26" s="319">
        <v>349.33029792000002</v>
      </c>
      <c r="H26" s="319">
        <v>383.89692357009903</v>
      </c>
      <c r="I26" s="319">
        <v>382.87268488529907</v>
      </c>
      <c r="J26" s="319">
        <v>185.49178430000001</v>
      </c>
      <c r="K26" s="319">
        <v>0</v>
      </c>
      <c r="L26" s="319">
        <v>0</v>
      </c>
      <c r="M26" s="319">
        <v>0</v>
      </c>
      <c r="N26" s="319">
        <v>0</v>
      </c>
      <c r="O26" s="319"/>
      <c r="P26" s="319">
        <v>231.12003042000001</v>
      </c>
      <c r="Q26" s="319">
        <v>202.90383199999999</v>
      </c>
      <c r="R26" s="319">
        <v>193.99149887999999</v>
      </c>
      <c r="S26" s="319">
        <v>176.20884541999999</v>
      </c>
      <c r="T26" s="319">
        <v>229.42917922000001</v>
      </c>
      <c r="U26" s="319">
        <v>287.91707965000001</v>
      </c>
      <c r="V26" s="319">
        <v>341.78219858</v>
      </c>
      <c r="W26" s="319">
        <v>349.33029792000002</v>
      </c>
      <c r="X26" s="319">
        <v>368.63942222999998</v>
      </c>
      <c r="Y26" s="319">
        <v>385.70931765</v>
      </c>
      <c r="Z26" s="319">
        <v>406.83473812</v>
      </c>
      <c r="AA26" s="319">
        <v>383.89692357009903</v>
      </c>
      <c r="AB26" s="319">
        <v>361.20349922009905</v>
      </c>
      <c r="AC26" s="319">
        <v>390.49995364009902</v>
      </c>
      <c r="AD26" s="319">
        <v>381.42951944009906</v>
      </c>
      <c r="AE26" s="319">
        <v>382.87268488529907</v>
      </c>
      <c r="AF26" s="319">
        <v>127.35845698999999</v>
      </c>
      <c r="AG26" s="319">
        <v>219.75660396999999</v>
      </c>
      <c r="AH26" s="319">
        <v>185.93764691000001</v>
      </c>
      <c r="AI26" s="319">
        <v>185.49178430000001</v>
      </c>
      <c r="AJ26" s="319">
        <v>207.27694079</v>
      </c>
      <c r="AK26" s="319">
        <v>210.56255250000001</v>
      </c>
      <c r="AL26" s="319">
        <v>0</v>
      </c>
      <c r="AM26" s="319">
        <v>0</v>
      </c>
      <c r="AN26" s="319">
        <v>14.99724496</v>
      </c>
      <c r="AO26" s="319">
        <v>0</v>
      </c>
      <c r="AP26" s="319">
        <v>0</v>
      </c>
      <c r="AQ26" s="319">
        <v>0</v>
      </c>
      <c r="AR26" s="319">
        <v>0</v>
      </c>
      <c r="AS26" s="319">
        <v>0</v>
      </c>
      <c r="AT26" s="319">
        <v>0</v>
      </c>
      <c r="AU26" s="319">
        <v>0</v>
      </c>
      <c r="AV26" s="319">
        <v>0</v>
      </c>
      <c r="AW26" s="319">
        <v>0</v>
      </c>
      <c r="AX26" s="319">
        <v>0</v>
      </c>
      <c r="AY26" s="319">
        <v>0</v>
      </c>
      <c r="AZ26" s="319">
        <v>0</v>
      </c>
      <c r="BA26" s="319">
        <v>0</v>
      </c>
    </row>
    <row r="27" spans="1:53" ht="16.5" customHeight="1">
      <c r="B27" s="428" t="s">
        <v>710</v>
      </c>
      <c r="C27" s="351"/>
      <c r="D27" s="14"/>
      <c r="E27" s="352">
        <v>4750.8089010599651</v>
      </c>
      <c r="F27" s="352">
        <v>11225.731849440024</v>
      </c>
      <c r="G27" s="352">
        <v>10757.689599390025</v>
      </c>
      <c r="H27" s="352">
        <v>10436.977883404936</v>
      </c>
      <c r="I27" s="352">
        <v>10896.036436484021</v>
      </c>
      <c r="J27" s="352">
        <v>12025.530798896332</v>
      </c>
      <c r="K27" s="352">
        <v>13413.10470308183</v>
      </c>
      <c r="L27" s="352">
        <v>13780.114306068746</v>
      </c>
      <c r="M27" s="352">
        <v>15082.91595545318</v>
      </c>
      <c r="N27" s="352">
        <v>14575.579082859796</v>
      </c>
      <c r="O27" s="319"/>
      <c r="P27" s="352">
        <v>4865.3003050799889</v>
      </c>
      <c r="Q27" s="352">
        <v>5356.3396379100159</v>
      </c>
      <c r="R27" s="352">
        <v>5697.1085758099798</v>
      </c>
      <c r="S27" s="352">
        <v>11225.731849440024</v>
      </c>
      <c r="T27" s="352">
        <v>11866.954454470077</v>
      </c>
      <c r="U27" s="352">
        <v>10224.158574436675</v>
      </c>
      <c r="V27" s="352">
        <v>11426.957808019943</v>
      </c>
      <c r="W27" s="352">
        <v>10757.689599390025</v>
      </c>
      <c r="X27" s="352">
        <v>13012.326846150041</v>
      </c>
      <c r="Y27" s="352">
        <v>12011.73644447996</v>
      </c>
      <c r="Z27" s="352">
        <v>12962.188213483954</v>
      </c>
      <c r="AA27" s="352">
        <v>10436.977883404936</v>
      </c>
      <c r="AB27" s="352">
        <v>12308.66136887914</v>
      </c>
      <c r="AC27" s="352">
        <v>12756.208631185582</v>
      </c>
      <c r="AD27" s="352">
        <v>9344.9906077831401</v>
      </c>
      <c r="AE27" s="352">
        <v>10896.036436484021</v>
      </c>
      <c r="AF27" s="352">
        <v>11200.32138156076</v>
      </c>
      <c r="AG27" s="352">
        <v>9774.6522624462377</v>
      </c>
      <c r="AH27" s="352">
        <v>11734.271234238462</v>
      </c>
      <c r="AI27" s="352">
        <v>12025.530798896332</v>
      </c>
      <c r="AJ27" s="352">
        <v>11415.848725179909</v>
      </c>
      <c r="AK27" s="352">
        <v>10541.67311537778</v>
      </c>
      <c r="AL27" s="352">
        <v>13432.703625339374</v>
      </c>
      <c r="AM27" s="352">
        <v>13413.10470308183</v>
      </c>
      <c r="AN27" s="352">
        <v>15047.293031889887</v>
      </c>
      <c r="AO27" s="352">
        <v>13566.070441750868</v>
      </c>
      <c r="AP27" s="352">
        <v>12293.323793041403</v>
      </c>
      <c r="AQ27" s="352">
        <v>13780.114306068688</v>
      </c>
      <c r="AR27" s="352">
        <v>15769.060208529874</v>
      </c>
      <c r="AS27" s="512">
        <v>14201.603904166026</v>
      </c>
      <c r="AT27" s="512">
        <v>15452.713548078551</v>
      </c>
      <c r="AU27" s="512">
        <v>15082.91595545318</v>
      </c>
      <c r="AV27" s="512">
        <v>17473.058605509461</v>
      </c>
      <c r="AW27" s="512">
        <v>14663.258865714073</v>
      </c>
      <c r="AX27" s="512">
        <v>15144.014976631268</v>
      </c>
      <c r="AY27" s="512">
        <v>14575.579082859796</v>
      </c>
      <c r="AZ27" s="512">
        <v>17299.532739700866</v>
      </c>
      <c r="BA27" s="512">
        <v>16001.043253357988</v>
      </c>
    </row>
    <row r="28" spans="1:53" ht="16.5" customHeight="1">
      <c r="B28" s="10" t="s">
        <v>732</v>
      </c>
      <c r="C28" s="10"/>
      <c r="D28" s="14"/>
      <c r="E28" s="133">
        <v>9410.7048108899999</v>
      </c>
      <c r="F28" s="133">
        <v>22794.250383229999</v>
      </c>
      <c r="G28" s="133">
        <v>26787.393093480001</v>
      </c>
      <c r="H28" s="133">
        <v>29638.13</v>
      </c>
      <c r="I28" s="133">
        <v>30863.841212520118</v>
      </c>
      <c r="J28" s="133">
        <v>34583.169461925223</v>
      </c>
      <c r="K28" s="133">
        <v>38197.782703771823</v>
      </c>
      <c r="L28" s="133">
        <v>40288.601261108459</v>
      </c>
      <c r="M28" s="133">
        <v>43266.873348338049</v>
      </c>
      <c r="N28" s="133">
        <v>47630.128559886325</v>
      </c>
      <c r="O28" s="319"/>
      <c r="P28" s="133">
        <v>10769.836457990001</v>
      </c>
      <c r="Q28" s="133">
        <v>10800.74723499</v>
      </c>
      <c r="R28" s="133">
        <v>14548.587220629999</v>
      </c>
      <c r="S28" s="133">
        <v>22794.250383229999</v>
      </c>
      <c r="T28" s="133">
        <v>22816.171054070001</v>
      </c>
      <c r="U28" s="133">
        <v>23235.167740747002</v>
      </c>
      <c r="V28" s="133">
        <v>24590.560475659702</v>
      </c>
      <c r="W28" s="133">
        <v>26787.393093480001</v>
      </c>
      <c r="X28" s="133">
        <v>27170.796154480322</v>
      </c>
      <c r="Y28" s="133">
        <v>27871.332845120582</v>
      </c>
      <c r="Z28" s="133">
        <v>29291.606155167763</v>
      </c>
      <c r="AA28" s="133">
        <v>29638.13</v>
      </c>
      <c r="AB28" s="133">
        <v>29856.919749889072</v>
      </c>
      <c r="AC28" s="133">
        <v>30927.497218989731</v>
      </c>
      <c r="AD28" s="133">
        <v>31755.054244807783</v>
      </c>
      <c r="AE28" s="133">
        <v>30863.841212520118</v>
      </c>
      <c r="AF28" s="133">
        <v>30989.018950741229</v>
      </c>
      <c r="AG28" s="133">
        <v>32782.603148368631</v>
      </c>
      <c r="AH28" s="133">
        <v>34510.4892344705</v>
      </c>
      <c r="AI28" s="133">
        <v>34583.169461925223</v>
      </c>
      <c r="AJ28" s="133">
        <v>35209.193451248226</v>
      </c>
      <c r="AK28" s="133">
        <v>38934.472748625609</v>
      </c>
      <c r="AL28" s="133">
        <v>37860.199691163332</v>
      </c>
      <c r="AM28" s="133">
        <v>38197.782703771823</v>
      </c>
      <c r="AN28" s="133">
        <v>38691.244166110118</v>
      </c>
      <c r="AO28" s="133">
        <v>39553.126155607344</v>
      </c>
      <c r="AP28" s="133">
        <v>39617.174737030051</v>
      </c>
      <c r="AQ28" s="133">
        <v>40288.601261111166</v>
      </c>
      <c r="AR28" s="133">
        <v>40748.804154580466</v>
      </c>
      <c r="AS28" s="142">
        <v>41695.026677061847</v>
      </c>
      <c r="AT28" s="142">
        <v>42280.328635776867</v>
      </c>
      <c r="AU28" s="142">
        <v>43266.873348338049</v>
      </c>
      <c r="AV28" s="142">
        <v>43457.36668642408</v>
      </c>
      <c r="AW28" s="142">
        <v>44796.901664193683</v>
      </c>
      <c r="AX28" s="142">
        <v>46379.398540593669</v>
      </c>
      <c r="AY28" s="142">
        <v>47630.128559886325</v>
      </c>
      <c r="AZ28" s="142">
        <v>49759.877456980896</v>
      </c>
      <c r="BA28" s="142">
        <v>50611.637907484284</v>
      </c>
    </row>
    <row r="29" spans="1:53" ht="16.5" customHeight="1">
      <c r="B29" s="429" t="s">
        <v>711</v>
      </c>
      <c r="D29" s="1"/>
      <c r="E29" s="318">
        <v>3341.2181</v>
      </c>
      <c r="F29" s="318">
        <v>6325.1973500000004</v>
      </c>
      <c r="G29" s="318">
        <v>7771.9711500000003</v>
      </c>
      <c r="H29" s="318">
        <v>7771.9711500000003</v>
      </c>
      <c r="I29" s="318">
        <v>7771.9711500000003</v>
      </c>
      <c r="J29" s="318">
        <v>9849.1447000000007</v>
      </c>
      <c r="K29" s="318">
        <v>9849.1447000000007</v>
      </c>
      <c r="L29" s="318">
        <v>9849.1447000000007</v>
      </c>
      <c r="M29" s="318">
        <v>9849.1447000000007</v>
      </c>
      <c r="N29" s="318">
        <v>9849.1447000000007</v>
      </c>
      <c r="O29" s="318"/>
      <c r="P29" s="318">
        <v>4751.2181</v>
      </c>
      <c r="Q29" s="318">
        <v>4751.2181</v>
      </c>
      <c r="R29" s="318">
        <v>6325.1973500000004</v>
      </c>
      <c r="S29" s="318">
        <v>6325.1973500000004</v>
      </c>
      <c r="T29" s="318">
        <v>6325.1973500000004</v>
      </c>
      <c r="U29" s="318">
        <v>6325.1973500000004</v>
      </c>
      <c r="V29" s="318">
        <v>6325.1973500000004</v>
      </c>
      <c r="W29" s="318">
        <v>7771.9711500000003</v>
      </c>
      <c r="X29" s="318">
        <v>7771.9711500000003</v>
      </c>
      <c r="Y29" s="318">
        <v>7771.9711500000003</v>
      </c>
      <c r="Z29" s="318">
        <v>7771.9711500000003</v>
      </c>
      <c r="AA29" s="318">
        <v>7771.9711500000003</v>
      </c>
      <c r="AB29" s="318">
        <v>7771.9711500000003</v>
      </c>
      <c r="AC29" s="318">
        <v>7771.9711500000003</v>
      </c>
      <c r="AD29" s="318">
        <v>7771.9711500000003</v>
      </c>
      <c r="AE29" s="318">
        <v>7771.9711500000003</v>
      </c>
      <c r="AF29" s="318">
        <v>7771.9711500000003</v>
      </c>
      <c r="AG29" s="318">
        <v>7771.9711500000003</v>
      </c>
      <c r="AH29" s="318">
        <v>7771.9711500000003</v>
      </c>
      <c r="AI29" s="318">
        <v>9849.1447000000007</v>
      </c>
      <c r="AJ29" s="318">
        <v>9849.1447000000007</v>
      </c>
      <c r="AK29" s="318">
        <v>9849.1447000000007</v>
      </c>
      <c r="AL29" s="318">
        <v>9849.1447000000007</v>
      </c>
      <c r="AM29" s="318">
        <v>9849.1447000000007</v>
      </c>
      <c r="AN29" s="318">
        <v>9849.1447000000007</v>
      </c>
      <c r="AO29" s="318">
        <v>9849.1447000000007</v>
      </c>
      <c r="AP29" s="318">
        <v>9849.1447000000007</v>
      </c>
      <c r="AQ29" s="318">
        <v>9849.1447000000007</v>
      </c>
      <c r="AR29" s="318">
        <v>9849.1447000000007</v>
      </c>
      <c r="AS29" s="318">
        <v>9849.1447000000007</v>
      </c>
      <c r="AT29" s="318">
        <v>9849.1447000000007</v>
      </c>
      <c r="AU29" s="318">
        <v>9849.1447000000007</v>
      </c>
      <c r="AV29" s="318">
        <v>9849.1447000000007</v>
      </c>
      <c r="AW29" s="318">
        <v>9849.1447000000007</v>
      </c>
      <c r="AX29" s="318">
        <v>9849.1447000000007</v>
      </c>
      <c r="AY29" s="318">
        <v>9849.1447000000007</v>
      </c>
      <c r="AZ29" s="318">
        <v>9849.1447000000007</v>
      </c>
      <c r="BA29" s="318">
        <v>9849.1447000000007</v>
      </c>
    </row>
    <row r="30" spans="1:53" ht="16.5" customHeight="1">
      <c r="B30" s="429" t="s">
        <v>733</v>
      </c>
      <c r="D30" s="1"/>
      <c r="E30" s="318">
        <v>0</v>
      </c>
      <c r="F30" s="318">
        <v>2000</v>
      </c>
      <c r="G30" s="318">
        <v>2000</v>
      </c>
      <c r="H30" s="318">
        <v>2000</v>
      </c>
      <c r="I30" s="318">
        <v>2000</v>
      </c>
      <c r="J30" s="318">
        <v>3480</v>
      </c>
      <c r="K30" s="318">
        <v>4030</v>
      </c>
      <c r="L30" s="318">
        <v>4030</v>
      </c>
      <c r="M30" s="318">
        <v>4030</v>
      </c>
      <c r="N30" s="318">
        <v>4030</v>
      </c>
      <c r="O30" s="318"/>
      <c r="P30" s="318">
        <v>0</v>
      </c>
      <c r="Q30" s="318">
        <v>0</v>
      </c>
      <c r="R30" s="318">
        <v>2000</v>
      </c>
      <c r="S30" s="318">
        <v>2000</v>
      </c>
      <c r="T30" s="318">
        <v>2000</v>
      </c>
      <c r="U30" s="318">
        <v>2000</v>
      </c>
      <c r="V30" s="318">
        <v>2000</v>
      </c>
      <c r="W30" s="318">
        <v>2000</v>
      </c>
      <c r="X30" s="318">
        <v>2000</v>
      </c>
      <c r="Y30" s="318">
        <v>2000</v>
      </c>
      <c r="Z30" s="318">
        <v>2000</v>
      </c>
      <c r="AA30" s="318">
        <v>2000</v>
      </c>
      <c r="AB30" s="318">
        <v>2000</v>
      </c>
      <c r="AC30" s="318">
        <v>2000</v>
      </c>
      <c r="AD30" s="318">
        <v>2000</v>
      </c>
      <c r="AE30" s="318">
        <v>2000</v>
      </c>
      <c r="AF30" s="318">
        <v>2000</v>
      </c>
      <c r="AG30" s="318">
        <v>2680</v>
      </c>
      <c r="AH30" s="318">
        <v>3480</v>
      </c>
      <c r="AI30" s="318">
        <v>3480</v>
      </c>
      <c r="AJ30" s="318">
        <v>3480</v>
      </c>
      <c r="AK30" s="318">
        <v>6030</v>
      </c>
      <c r="AL30" s="318">
        <v>4030</v>
      </c>
      <c r="AM30" s="318">
        <v>4030</v>
      </c>
      <c r="AN30" s="318">
        <v>4030</v>
      </c>
      <c r="AO30" s="318">
        <v>4030</v>
      </c>
      <c r="AP30" s="318">
        <v>4030</v>
      </c>
      <c r="AQ30" s="318">
        <v>4030</v>
      </c>
      <c r="AR30" s="318">
        <v>4030</v>
      </c>
      <c r="AS30" s="318">
        <v>4030</v>
      </c>
      <c r="AT30" s="318">
        <v>4030</v>
      </c>
      <c r="AU30" s="318">
        <v>4030</v>
      </c>
      <c r="AV30" s="318">
        <v>4030</v>
      </c>
      <c r="AW30" s="318">
        <v>4030</v>
      </c>
      <c r="AX30" s="318">
        <v>4030</v>
      </c>
      <c r="AY30" s="318">
        <v>4030</v>
      </c>
      <c r="AZ30" s="318">
        <v>5530</v>
      </c>
      <c r="BA30" s="318">
        <v>4850</v>
      </c>
    </row>
    <row r="31" spans="1:53" ht="16.5" customHeight="1">
      <c r="B31" s="429" t="s">
        <v>712</v>
      </c>
      <c r="D31" s="1"/>
      <c r="E31" s="318">
        <v>4349.4876382399998</v>
      </c>
      <c r="F31" s="318">
        <v>4873.81307724</v>
      </c>
      <c r="G31" s="318">
        <v>5238.1937930399999</v>
      </c>
      <c r="H31" s="318">
        <v>5234.9140980399998</v>
      </c>
      <c r="I31" s="318">
        <v>5234.7864761800001</v>
      </c>
      <c r="J31" s="318">
        <v>7060.521851121227</v>
      </c>
      <c r="K31" s="318">
        <v>7053.7185833812264</v>
      </c>
      <c r="L31" s="318">
        <v>7049.160411581227</v>
      </c>
      <c r="M31" s="318">
        <v>7049.160411581227</v>
      </c>
      <c r="N31" s="318">
        <v>7049.160411581227</v>
      </c>
      <c r="O31" s="318"/>
      <c r="P31" s="318">
        <v>4373.4569416100003</v>
      </c>
      <c r="Q31" s="318">
        <v>4398.09959291</v>
      </c>
      <c r="R31" s="318">
        <v>4873.81307724</v>
      </c>
      <c r="S31" s="318">
        <v>4873.81307724</v>
      </c>
      <c r="T31" s="318">
        <v>4873.81307724</v>
      </c>
      <c r="U31" s="318">
        <v>4873.81307724</v>
      </c>
      <c r="V31" s="318">
        <v>4873.81307724</v>
      </c>
      <c r="W31" s="318">
        <v>5238.1937930399999</v>
      </c>
      <c r="X31" s="318">
        <v>5238.1937930399999</v>
      </c>
      <c r="Y31" s="318">
        <v>5238.1937930399999</v>
      </c>
      <c r="Z31" s="318">
        <v>5234.9140980399998</v>
      </c>
      <c r="AA31" s="318">
        <v>5234.9140980399998</v>
      </c>
      <c r="AB31" s="318">
        <v>5236.5504788400003</v>
      </c>
      <c r="AC31" s="318">
        <v>5236.5504761800003</v>
      </c>
      <c r="AD31" s="318">
        <v>5234.7864761800001</v>
      </c>
      <c r="AE31" s="318">
        <v>5234.7864761800001</v>
      </c>
      <c r="AF31" s="318">
        <v>5234.7864761800001</v>
      </c>
      <c r="AG31" s="318">
        <v>5231.1246411800003</v>
      </c>
      <c r="AH31" s="318">
        <v>5226.6507611799998</v>
      </c>
      <c r="AI31" s="318">
        <v>7060.521851121227</v>
      </c>
      <c r="AJ31" s="318">
        <v>7060.521851121227</v>
      </c>
      <c r="AK31" s="318">
        <v>7053.7185833812264</v>
      </c>
      <c r="AL31" s="318">
        <v>7053.7185833812264</v>
      </c>
      <c r="AM31" s="318">
        <v>7053.7185833812264</v>
      </c>
      <c r="AN31" s="318">
        <v>7053.7185833812264</v>
      </c>
      <c r="AO31" s="318">
        <v>7049.160411581227</v>
      </c>
      <c r="AP31" s="318">
        <v>7049.160411581227</v>
      </c>
      <c r="AQ31" s="318">
        <v>7049.160411581227</v>
      </c>
      <c r="AR31" s="318">
        <v>7049.160411581227</v>
      </c>
      <c r="AS31" s="318">
        <v>7049.160411581227</v>
      </c>
      <c r="AT31" s="318">
        <v>7049.160411581227</v>
      </c>
      <c r="AU31" s="318">
        <v>7049.160411581227</v>
      </c>
      <c r="AV31" s="318">
        <v>7049.160411581227</v>
      </c>
      <c r="AW31" s="318">
        <v>7049.160411581227</v>
      </c>
      <c r="AX31" s="318">
        <v>7049.160411581227</v>
      </c>
      <c r="AY31" s="318">
        <v>7049.160411581227</v>
      </c>
      <c r="AZ31" s="318">
        <v>7044.0332115812271</v>
      </c>
      <c r="BA31" s="318">
        <v>7044.0332115812271</v>
      </c>
    </row>
    <row r="32" spans="1:53" ht="16.5" customHeight="1">
      <c r="B32" s="429" t="s">
        <v>713</v>
      </c>
      <c r="D32" s="1"/>
      <c r="E32" s="318">
        <v>271.48009055</v>
      </c>
      <c r="F32" s="318">
        <v>5662.5410227599996</v>
      </c>
      <c r="G32" s="318">
        <v>6555.7089778500003</v>
      </c>
      <c r="H32" s="318">
        <v>7910.1906742505971</v>
      </c>
      <c r="I32" s="318">
        <v>9555.5204445446579</v>
      </c>
      <c r="J32" s="318">
        <v>11617.640234456816</v>
      </c>
      <c r="K32" s="318">
        <v>14454.798624343022</v>
      </c>
      <c r="L32" s="318">
        <v>17319.191126155358</v>
      </c>
      <c r="M32" s="318">
        <v>21407.588073386829</v>
      </c>
      <c r="N32" s="318">
        <v>25833.377556776977</v>
      </c>
      <c r="O32" s="318"/>
      <c r="P32" s="318">
        <v>331.27897640999998</v>
      </c>
      <c r="Q32" s="318">
        <v>494.52967187000002</v>
      </c>
      <c r="R32" s="318">
        <v>654.61287377999997</v>
      </c>
      <c r="S32" s="318">
        <v>5662.5410227599996</v>
      </c>
      <c r="T32" s="318">
        <v>5685.9392815199999</v>
      </c>
      <c r="U32" s="318">
        <v>6078.8101875858474</v>
      </c>
      <c r="V32" s="318">
        <v>6360.7205707695903</v>
      </c>
      <c r="W32" s="318">
        <v>6555.7089778500003</v>
      </c>
      <c r="X32" s="318">
        <v>6832.6014369599998</v>
      </c>
      <c r="Y32" s="318">
        <v>7370.2310958999997</v>
      </c>
      <c r="Z32" s="318">
        <v>7742.1579890386474</v>
      </c>
      <c r="AA32" s="318">
        <v>7910.1906742505971</v>
      </c>
      <c r="AB32" s="318">
        <v>8272.7056478056838</v>
      </c>
      <c r="AC32" s="318">
        <v>8881.3910936597913</v>
      </c>
      <c r="AD32" s="318">
        <v>9445.0074717408916</v>
      </c>
      <c r="AE32" s="318">
        <v>9555.5204445446579</v>
      </c>
      <c r="AF32" s="318">
        <v>10054.989304738658</v>
      </c>
      <c r="AG32" s="318">
        <v>10680.383619826072</v>
      </c>
      <c r="AH32" s="318">
        <v>11364.429768429853</v>
      </c>
      <c r="AI32" s="318">
        <v>11617.640234456816</v>
      </c>
      <c r="AJ32" s="318">
        <v>12149.073992739439</v>
      </c>
      <c r="AK32" s="318">
        <v>13208.884851593864</v>
      </c>
      <c r="AL32" s="318">
        <v>14026.103611517225</v>
      </c>
      <c r="AM32" s="318">
        <v>14454.798624343022</v>
      </c>
      <c r="AN32" s="318">
        <v>14788.976991599415</v>
      </c>
      <c r="AO32" s="318">
        <v>15660.171192345922</v>
      </c>
      <c r="AP32" s="318">
        <v>16712.270893539742</v>
      </c>
      <c r="AQ32" s="318">
        <v>17319.191126158057</v>
      </c>
      <c r="AR32" s="318">
        <v>17827.613474035199</v>
      </c>
      <c r="AS32" s="318">
        <v>19240.925857035272</v>
      </c>
      <c r="AT32" s="318">
        <v>20495.508753798884</v>
      </c>
      <c r="AU32" s="318">
        <v>21407.588073386829</v>
      </c>
      <c r="AV32" s="318">
        <v>21864.868972993798</v>
      </c>
      <c r="AW32" s="318">
        <v>23350.2731350709</v>
      </c>
      <c r="AX32" s="318">
        <v>24740.742369738466</v>
      </c>
      <c r="AY32" s="318">
        <v>25833.377556776977</v>
      </c>
      <c r="AZ32" s="318">
        <v>26030.35434121497</v>
      </c>
      <c r="BA32" s="318">
        <v>27589.774537054102</v>
      </c>
    </row>
    <row r="33" spans="2:53" ht="16.5" customHeight="1">
      <c r="B33" s="429" t="s">
        <v>714</v>
      </c>
      <c r="D33" s="1"/>
      <c r="E33" s="318">
        <v>0</v>
      </c>
      <c r="F33" s="318">
        <v>-62.511583350000002</v>
      </c>
      <c r="G33" s="318">
        <v>-62.511583350000002</v>
      </c>
      <c r="H33" s="318">
        <v>-62.511583350000002</v>
      </c>
      <c r="I33" s="318">
        <v>-160.68368437000001</v>
      </c>
      <c r="J33" s="318">
        <v>-163.40974163999999</v>
      </c>
      <c r="K33" s="318">
        <v>-163.33734088</v>
      </c>
      <c r="L33" s="318">
        <v>-163.33734088</v>
      </c>
      <c r="M33" s="318">
        <v>-163.33734088</v>
      </c>
      <c r="N33" s="318">
        <v>-163.33734088</v>
      </c>
      <c r="O33" s="318"/>
      <c r="P33" s="318">
        <v>0</v>
      </c>
      <c r="Q33" s="318">
        <v>0</v>
      </c>
      <c r="R33" s="318">
        <v>-62.511583350000002</v>
      </c>
      <c r="S33" s="318">
        <v>-62.511583350000002</v>
      </c>
      <c r="T33" s="318">
        <v>-62.703583350000002</v>
      </c>
      <c r="U33" s="318">
        <v>-62.511583350000002</v>
      </c>
      <c r="V33" s="318">
        <v>-62.511583350000002</v>
      </c>
      <c r="W33" s="318">
        <v>-62.511583350000002</v>
      </c>
      <c r="X33" s="318">
        <v>-62.511583350000002</v>
      </c>
      <c r="Y33" s="318">
        <v>-62.511583350000002</v>
      </c>
      <c r="Z33" s="318">
        <v>-62.511583350000002</v>
      </c>
      <c r="AA33" s="318">
        <v>-62.511583350000002</v>
      </c>
      <c r="AB33" s="318">
        <v>-212.45962495000001</v>
      </c>
      <c r="AC33" s="318">
        <v>-160.68368437000001</v>
      </c>
      <c r="AD33" s="318">
        <v>-160.68368437000001</v>
      </c>
      <c r="AE33" s="318">
        <v>-160.68368437000001</v>
      </c>
      <c r="AF33" s="318">
        <v>-160.68368437000001</v>
      </c>
      <c r="AG33" s="318">
        <v>-160.68368437000001</v>
      </c>
      <c r="AH33" s="318">
        <v>-160.68368437000001</v>
      </c>
      <c r="AI33" s="318">
        <v>-163.40974163999999</v>
      </c>
      <c r="AJ33" s="318">
        <v>-163.40974163999999</v>
      </c>
      <c r="AK33" s="318">
        <v>-163.33734088</v>
      </c>
      <c r="AL33" s="318">
        <v>-163.33734088</v>
      </c>
      <c r="AM33" s="318">
        <v>-163.33734088</v>
      </c>
      <c r="AN33" s="318">
        <v>-163.33734088</v>
      </c>
      <c r="AO33" s="318">
        <v>-163.33734088</v>
      </c>
      <c r="AP33" s="318">
        <v>-163.33734088</v>
      </c>
      <c r="AQ33" s="318">
        <v>-163.33734088</v>
      </c>
      <c r="AR33" s="318">
        <v>-163.81734087999999</v>
      </c>
      <c r="AS33" s="318">
        <v>-163.33734088</v>
      </c>
      <c r="AT33" s="318">
        <v>-163.33734088</v>
      </c>
      <c r="AU33" s="318">
        <v>-163.33734088</v>
      </c>
      <c r="AV33" s="318">
        <v>-163.33734088</v>
      </c>
      <c r="AW33" s="318">
        <v>-163.33734088</v>
      </c>
      <c r="AX33" s="318">
        <v>-163.33734088</v>
      </c>
      <c r="AY33" s="318">
        <v>-163.33734088</v>
      </c>
      <c r="AZ33" s="318">
        <v>-163.33734088</v>
      </c>
      <c r="BA33" s="318">
        <v>-163.33734088</v>
      </c>
    </row>
    <row r="34" spans="2:53" ht="16.5" customHeight="1">
      <c r="B34" s="429" t="s">
        <v>715</v>
      </c>
      <c r="D34" s="1"/>
      <c r="E34" s="318">
        <v>-83.952719259999995</v>
      </c>
      <c r="F34" s="318">
        <v>-115.51326288</v>
      </c>
      <c r="G34" s="318">
        <v>-104.70309012</v>
      </c>
      <c r="H34" s="318">
        <v>-62.410645956437072</v>
      </c>
      <c r="I34" s="318">
        <v>-106.90061546645622</v>
      </c>
      <c r="J34" s="318">
        <v>-527.03060775185475</v>
      </c>
      <c r="K34" s="318">
        <v>-525.53903984441195</v>
      </c>
      <c r="L34" s="318">
        <v>-520.92992792794928</v>
      </c>
      <c r="M34" s="318">
        <v>-598.3981237485857</v>
      </c>
      <c r="N34" s="318">
        <v>-827.68206919044917</v>
      </c>
      <c r="O34" s="318"/>
      <c r="P34" s="318">
        <v>-85.15373744</v>
      </c>
      <c r="Q34" s="318">
        <v>-73.988256919999998</v>
      </c>
      <c r="R34" s="318">
        <v>-132.52449704</v>
      </c>
      <c r="S34" s="318">
        <v>-115.51326288</v>
      </c>
      <c r="T34" s="318">
        <v>-119.32771142</v>
      </c>
      <c r="U34" s="318">
        <v>-164.49166002884533</v>
      </c>
      <c r="V34" s="318">
        <v>-153.38464378988857</v>
      </c>
      <c r="W34" s="318">
        <v>-104.70309012</v>
      </c>
      <c r="X34" s="318">
        <v>-98.763416929680176</v>
      </c>
      <c r="Y34" s="318">
        <v>-90.649666829418024</v>
      </c>
      <c r="Z34" s="318">
        <v>-132.13943937954841</v>
      </c>
      <c r="AA34" s="318">
        <v>-62.410645956437072</v>
      </c>
      <c r="AB34" s="318">
        <v>-155.47636244573144</v>
      </c>
      <c r="AC34" s="318">
        <v>10.47631260715931</v>
      </c>
      <c r="AD34" s="318">
        <v>15.63370022561306</v>
      </c>
      <c r="AE34" s="318">
        <v>-106.90061546645622</v>
      </c>
      <c r="AF34" s="318">
        <v>-548.18844678959681</v>
      </c>
      <c r="AG34" s="318">
        <v>-279.67410653194622</v>
      </c>
      <c r="AH34" s="318">
        <v>-345.43395783463211</v>
      </c>
      <c r="AI34" s="318">
        <v>-527.03060775185475</v>
      </c>
      <c r="AJ34" s="318">
        <v>-500.6057104839611</v>
      </c>
      <c r="AK34" s="318">
        <v>-420.46959360209189</v>
      </c>
      <c r="AL34" s="318">
        <v>-349.28118359294774</v>
      </c>
      <c r="AM34" s="318">
        <v>-525.53903984441195</v>
      </c>
      <c r="AN34" s="318">
        <v>-428.69894437926928</v>
      </c>
      <c r="AO34" s="318">
        <v>-407.42685988854925</v>
      </c>
      <c r="AP34" s="318">
        <v>-416.60270553965773</v>
      </c>
      <c r="AQ34" s="318">
        <v>-520.92992792794928</v>
      </c>
      <c r="AR34" s="318">
        <v>-532.67384706839732</v>
      </c>
      <c r="AS34" s="318">
        <v>-577.24742027794935</v>
      </c>
      <c r="AT34" s="318">
        <v>-645.12618058797818</v>
      </c>
      <c r="AU34" s="318">
        <v>-598.3981237485857</v>
      </c>
      <c r="AV34" s="318">
        <v>-916.0387842295238</v>
      </c>
      <c r="AW34" s="318">
        <v>-1141.5152365770266</v>
      </c>
      <c r="AX34" s="318">
        <v>-1089.1589421545918</v>
      </c>
      <c r="AY34" s="318">
        <v>-827.68206919044917</v>
      </c>
      <c r="AZ34" s="318">
        <v>-445.30439481386719</v>
      </c>
      <c r="BA34" s="318">
        <v>-509.45035405107427</v>
      </c>
    </row>
    <row r="35" spans="2:53" ht="16.5" customHeight="1">
      <c r="B35" s="427" t="s">
        <v>716</v>
      </c>
      <c r="D35" s="1"/>
      <c r="E35" s="318">
        <v>7878.2331095299996</v>
      </c>
      <c r="F35" s="318">
        <v>18683.526603769998</v>
      </c>
      <c r="G35" s="318">
        <v>21398.659247420001</v>
      </c>
      <c r="H35" s="318">
        <v>22792.15369298416</v>
      </c>
      <c r="I35" s="318">
        <v>24294.693770888203</v>
      </c>
      <c r="J35" s="318">
        <v>31316.866436186185</v>
      </c>
      <c r="K35" s="318">
        <v>34698.785526999833</v>
      </c>
      <c r="L35" s="318">
        <v>37563.228968928634</v>
      </c>
      <c r="M35" s="318">
        <v>41574.15772033947</v>
      </c>
      <c r="N35" s="318">
        <v>45770.663258287757</v>
      </c>
      <c r="O35" s="318"/>
      <c r="P35" s="318">
        <v>9370.8002805800006</v>
      </c>
      <c r="Q35" s="318">
        <v>9569.8591078600002</v>
      </c>
      <c r="R35" s="318">
        <v>13658.587220629999</v>
      </c>
      <c r="S35" s="318">
        <v>18683.526603769998</v>
      </c>
      <c r="T35" s="318">
        <v>18702.918413989999</v>
      </c>
      <c r="U35" s="318">
        <v>19050.817371447003</v>
      </c>
      <c r="V35" s="318">
        <v>19343.834770869704</v>
      </c>
      <c r="W35" s="318">
        <v>21398.659247420001</v>
      </c>
      <c r="X35" s="318">
        <v>21681.491379720319</v>
      </c>
      <c r="Y35" s="318">
        <v>22227.234788760579</v>
      </c>
      <c r="Z35" s="318">
        <v>22554.392214349096</v>
      </c>
      <c r="AA35" s="318">
        <v>22792.15369298416</v>
      </c>
      <c r="AB35" s="318">
        <v>22913.291289249952</v>
      </c>
      <c r="AC35" s="318">
        <v>23739.70534807695</v>
      </c>
      <c r="AD35" s="318">
        <v>24306.715113776503</v>
      </c>
      <c r="AE35" s="318">
        <v>24294.693770888203</v>
      </c>
      <c r="AF35" s="318">
        <v>24352.874799759062</v>
      </c>
      <c r="AG35" s="318">
        <v>25923.121620104124</v>
      </c>
      <c r="AH35" s="318">
        <v>27336.934037405219</v>
      </c>
      <c r="AI35" s="318">
        <v>31316.866436186185</v>
      </c>
      <c r="AJ35" s="318">
        <v>31874.725091736706</v>
      </c>
      <c r="AK35" s="318">
        <v>35557.941200492998</v>
      </c>
      <c r="AL35" s="318">
        <v>34446.348370425498</v>
      </c>
      <c r="AM35" s="318">
        <v>34698.785526999833</v>
      </c>
      <c r="AN35" s="318">
        <v>35129.803989721375</v>
      </c>
      <c r="AO35" s="318">
        <v>36017.712103158599</v>
      </c>
      <c r="AP35" s="318">
        <v>37060.635958701307</v>
      </c>
      <c r="AQ35" s="318">
        <v>37563.228968931333</v>
      </c>
      <c r="AR35" s="318">
        <v>38059.427397668027</v>
      </c>
      <c r="AS35" s="318">
        <v>39428.646207458551</v>
      </c>
      <c r="AT35" s="318">
        <v>40615.350343912127</v>
      </c>
      <c r="AU35" s="318">
        <v>41574.15772033947</v>
      </c>
      <c r="AV35" s="318">
        <v>41713.797959465504</v>
      </c>
      <c r="AW35" s="318">
        <v>42973.725669195104</v>
      </c>
      <c r="AX35" s="318">
        <v>44416.551198285095</v>
      </c>
      <c r="AY35" s="318">
        <v>45770.663258287757</v>
      </c>
      <c r="AZ35" s="318">
        <v>47844.890517102322</v>
      </c>
      <c r="BA35" s="318">
        <v>48660.164753704259</v>
      </c>
    </row>
    <row r="36" spans="2:53" ht="16.5" customHeight="1">
      <c r="B36" s="428" t="s">
        <v>734</v>
      </c>
      <c r="C36" s="351"/>
      <c r="D36" s="14"/>
      <c r="E36" s="352">
        <v>1532.47170136</v>
      </c>
      <c r="F36" s="352">
        <v>4110.7237794599996</v>
      </c>
      <c r="G36" s="352">
        <v>5388.7338460600004</v>
      </c>
      <c r="H36" s="352">
        <v>6845.9835474196216</v>
      </c>
      <c r="I36" s="352">
        <v>6569.1474416319124</v>
      </c>
      <c r="J36" s="352">
        <v>3266.3030257390401</v>
      </c>
      <c r="K36" s="352">
        <v>3498.9971767719921</v>
      </c>
      <c r="L36" s="352">
        <v>2725.3722921798299</v>
      </c>
      <c r="M36" s="352">
        <v>1692.7156279985747</v>
      </c>
      <c r="N36" s="352">
        <v>1859.4653015985748</v>
      </c>
      <c r="O36" s="138"/>
      <c r="P36" s="352">
        <v>1399.0361774099999</v>
      </c>
      <c r="Q36" s="352">
        <v>1230.8881271299999</v>
      </c>
      <c r="R36" s="352">
        <v>890</v>
      </c>
      <c r="S36" s="352">
        <v>4110.7237794599996</v>
      </c>
      <c r="T36" s="352">
        <v>4113.2526400799998</v>
      </c>
      <c r="U36" s="352">
        <v>4184.3503693000002</v>
      </c>
      <c r="V36" s="352">
        <v>5246.7257047900002</v>
      </c>
      <c r="W36" s="352">
        <v>5388.7338460600004</v>
      </c>
      <c r="X36" s="352">
        <v>5489.3047747600003</v>
      </c>
      <c r="Y36" s="352">
        <v>5644.0980563599996</v>
      </c>
      <c r="Z36" s="352">
        <v>6737.2139408186667</v>
      </c>
      <c r="AA36" s="352">
        <v>6845.9835474196216</v>
      </c>
      <c r="AB36" s="352">
        <v>6943.6284606391182</v>
      </c>
      <c r="AC36" s="352">
        <v>7187.7918709127844</v>
      </c>
      <c r="AD36" s="352">
        <v>7448.3391310312809</v>
      </c>
      <c r="AE36" s="352">
        <v>6569.1474416319124</v>
      </c>
      <c r="AF36" s="352">
        <v>6636.144150982167</v>
      </c>
      <c r="AG36" s="352">
        <v>6859.4815282645004</v>
      </c>
      <c r="AH36" s="352">
        <v>7173.5551970652768</v>
      </c>
      <c r="AI36" s="352">
        <v>3266.3030257390401</v>
      </c>
      <c r="AJ36" s="352">
        <v>3334.4683595115184</v>
      </c>
      <c r="AK36" s="352">
        <v>3376.5315481326097</v>
      </c>
      <c r="AL36" s="352">
        <v>3413.8513207378383</v>
      </c>
      <c r="AM36" s="352">
        <v>3498.9971767719921</v>
      </c>
      <c r="AN36" s="352">
        <v>3561.4401763887445</v>
      </c>
      <c r="AO36" s="352">
        <v>3535.4140524487443</v>
      </c>
      <c r="AP36" s="352">
        <v>2556.5387783287447</v>
      </c>
      <c r="AQ36" s="352">
        <v>2725.3722921798299</v>
      </c>
      <c r="AR36" s="352">
        <v>2689.3767569124379</v>
      </c>
      <c r="AS36" s="512">
        <v>2266.3804696032994</v>
      </c>
      <c r="AT36" s="512">
        <v>1664.9782918647431</v>
      </c>
      <c r="AU36" s="512">
        <v>1692.7156279985747</v>
      </c>
      <c r="AV36" s="512">
        <v>1743.5687269585749</v>
      </c>
      <c r="AW36" s="512">
        <v>1823.1759949985749</v>
      </c>
      <c r="AX36" s="512">
        <v>1962.8473423085748</v>
      </c>
      <c r="AY36" s="512">
        <v>1859.4653015985748</v>
      </c>
      <c r="AZ36" s="512">
        <v>1914.9869398785747</v>
      </c>
      <c r="BA36" s="512">
        <v>1951.4731537800317</v>
      </c>
    </row>
    <row r="37" spans="2:53" ht="16.5" customHeight="1" thickBot="1">
      <c r="B37" s="412" t="s">
        <v>735</v>
      </c>
      <c r="C37" s="412"/>
      <c r="D37" s="207"/>
      <c r="E37" s="430">
        <v>161861.02961982001</v>
      </c>
      <c r="F37" s="430">
        <v>355074.0826962</v>
      </c>
      <c r="G37" s="430">
        <v>398111.76413194998</v>
      </c>
      <c r="H37" s="430">
        <v>457989.25</v>
      </c>
      <c r="I37" s="430">
        <v>475936.60061317938</v>
      </c>
      <c r="J37" s="430">
        <v>467798.43870810611</v>
      </c>
      <c r="K37" s="430">
        <v>475295.64264238515</v>
      </c>
      <c r="L37" s="430">
        <v>533754.62808092835</v>
      </c>
      <c r="M37" s="430">
        <v>563956.37407285115</v>
      </c>
      <c r="N37" s="430">
        <v>598281.64665064286</v>
      </c>
      <c r="O37" s="430"/>
      <c r="P37" s="431">
        <v>174252.27159647999</v>
      </c>
      <c r="Q37" s="430">
        <v>182347.03244114999</v>
      </c>
      <c r="R37" s="430">
        <v>186621.12123275999</v>
      </c>
      <c r="S37" s="430">
        <v>355074.0826962</v>
      </c>
      <c r="T37" s="430">
        <v>361768.36561997002</v>
      </c>
      <c r="U37" s="430">
        <v>373723.24231762259</v>
      </c>
      <c r="V37" s="430">
        <v>381958.36870360951</v>
      </c>
      <c r="W37" s="430">
        <v>398111.76413194998</v>
      </c>
      <c r="X37" s="430">
        <v>410051.74938876001</v>
      </c>
      <c r="Y37" s="430">
        <v>425112.03053387057</v>
      </c>
      <c r="Z37" s="430">
        <v>442878.05377619882</v>
      </c>
      <c r="AA37" s="430">
        <v>457989.25</v>
      </c>
      <c r="AB37" s="430">
        <v>463315.30578646826</v>
      </c>
      <c r="AC37" s="430">
        <v>470521.11289417744</v>
      </c>
      <c r="AD37" s="430">
        <v>478614.1700573581</v>
      </c>
      <c r="AE37" s="430">
        <v>475936.60061317938</v>
      </c>
      <c r="AF37" s="430">
        <v>479076.6392025578</v>
      </c>
      <c r="AG37" s="430">
        <v>476778.22157494142</v>
      </c>
      <c r="AH37" s="430">
        <v>471691.66468638531</v>
      </c>
      <c r="AI37" s="430">
        <v>467798.43870810611</v>
      </c>
      <c r="AJ37" s="430">
        <v>465272.84959231335</v>
      </c>
      <c r="AK37" s="430">
        <v>465517.73462945694</v>
      </c>
      <c r="AL37" s="430">
        <v>467263.47010772367</v>
      </c>
      <c r="AM37" s="430">
        <v>475295.64264238515</v>
      </c>
      <c r="AN37" s="430">
        <v>491456.37611801998</v>
      </c>
      <c r="AO37" s="430">
        <v>518495.44126977818</v>
      </c>
      <c r="AP37" s="430">
        <v>528619.05656119145</v>
      </c>
      <c r="AQ37" s="430">
        <v>533754.62808092986</v>
      </c>
      <c r="AR37" s="430">
        <v>537734.35580552032</v>
      </c>
      <c r="AS37" s="430">
        <v>545454.91620412795</v>
      </c>
      <c r="AT37" s="430">
        <v>555688.55005484342</v>
      </c>
      <c r="AU37" s="430">
        <v>563956.37407285115</v>
      </c>
      <c r="AV37" s="430">
        <v>579630.15879398352</v>
      </c>
      <c r="AW37" s="430">
        <v>589307.93345604779</v>
      </c>
      <c r="AX37" s="430">
        <v>601539.01304476499</v>
      </c>
      <c r="AY37" s="430">
        <v>598281.64665064286</v>
      </c>
      <c r="AZ37" s="430">
        <v>600013.90178032406</v>
      </c>
      <c r="BA37" s="430">
        <v>607638.7035689723</v>
      </c>
    </row>
    <row r="38" spans="2:53" ht="16.5" customHeight="1">
      <c r="B38" s="432"/>
      <c r="C38" s="432"/>
      <c r="D38" s="10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</row>
    <row r="39" spans="2:53" ht="16.5" customHeight="1">
      <c r="B39" s="7" t="s">
        <v>736</v>
      </c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</row>
    <row r="40" spans="2:53" ht="16.5" customHeight="1">
      <c r="B40" s="200" t="s">
        <v>696</v>
      </c>
      <c r="C40" s="200"/>
      <c r="D40" s="10"/>
      <c r="E40" s="132" t="s">
        <v>893</v>
      </c>
      <c r="F40" s="132" t="s">
        <v>894</v>
      </c>
      <c r="G40" s="132" t="s">
        <v>895</v>
      </c>
      <c r="H40" s="132" t="s">
        <v>896</v>
      </c>
      <c r="I40" s="132" t="s">
        <v>968</v>
      </c>
      <c r="J40" s="132" t="s">
        <v>1011</v>
      </c>
      <c r="K40" s="132" t="s">
        <v>1068</v>
      </c>
      <c r="L40" s="132" t="s">
        <v>1087</v>
      </c>
      <c r="M40" s="132" t="s">
        <v>1099</v>
      </c>
      <c r="N40" s="132" t="s">
        <v>1123</v>
      </c>
      <c r="P40" s="132" t="s">
        <v>697</v>
      </c>
      <c r="Q40" s="132" t="s">
        <v>723</v>
      </c>
      <c r="R40" s="132" t="s">
        <v>21</v>
      </c>
      <c r="S40" s="132" t="s">
        <v>22</v>
      </c>
      <c r="T40" s="132" t="s">
        <v>23</v>
      </c>
      <c r="U40" s="132" t="s">
        <v>24</v>
      </c>
      <c r="V40" s="132" t="s">
        <v>34</v>
      </c>
      <c r="W40" s="132" t="s">
        <v>571</v>
      </c>
      <c r="X40" s="132" t="s">
        <v>724</v>
      </c>
      <c r="Y40" s="132" t="s">
        <v>725</v>
      </c>
      <c r="Z40" s="132" t="s">
        <v>726</v>
      </c>
      <c r="AA40" s="132" t="s">
        <v>875</v>
      </c>
      <c r="AB40" s="132" t="s">
        <v>902</v>
      </c>
      <c r="AC40" s="132" t="s">
        <v>930</v>
      </c>
      <c r="AD40" s="132" t="s">
        <v>957</v>
      </c>
      <c r="AE40" s="132" t="s">
        <v>971</v>
      </c>
      <c r="AF40" s="132" t="s">
        <v>995</v>
      </c>
      <c r="AG40" s="132" t="s">
        <v>997</v>
      </c>
      <c r="AH40" s="132" t="s">
        <v>1007</v>
      </c>
      <c r="AI40" s="132" t="s">
        <v>1013</v>
      </c>
      <c r="AJ40" s="132" t="s">
        <v>1017</v>
      </c>
      <c r="AK40" s="132" t="s">
        <v>1020</v>
      </c>
      <c r="AL40" s="132" t="s">
        <v>1056</v>
      </c>
      <c r="AM40" s="132" t="s">
        <v>1071</v>
      </c>
      <c r="AN40" s="132" t="s">
        <v>1072</v>
      </c>
      <c r="AO40" s="132" t="s">
        <v>1083</v>
      </c>
      <c r="AP40" s="132" t="s">
        <v>1086</v>
      </c>
      <c r="AQ40" s="132" t="s">
        <v>1089</v>
      </c>
      <c r="AR40" s="132" t="s">
        <v>1092</v>
      </c>
      <c r="AS40" s="132" t="s">
        <v>1095</v>
      </c>
      <c r="AT40" s="132" t="s">
        <v>1096</v>
      </c>
      <c r="AU40" s="132" t="s">
        <v>1098</v>
      </c>
      <c r="AV40" s="132" t="s">
        <v>1100</v>
      </c>
      <c r="AW40" s="132" t="s">
        <v>1104</v>
      </c>
      <c r="AX40" s="132" t="s">
        <v>1122</v>
      </c>
      <c r="AY40" s="132" t="s">
        <v>1124</v>
      </c>
      <c r="AZ40" s="132" t="s">
        <v>1127</v>
      </c>
      <c r="BA40" s="132" t="s">
        <v>1132</v>
      </c>
    </row>
    <row r="41" spans="2:53" ht="16.5" customHeight="1">
      <c r="B41" s="10" t="s">
        <v>1117</v>
      </c>
      <c r="C41" s="10"/>
      <c r="D41" s="14"/>
      <c r="E41" s="133">
        <v>123662.98999999999</v>
      </c>
      <c r="F41" s="133">
        <v>272214.87</v>
      </c>
      <c r="G41" s="133">
        <v>316704.45565778995</v>
      </c>
      <c r="H41" s="133">
        <v>368484.68673820002</v>
      </c>
      <c r="I41" s="133">
        <v>386785.38511810999</v>
      </c>
      <c r="J41" s="133">
        <v>371922.98728847998</v>
      </c>
      <c r="K41" s="133">
        <v>379141.67463799001</v>
      </c>
      <c r="L41" s="133">
        <v>417363.47969972994</v>
      </c>
      <c r="M41" s="133">
        <v>443979.37085337</v>
      </c>
      <c r="N41" s="133">
        <v>467705.83011614997</v>
      </c>
      <c r="O41" s="133"/>
      <c r="P41" s="133">
        <v>130524.84</v>
      </c>
      <c r="Q41" s="133">
        <v>139586.14000000001</v>
      </c>
      <c r="R41" s="133">
        <v>145772.38</v>
      </c>
      <c r="S41" s="133">
        <v>272214.87</v>
      </c>
      <c r="T41" s="133">
        <v>281354.94</v>
      </c>
      <c r="U41" s="133">
        <v>291240.30608225998</v>
      </c>
      <c r="V41" s="133">
        <v>303745.70760669</v>
      </c>
      <c r="W41" s="133">
        <v>316704.45565778995</v>
      </c>
      <c r="X41" s="133">
        <v>329374.04053418001</v>
      </c>
      <c r="Y41" s="133">
        <v>340789.05941039999</v>
      </c>
      <c r="Z41" s="133">
        <v>356604.56062902999</v>
      </c>
      <c r="AA41" s="133">
        <v>368484.68673820002</v>
      </c>
      <c r="AB41" s="133">
        <v>376332.17339058005</v>
      </c>
      <c r="AC41" s="133">
        <v>381026.94648938999</v>
      </c>
      <c r="AD41" s="133">
        <v>381945.73457826005</v>
      </c>
      <c r="AE41" s="133">
        <v>386785.38511810999</v>
      </c>
      <c r="AF41" s="133">
        <v>386285.18669758999</v>
      </c>
      <c r="AG41" s="133">
        <v>383315.69173444004</v>
      </c>
      <c r="AH41" s="133">
        <v>381774.33690763003</v>
      </c>
      <c r="AI41" s="133">
        <v>371922.98728847998</v>
      </c>
      <c r="AJ41" s="133">
        <v>369889.97935813991</v>
      </c>
      <c r="AK41" s="133">
        <v>372523.81508767995</v>
      </c>
      <c r="AL41" s="133">
        <v>370140.85936401499</v>
      </c>
      <c r="AM41" s="133">
        <v>379141.67463799001</v>
      </c>
      <c r="AN41" s="133">
        <v>385791.25783562998</v>
      </c>
      <c r="AO41" s="133">
        <v>402843.62718235003</v>
      </c>
      <c r="AP41" s="133">
        <v>414334.10112918005</v>
      </c>
      <c r="AQ41" s="133">
        <v>417363.47969972994</v>
      </c>
      <c r="AR41" s="133">
        <v>422286.75395857001</v>
      </c>
      <c r="AS41" s="133">
        <v>422825.65399904997</v>
      </c>
      <c r="AT41" s="133">
        <v>438940.90354595997</v>
      </c>
      <c r="AU41" s="133">
        <v>443979.37085337</v>
      </c>
      <c r="AV41" s="133">
        <v>457598.59124650998</v>
      </c>
      <c r="AW41" s="133">
        <v>462187.51391754998</v>
      </c>
      <c r="AX41" s="133">
        <v>471520.18756882998</v>
      </c>
      <c r="AY41" s="133">
        <v>467705.83011614997</v>
      </c>
      <c r="AZ41" s="133">
        <v>466769.42312789999</v>
      </c>
      <c r="BA41" s="133">
        <v>470846.42088786</v>
      </c>
    </row>
    <row r="42" spans="2:53" ht="16.5" customHeight="1">
      <c r="B42" s="10"/>
      <c r="C42" s="14" t="s">
        <v>720</v>
      </c>
      <c r="D42" s="14"/>
      <c r="E42" s="138">
        <v>88119.59</v>
      </c>
      <c r="F42" s="138">
        <v>102102.57</v>
      </c>
      <c r="G42" s="138">
        <v>110211.02</v>
      </c>
      <c r="H42" s="138">
        <v>125102.26</v>
      </c>
      <c r="I42" s="138">
        <v>139523</v>
      </c>
      <c r="J42" s="138">
        <v>139980.14000000001</v>
      </c>
      <c r="K42" s="138">
        <v>138369.22017685999</v>
      </c>
      <c r="L42" s="138">
        <v>148237.06439074999</v>
      </c>
      <c r="M42" s="138">
        <v>154705.84228397999</v>
      </c>
      <c r="N42" s="138">
        <v>172291.75532550999</v>
      </c>
      <c r="O42" s="138"/>
      <c r="P42" s="138">
        <v>91953</v>
      </c>
      <c r="Q42" s="138">
        <v>96764.66</v>
      </c>
      <c r="R42" s="138">
        <v>100208.57</v>
      </c>
      <c r="S42" s="138">
        <v>102102.57</v>
      </c>
      <c r="T42" s="138">
        <v>104213.96</v>
      </c>
      <c r="U42" s="138">
        <v>104443.03</v>
      </c>
      <c r="V42" s="138">
        <v>107908.01999999999</v>
      </c>
      <c r="W42" s="138">
        <v>110211.02</v>
      </c>
      <c r="X42" s="138">
        <v>110922.13</v>
      </c>
      <c r="Y42" s="138">
        <v>113119.96</v>
      </c>
      <c r="Z42" s="138">
        <v>119291.87014795</v>
      </c>
      <c r="AA42" s="138">
        <v>125102.26</v>
      </c>
      <c r="AB42" s="138">
        <v>126845.80000000002</v>
      </c>
      <c r="AC42" s="138">
        <v>131399</v>
      </c>
      <c r="AD42" s="138">
        <v>134961</v>
      </c>
      <c r="AE42" s="138">
        <v>139523</v>
      </c>
      <c r="AF42" s="138">
        <v>140649</v>
      </c>
      <c r="AG42" s="138">
        <v>141613.56</v>
      </c>
      <c r="AH42" s="138">
        <v>141575.22000000003</v>
      </c>
      <c r="AI42" s="138">
        <v>139980.14000000001</v>
      </c>
      <c r="AJ42" s="138">
        <v>135636.69578123</v>
      </c>
      <c r="AK42" s="138">
        <v>135555.45126813999</v>
      </c>
      <c r="AL42" s="138">
        <v>136006.34477625001</v>
      </c>
      <c r="AM42" s="138">
        <v>138369.22017685999</v>
      </c>
      <c r="AN42" s="138">
        <v>138015.99157901999</v>
      </c>
      <c r="AO42" s="138">
        <v>142406.07818519001</v>
      </c>
      <c r="AP42" s="138">
        <v>146054.33235725001</v>
      </c>
      <c r="AQ42" s="138">
        <v>148237.06439074999</v>
      </c>
      <c r="AR42" s="138">
        <v>147217.33578088001</v>
      </c>
      <c r="AS42" s="138">
        <v>145849.79126733</v>
      </c>
      <c r="AT42" s="138">
        <v>148948.83233666001</v>
      </c>
      <c r="AU42" s="138">
        <v>154705.84228397999</v>
      </c>
      <c r="AV42" s="138">
        <v>157103.2546399</v>
      </c>
      <c r="AW42" s="138">
        <v>162196.95945972</v>
      </c>
      <c r="AX42" s="138">
        <v>169443.78861891999</v>
      </c>
      <c r="AY42" s="138">
        <v>172291.75532550999</v>
      </c>
      <c r="AZ42" s="138">
        <v>171511.24416097</v>
      </c>
      <c r="BA42" s="138">
        <v>173024.05721982001</v>
      </c>
    </row>
    <row r="43" spans="2:53" ht="16.5" customHeight="1">
      <c r="B43" s="10"/>
      <c r="C43" s="14" t="s">
        <v>717</v>
      </c>
      <c r="D43" s="14"/>
      <c r="E43" s="138">
        <v>135325</v>
      </c>
      <c r="F43" s="138">
        <v>124557</v>
      </c>
      <c r="G43" s="138">
        <v>149844.40565695</v>
      </c>
      <c r="H43" s="138">
        <v>179900.02528974001</v>
      </c>
      <c r="I43" s="138">
        <v>189175.89</v>
      </c>
      <c r="J43" s="138">
        <v>179035.95339784998</v>
      </c>
      <c r="K43" s="138">
        <v>183910.16019923001</v>
      </c>
      <c r="L43" s="138">
        <v>203903.5186755</v>
      </c>
      <c r="M43" s="138">
        <v>219067.40996754001</v>
      </c>
      <c r="N43" s="138">
        <v>220194.77899851999</v>
      </c>
      <c r="O43" s="138"/>
      <c r="P43" s="138">
        <v>136567</v>
      </c>
      <c r="Q43" s="138">
        <v>131850</v>
      </c>
      <c r="R43" s="138">
        <v>127691</v>
      </c>
      <c r="S43" s="138">
        <v>124557</v>
      </c>
      <c r="T43" s="138">
        <v>129488</v>
      </c>
      <c r="U43" s="138">
        <v>135657.78999999998</v>
      </c>
      <c r="V43" s="138">
        <v>141280.51999999999</v>
      </c>
      <c r="W43" s="138">
        <v>149844.40565695</v>
      </c>
      <c r="X43" s="138">
        <v>159683.25</v>
      </c>
      <c r="Y43" s="138">
        <v>165846.24</v>
      </c>
      <c r="Z43" s="138">
        <v>174139.83</v>
      </c>
      <c r="AA43" s="138">
        <v>179900.02528974001</v>
      </c>
      <c r="AB43" s="138">
        <v>186412.63759748999</v>
      </c>
      <c r="AC43" s="138">
        <v>188281.5</v>
      </c>
      <c r="AD43" s="138">
        <v>188899.04</v>
      </c>
      <c r="AE43" s="138">
        <v>189175.89</v>
      </c>
      <c r="AF43" s="138">
        <v>188453.07</v>
      </c>
      <c r="AG43" s="138">
        <v>185892.58</v>
      </c>
      <c r="AH43" s="138">
        <v>186165.31</v>
      </c>
      <c r="AI43" s="138">
        <v>179035.95339784998</v>
      </c>
      <c r="AJ43" s="138">
        <v>178059.15611274997</v>
      </c>
      <c r="AK43" s="138">
        <v>179625.58427396</v>
      </c>
      <c r="AL43" s="138">
        <v>178869.58933625999</v>
      </c>
      <c r="AM43" s="138">
        <v>183910.16019923001</v>
      </c>
      <c r="AN43" s="138">
        <v>189094.72305615002</v>
      </c>
      <c r="AO43" s="138">
        <v>199466.84919302003</v>
      </c>
      <c r="AP43" s="138">
        <v>206409.39303502999</v>
      </c>
      <c r="AQ43" s="138">
        <v>203903.5186755</v>
      </c>
      <c r="AR43" s="138">
        <v>207240.54615178</v>
      </c>
      <c r="AS43" s="138">
        <v>209878.66040018</v>
      </c>
      <c r="AT43" s="138">
        <v>220113.40032833</v>
      </c>
      <c r="AU43" s="138">
        <v>219067.40996754001</v>
      </c>
      <c r="AV43" s="138">
        <v>223872.72153453997</v>
      </c>
      <c r="AW43" s="138">
        <v>222308.81475833</v>
      </c>
      <c r="AX43" s="138">
        <v>225123.82622416</v>
      </c>
      <c r="AY43" s="138">
        <v>220194.77899851999</v>
      </c>
      <c r="AZ43" s="138">
        <v>221714.99917353998</v>
      </c>
      <c r="BA43" s="138">
        <v>223214.46662321</v>
      </c>
    </row>
    <row r="44" spans="2:53" ht="16.5" customHeight="1">
      <c r="B44" s="72"/>
      <c r="C44" s="31" t="s">
        <v>718</v>
      </c>
      <c r="D44" s="14"/>
      <c r="E44" s="151">
        <v>35543.4</v>
      </c>
      <c r="F44" s="151">
        <v>45555.3</v>
      </c>
      <c r="G44" s="151">
        <v>56649.030000839994</v>
      </c>
      <c r="H44" s="151">
        <v>63482.401448459997</v>
      </c>
      <c r="I44" s="151">
        <v>58086.495118110004</v>
      </c>
      <c r="J44" s="151">
        <v>52906.893890629995</v>
      </c>
      <c r="K44" s="151">
        <v>56862.294261900002</v>
      </c>
      <c r="L44" s="151">
        <v>65222.896633479999</v>
      </c>
      <c r="M44" s="151">
        <v>70206.118601850001</v>
      </c>
      <c r="N44" s="151">
        <v>75219.29579212</v>
      </c>
      <c r="O44" s="138"/>
      <c r="P44" s="151">
        <v>38571.839999999997</v>
      </c>
      <c r="Q44" s="151">
        <v>42821.48</v>
      </c>
      <c r="R44" s="151">
        <v>45563.81</v>
      </c>
      <c r="S44" s="151">
        <v>45555.3</v>
      </c>
      <c r="T44" s="151">
        <v>47652.98</v>
      </c>
      <c r="U44" s="151">
        <v>51139.486082260002</v>
      </c>
      <c r="V44" s="151">
        <v>54557.167606690011</v>
      </c>
      <c r="W44" s="151">
        <v>56649.030000839994</v>
      </c>
      <c r="X44" s="151">
        <v>58768.660534180002</v>
      </c>
      <c r="Y44" s="151">
        <v>61822.8594104</v>
      </c>
      <c r="Z44" s="151">
        <v>63172.860481080003</v>
      </c>
      <c r="AA44" s="151">
        <v>63482.401448459997</v>
      </c>
      <c r="AB44" s="151">
        <v>63073.735793089996</v>
      </c>
      <c r="AC44" s="151">
        <v>61346.446489390008</v>
      </c>
      <c r="AD44" s="151">
        <v>58085.694578259994</v>
      </c>
      <c r="AE44" s="151">
        <v>58086.495118110004</v>
      </c>
      <c r="AF44" s="151">
        <v>57183.116697589998</v>
      </c>
      <c r="AG44" s="151">
        <v>55809.55173444</v>
      </c>
      <c r="AH44" s="151">
        <v>54033.806907630002</v>
      </c>
      <c r="AI44" s="151">
        <v>52906.893890629995</v>
      </c>
      <c r="AJ44" s="151">
        <v>56194.127464159996</v>
      </c>
      <c r="AK44" s="151">
        <v>57342.779545580001</v>
      </c>
      <c r="AL44" s="151">
        <v>55264.925251505003</v>
      </c>
      <c r="AM44" s="151">
        <v>56862.294261900002</v>
      </c>
      <c r="AN44" s="151">
        <v>58680.543200460001</v>
      </c>
      <c r="AO44" s="151">
        <v>60970.69980414</v>
      </c>
      <c r="AP44" s="151">
        <v>61870.375736900001</v>
      </c>
      <c r="AQ44" s="151">
        <v>65222.896633479999</v>
      </c>
      <c r="AR44" s="151">
        <v>67828.872025910008</v>
      </c>
      <c r="AS44" s="151">
        <v>67097.20233154</v>
      </c>
      <c r="AT44" s="151">
        <v>69878.670880969992</v>
      </c>
      <c r="AU44" s="151">
        <v>70206.118601850001</v>
      </c>
      <c r="AV44" s="151">
        <v>76622.615072069995</v>
      </c>
      <c r="AW44" s="151">
        <v>77681.739699500002</v>
      </c>
      <c r="AX44" s="151">
        <v>76952.572725749997</v>
      </c>
      <c r="AY44" s="151">
        <v>75219.29579212</v>
      </c>
      <c r="AZ44" s="151">
        <v>73543.179793389994</v>
      </c>
      <c r="BA44" s="151">
        <v>74607.897044829995</v>
      </c>
    </row>
    <row r="45" spans="2:53" ht="16.5" customHeight="1">
      <c r="B45" s="10" t="s">
        <v>719</v>
      </c>
      <c r="C45" s="10"/>
      <c r="D45" s="10"/>
      <c r="E45" s="133">
        <v>120079.26999999999</v>
      </c>
      <c r="F45" s="133">
        <v>261625.72999999998</v>
      </c>
      <c r="G45" s="133">
        <v>307007.86577607004</v>
      </c>
      <c r="H45" s="133">
        <v>359066.76266434003</v>
      </c>
      <c r="I45" s="133">
        <v>378069.80835206003</v>
      </c>
      <c r="J45" s="133">
        <v>363245.21805785998</v>
      </c>
      <c r="K45" s="133">
        <v>370446.08002936997</v>
      </c>
      <c r="L45" s="133">
        <v>408930.66823194997</v>
      </c>
      <c r="M45" s="133">
        <v>435132.32236106996</v>
      </c>
      <c r="N45" s="133">
        <v>459034.03250216006</v>
      </c>
      <c r="O45" s="133"/>
      <c r="P45" s="133">
        <v>123677.40912271</v>
      </c>
      <c r="Q45" s="133">
        <v>135993.63</v>
      </c>
      <c r="R45" s="133">
        <v>142335.87</v>
      </c>
      <c r="S45" s="133">
        <v>261625.72999999998</v>
      </c>
      <c r="T45" s="133">
        <v>271529.25</v>
      </c>
      <c r="U45" s="133">
        <v>280871.17907485995</v>
      </c>
      <c r="V45" s="133">
        <v>293729.90049711004</v>
      </c>
      <c r="W45" s="133">
        <v>307007.86577607004</v>
      </c>
      <c r="X45" s="133">
        <v>318963.38559828</v>
      </c>
      <c r="Y45" s="133">
        <v>330794.18654353998</v>
      </c>
      <c r="Z45" s="133">
        <v>346768.10503126006</v>
      </c>
      <c r="AA45" s="133">
        <v>359066.76266434003</v>
      </c>
      <c r="AB45" s="133">
        <v>366721.20469412004</v>
      </c>
      <c r="AC45" s="133">
        <v>371524.29833724</v>
      </c>
      <c r="AD45" s="133">
        <v>372975.05651516002</v>
      </c>
      <c r="AE45" s="133">
        <v>378069.80835206003</v>
      </c>
      <c r="AF45" s="133">
        <v>377881.76027789997</v>
      </c>
      <c r="AG45" s="133">
        <v>374773.23831942002</v>
      </c>
      <c r="AH45" s="133">
        <v>373319.55808976997</v>
      </c>
      <c r="AI45" s="133">
        <v>363245.21805785998</v>
      </c>
      <c r="AJ45" s="133">
        <v>360969.92869352992</v>
      </c>
      <c r="AK45" s="133">
        <v>363815.76998263999</v>
      </c>
      <c r="AL45" s="133">
        <v>361432.89629723999</v>
      </c>
      <c r="AM45" s="133">
        <v>370446.08002936997</v>
      </c>
      <c r="AN45" s="133">
        <v>376585.92608360993</v>
      </c>
      <c r="AO45" s="133">
        <v>393243.83271703997</v>
      </c>
      <c r="AP45" s="133">
        <v>404260.28409727995</v>
      </c>
      <c r="AQ45" s="133">
        <v>408930.66823194997</v>
      </c>
      <c r="AR45" s="133">
        <v>414140.03436168004</v>
      </c>
      <c r="AS45" s="133">
        <v>414410.41053633008</v>
      </c>
      <c r="AT45" s="133">
        <v>430633.08557921997</v>
      </c>
      <c r="AU45" s="133">
        <v>435132.32236106996</v>
      </c>
      <c r="AV45" s="133">
        <v>449309.24</v>
      </c>
      <c r="AW45" s="133">
        <v>453321.4541268</v>
      </c>
      <c r="AX45" s="133">
        <v>462420.48549548001</v>
      </c>
      <c r="AY45" s="133">
        <v>459034.03250216006</v>
      </c>
      <c r="AZ45" s="133">
        <v>458021.25061943004</v>
      </c>
      <c r="BA45" s="133">
        <v>461908.62117796997</v>
      </c>
    </row>
    <row r="46" spans="2:53" ht="16.5" customHeight="1">
      <c r="B46" s="10" t="s">
        <v>937</v>
      </c>
      <c r="C46" s="10"/>
      <c r="D46" s="133"/>
      <c r="E46" s="133">
        <v>210294.87</v>
      </c>
      <c r="F46" s="133">
        <v>216070.43</v>
      </c>
      <c r="G46" s="133">
        <v>250358.83577523002</v>
      </c>
      <c r="H46" s="133">
        <v>295584.36121588002</v>
      </c>
      <c r="I46" s="133">
        <v>319983.31323395006</v>
      </c>
      <c r="J46" s="133">
        <v>310338.32416722999</v>
      </c>
      <c r="K46" s="133">
        <v>313965.45954374998</v>
      </c>
      <c r="L46" s="133">
        <v>344374.77220134996</v>
      </c>
      <c r="M46" s="133">
        <v>365204.09236106998</v>
      </c>
      <c r="N46" s="133">
        <v>384142.14250216004</v>
      </c>
      <c r="O46" s="133"/>
      <c r="P46" s="133">
        <v>214733</v>
      </c>
      <c r="Q46" s="133">
        <v>215995.15</v>
      </c>
      <c r="R46" s="133">
        <v>216421.06</v>
      </c>
      <c r="S46" s="133">
        <v>216070.43</v>
      </c>
      <c r="T46" s="133">
        <v>223876.27000000002</v>
      </c>
      <c r="U46" s="133">
        <v>229731.69299259997</v>
      </c>
      <c r="V46" s="133">
        <v>239172.73289042001</v>
      </c>
      <c r="W46" s="133">
        <v>250358.83577523002</v>
      </c>
      <c r="X46" s="133">
        <v>260194.7250641</v>
      </c>
      <c r="Y46" s="133">
        <v>268971.32713314</v>
      </c>
      <c r="Z46" s="133">
        <v>283595.24455018004</v>
      </c>
      <c r="AA46" s="133">
        <v>295584.36121588002</v>
      </c>
      <c r="AB46" s="133">
        <v>303647.46890103002</v>
      </c>
      <c r="AC46" s="133">
        <v>310177.85184785002</v>
      </c>
      <c r="AD46" s="133">
        <v>314889.36193690001</v>
      </c>
      <c r="AE46" s="133">
        <v>319983.31323395006</v>
      </c>
      <c r="AF46" s="133">
        <v>320698.64358030999</v>
      </c>
      <c r="AG46" s="133">
        <v>318963.68658497999</v>
      </c>
      <c r="AH46" s="133">
        <v>319285.75118213997</v>
      </c>
      <c r="AI46" s="133">
        <v>310338.32416722999</v>
      </c>
      <c r="AJ46" s="133">
        <v>305178.10253846995</v>
      </c>
      <c r="AK46" s="133">
        <v>306813.11887156998</v>
      </c>
      <c r="AL46" s="133">
        <v>306481.56035251997</v>
      </c>
      <c r="AM46" s="133">
        <v>313965.45954374998</v>
      </c>
      <c r="AN46" s="133">
        <v>318317.45088610996</v>
      </c>
      <c r="AO46" s="133">
        <v>333250.89869817998</v>
      </c>
      <c r="AP46" s="133">
        <v>343066.06226212997</v>
      </c>
      <c r="AQ46" s="133">
        <v>344374.77220134996</v>
      </c>
      <c r="AR46" s="133">
        <v>346889.03436168004</v>
      </c>
      <c r="AS46" s="133">
        <v>347876.38819066004</v>
      </c>
      <c r="AT46" s="133">
        <v>361030.71641515999</v>
      </c>
      <c r="AU46" s="133">
        <v>365204.09236106998</v>
      </c>
      <c r="AV46" s="133">
        <v>372924.22</v>
      </c>
      <c r="AW46" s="133">
        <v>375969.25412679999</v>
      </c>
      <c r="AX46" s="133">
        <v>385782.15835655999</v>
      </c>
      <c r="AY46" s="133">
        <v>384142.14250216004</v>
      </c>
      <c r="AZ46" s="133">
        <v>384695.56061943003</v>
      </c>
      <c r="BA46" s="133">
        <v>387520.27117796999</v>
      </c>
    </row>
    <row r="47" spans="2:53" ht="16.5" customHeight="1">
      <c r="B47" s="14"/>
      <c r="C47" s="14" t="s">
        <v>720</v>
      </c>
      <c r="D47" s="10"/>
      <c r="E47" s="138">
        <v>84535.87</v>
      </c>
      <c r="F47" s="138">
        <v>98672.43</v>
      </c>
      <c r="G47" s="138">
        <v>106271.91</v>
      </c>
      <c r="H47" s="138">
        <v>121663.03</v>
      </c>
      <c r="I47" s="138">
        <v>136385.57</v>
      </c>
      <c r="J47" s="138">
        <v>136472.17000000001</v>
      </c>
      <c r="K47" s="138">
        <v>135181.57</v>
      </c>
      <c r="L47" s="138">
        <v>145544.81</v>
      </c>
      <c r="M47" s="138">
        <v>151910.71</v>
      </c>
      <c r="N47" s="138">
        <v>169230.31</v>
      </c>
      <c r="O47" s="138"/>
      <c r="P47" s="138">
        <v>88596</v>
      </c>
      <c r="Q47" s="138">
        <v>93172.15</v>
      </c>
      <c r="R47" s="138">
        <v>96772.06</v>
      </c>
      <c r="S47" s="138">
        <v>98672.43</v>
      </c>
      <c r="T47" s="138">
        <v>100772.27</v>
      </c>
      <c r="U47" s="138">
        <v>101096.22</v>
      </c>
      <c r="V47" s="138">
        <v>104134.27</v>
      </c>
      <c r="W47" s="138">
        <v>106271.91</v>
      </c>
      <c r="X47" s="138">
        <v>107106.43</v>
      </c>
      <c r="Y47" s="138">
        <v>109392.82</v>
      </c>
      <c r="Z47" s="138">
        <v>115740.6</v>
      </c>
      <c r="AA47" s="138">
        <v>121663.03</v>
      </c>
      <c r="AB47" s="138">
        <v>123568.72</v>
      </c>
      <c r="AC47" s="138">
        <v>127999.24</v>
      </c>
      <c r="AD47" s="138">
        <v>131695.1</v>
      </c>
      <c r="AE47" s="138">
        <v>136385.57</v>
      </c>
      <c r="AF47" s="138">
        <v>137449.54999999999</v>
      </c>
      <c r="AG47" s="138">
        <v>138385</v>
      </c>
      <c r="AH47" s="138">
        <v>138400.04999999999</v>
      </c>
      <c r="AI47" s="138">
        <v>136472.17000000001</v>
      </c>
      <c r="AJ47" s="138">
        <v>132229.07999999999</v>
      </c>
      <c r="AK47" s="138">
        <v>132295.96</v>
      </c>
      <c r="AL47" s="138">
        <v>132808.23000000001</v>
      </c>
      <c r="AM47" s="138">
        <v>135181.57</v>
      </c>
      <c r="AN47" s="138">
        <v>134442.38</v>
      </c>
      <c r="AO47" s="138">
        <v>139053.38</v>
      </c>
      <c r="AP47" s="138">
        <v>143095.32999999999</v>
      </c>
      <c r="AQ47" s="138">
        <v>145544.81</v>
      </c>
      <c r="AR47" s="138">
        <v>144694.98000000001</v>
      </c>
      <c r="AS47" s="138">
        <v>143291.07</v>
      </c>
      <c r="AT47" s="138">
        <v>146237.19</v>
      </c>
      <c r="AU47" s="138">
        <v>151910.71</v>
      </c>
      <c r="AV47" s="138">
        <v>154474.81</v>
      </c>
      <c r="AW47" s="138">
        <v>159359.5</v>
      </c>
      <c r="AX47" s="138">
        <v>166360.67000000001</v>
      </c>
      <c r="AY47" s="138">
        <v>169230.31</v>
      </c>
      <c r="AZ47" s="138">
        <v>168466.45</v>
      </c>
      <c r="BA47" s="138">
        <v>169820.36</v>
      </c>
    </row>
    <row r="48" spans="2:53" ht="16.5" customHeight="1">
      <c r="B48" s="14"/>
      <c r="C48" s="14" t="s">
        <v>717</v>
      </c>
      <c r="D48" s="10"/>
      <c r="E48" s="138">
        <v>125759</v>
      </c>
      <c r="F48" s="138">
        <v>117398</v>
      </c>
      <c r="G48" s="138">
        <v>144086.92577523002</v>
      </c>
      <c r="H48" s="138">
        <v>173921.33121588</v>
      </c>
      <c r="I48" s="138">
        <v>183597.74323395002</v>
      </c>
      <c r="J48" s="138">
        <v>173866.15416722998</v>
      </c>
      <c r="K48" s="138">
        <v>178783.88954374997</v>
      </c>
      <c r="L48" s="138">
        <v>198829.96220134999</v>
      </c>
      <c r="M48" s="138">
        <v>213293.38236106999</v>
      </c>
      <c r="N48" s="138">
        <v>214911.83250216002</v>
      </c>
      <c r="O48" s="138"/>
      <c r="P48" s="138">
        <v>126137</v>
      </c>
      <c r="Q48" s="138">
        <v>122823</v>
      </c>
      <c r="R48" s="138">
        <v>119649</v>
      </c>
      <c r="S48" s="138">
        <v>117398</v>
      </c>
      <c r="T48" s="138">
        <v>123104</v>
      </c>
      <c r="U48" s="138">
        <v>128635.47299259999</v>
      </c>
      <c r="V48" s="138">
        <v>135038.46289041999</v>
      </c>
      <c r="W48" s="138">
        <v>144086.92577523002</v>
      </c>
      <c r="X48" s="138">
        <v>153088.29506410001</v>
      </c>
      <c r="Y48" s="138">
        <v>159578.50713314</v>
      </c>
      <c r="Z48" s="138">
        <v>167854.64455018003</v>
      </c>
      <c r="AA48" s="138">
        <v>173921.33121588</v>
      </c>
      <c r="AB48" s="138">
        <v>180078.74890102999</v>
      </c>
      <c r="AC48" s="138">
        <v>182178.61184785003</v>
      </c>
      <c r="AD48" s="138">
        <v>183194.2619369</v>
      </c>
      <c r="AE48" s="138">
        <v>183597.74323395002</v>
      </c>
      <c r="AF48" s="138">
        <v>183249.09358031</v>
      </c>
      <c r="AG48" s="138">
        <v>180578.68658498002</v>
      </c>
      <c r="AH48" s="138">
        <v>180885.70118214001</v>
      </c>
      <c r="AI48" s="138">
        <v>173866.15416722998</v>
      </c>
      <c r="AJ48" s="138">
        <v>172949.02253846999</v>
      </c>
      <c r="AK48" s="138">
        <v>174517.15887156999</v>
      </c>
      <c r="AL48" s="138">
        <v>173673.33035251999</v>
      </c>
      <c r="AM48" s="138">
        <v>178783.88954374997</v>
      </c>
      <c r="AN48" s="138">
        <v>183875.07088610998</v>
      </c>
      <c r="AO48" s="138">
        <v>194197.51869817998</v>
      </c>
      <c r="AP48" s="138">
        <v>199970.73226212998</v>
      </c>
      <c r="AQ48" s="138">
        <v>198829.96220134999</v>
      </c>
      <c r="AR48" s="138">
        <v>202194.05436168</v>
      </c>
      <c r="AS48" s="138">
        <v>204585.31819066001</v>
      </c>
      <c r="AT48" s="138">
        <v>214793.52641515998</v>
      </c>
      <c r="AU48" s="138">
        <v>213293.38236106999</v>
      </c>
      <c r="AV48" s="138">
        <v>218449.41</v>
      </c>
      <c r="AW48" s="138">
        <v>216609.75412679999</v>
      </c>
      <c r="AX48" s="138">
        <v>219421.48835655997</v>
      </c>
      <c r="AY48" s="138">
        <v>214911.83250216002</v>
      </c>
      <c r="AZ48" s="138">
        <v>216229.11061942999</v>
      </c>
      <c r="BA48" s="138">
        <v>217699.91117797</v>
      </c>
    </row>
    <row r="49" spans="2:53" ht="16.5" customHeight="1">
      <c r="B49" s="351"/>
      <c r="C49" s="351" t="s">
        <v>718</v>
      </c>
      <c r="D49" s="14"/>
      <c r="E49" s="352">
        <v>35543.4</v>
      </c>
      <c r="F49" s="352">
        <v>45555.3</v>
      </c>
      <c r="G49" s="352">
        <v>56649.030000839994</v>
      </c>
      <c r="H49" s="352">
        <v>63482.401448459997</v>
      </c>
      <c r="I49" s="352">
        <v>58086.495118110004</v>
      </c>
      <c r="J49" s="352">
        <v>52906.893890629995</v>
      </c>
      <c r="K49" s="352">
        <v>56480.620485620006</v>
      </c>
      <c r="L49" s="352">
        <v>64555.896030600008</v>
      </c>
      <c r="M49" s="352">
        <v>69928.23</v>
      </c>
      <c r="N49" s="352">
        <v>74891.89</v>
      </c>
      <c r="O49" s="138"/>
      <c r="P49" s="352">
        <v>35081.40912271</v>
      </c>
      <c r="Q49" s="352">
        <v>42821.48</v>
      </c>
      <c r="R49" s="352">
        <v>45563.81</v>
      </c>
      <c r="S49" s="352">
        <v>45555.3</v>
      </c>
      <c r="T49" s="352">
        <v>47652.98</v>
      </c>
      <c r="U49" s="352">
        <v>51139.486082260002</v>
      </c>
      <c r="V49" s="352">
        <v>54557.167606690011</v>
      </c>
      <c r="W49" s="352">
        <v>56649.030000839994</v>
      </c>
      <c r="X49" s="352">
        <v>58768.660534180002</v>
      </c>
      <c r="Y49" s="352">
        <v>61822.8594104</v>
      </c>
      <c r="Z49" s="352">
        <v>63172.860481080003</v>
      </c>
      <c r="AA49" s="352">
        <v>63482.401448459997</v>
      </c>
      <c r="AB49" s="352">
        <v>63073.735793089996</v>
      </c>
      <c r="AC49" s="352">
        <v>61346.446489390008</v>
      </c>
      <c r="AD49" s="352">
        <v>58085.694578259994</v>
      </c>
      <c r="AE49" s="352">
        <v>58086.495118110004</v>
      </c>
      <c r="AF49" s="352">
        <v>57183.116697589998</v>
      </c>
      <c r="AG49" s="352">
        <v>55809.55173444</v>
      </c>
      <c r="AH49" s="352">
        <v>54033.806907630002</v>
      </c>
      <c r="AI49" s="352">
        <v>52906.893890629995</v>
      </c>
      <c r="AJ49" s="352">
        <v>55791.82615506</v>
      </c>
      <c r="AK49" s="352">
        <v>57002.651111070001</v>
      </c>
      <c r="AL49" s="352">
        <v>54951.335944720006</v>
      </c>
      <c r="AM49" s="352">
        <v>56480.620485620006</v>
      </c>
      <c r="AN49" s="352">
        <v>58268.475197499996</v>
      </c>
      <c r="AO49" s="352">
        <v>59992.934018859996</v>
      </c>
      <c r="AP49" s="352">
        <v>61194.221835149998</v>
      </c>
      <c r="AQ49" s="352">
        <v>64555.896030600008</v>
      </c>
      <c r="AR49" s="352">
        <v>67251</v>
      </c>
      <c r="AS49" s="352">
        <v>66534.022345670004</v>
      </c>
      <c r="AT49" s="352">
        <v>69602.369164060001</v>
      </c>
      <c r="AU49" s="352">
        <v>69928.23</v>
      </c>
      <c r="AV49" s="352">
        <v>76385.02</v>
      </c>
      <c r="AW49" s="352">
        <v>77352.2</v>
      </c>
      <c r="AX49" s="352">
        <v>76638.327138919994</v>
      </c>
      <c r="AY49" s="352">
        <v>74891.89</v>
      </c>
      <c r="AZ49" s="352">
        <v>73325.69</v>
      </c>
      <c r="BA49" s="352">
        <v>74388.350000000006</v>
      </c>
    </row>
    <row r="50" spans="2:53" ht="16.5" customHeight="1">
      <c r="B50" s="10" t="s">
        <v>721</v>
      </c>
      <c r="C50" s="10"/>
      <c r="D50" s="14"/>
      <c r="E50" s="133">
        <v>101052.5</v>
      </c>
      <c r="F50" s="133">
        <v>246227.5</v>
      </c>
      <c r="G50" s="133">
        <v>283992.12469776999</v>
      </c>
      <c r="H50" s="133">
        <v>329750.58237353002</v>
      </c>
      <c r="I50" s="133">
        <v>354850.77689111006</v>
      </c>
      <c r="J50" s="133">
        <v>348127.41467044002</v>
      </c>
      <c r="K50" s="133">
        <v>349220.92625104997</v>
      </c>
      <c r="L50" s="133">
        <v>389596.97779395001</v>
      </c>
      <c r="M50" s="133">
        <v>408812.12439064996</v>
      </c>
      <c r="N50" s="133">
        <v>430579.07323337998</v>
      </c>
      <c r="O50" s="133"/>
      <c r="P50" s="133">
        <v>111051</v>
      </c>
      <c r="Q50" s="133">
        <v>111212.68</v>
      </c>
      <c r="R50" s="133">
        <v>114140.92</v>
      </c>
      <c r="S50" s="133">
        <v>246227.5</v>
      </c>
      <c r="T50" s="133">
        <v>252179.33000000002</v>
      </c>
      <c r="U50" s="133">
        <v>263593.68012263003</v>
      </c>
      <c r="V50" s="133">
        <v>269203.63306344999</v>
      </c>
      <c r="W50" s="133">
        <v>283992.12469776999</v>
      </c>
      <c r="X50" s="133">
        <v>290407.26636852004</v>
      </c>
      <c r="Y50" s="133">
        <v>305814.63233368</v>
      </c>
      <c r="Z50" s="133">
        <v>314308.74226983002</v>
      </c>
      <c r="AA50" s="133">
        <v>329750.58237353002</v>
      </c>
      <c r="AB50" s="133">
        <v>335862.25657931005</v>
      </c>
      <c r="AC50" s="133">
        <v>344277.70295775996</v>
      </c>
      <c r="AD50" s="133">
        <v>355380.86235235998</v>
      </c>
      <c r="AE50" s="133">
        <v>354850.77689111006</v>
      </c>
      <c r="AF50" s="133">
        <v>358834.16519551002</v>
      </c>
      <c r="AG50" s="133">
        <v>357378.88446136005</v>
      </c>
      <c r="AH50" s="133">
        <v>352135.20701342</v>
      </c>
      <c r="AI50" s="133">
        <v>348127.41467044002</v>
      </c>
      <c r="AJ50" s="133">
        <v>345515.20416517992</v>
      </c>
      <c r="AK50" s="133">
        <v>343521.87472716998</v>
      </c>
      <c r="AL50" s="133">
        <v>343954.9227198601</v>
      </c>
      <c r="AM50" s="133">
        <v>349220.92625104997</v>
      </c>
      <c r="AN50" s="133">
        <v>358546.98836365005</v>
      </c>
      <c r="AO50" s="133">
        <v>376119.09066516999</v>
      </c>
      <c r="AP50" s="133">
        <v>389132.94331180997</v>
      </c>
      <c r="AQ50" s="133">
        <v>389596.97779395001</v>
      </c>
      <c r="AR50" s="133">
        <v>389146.02150974999</v>
      </c>
      <c r="AS50" s="133">
        <v>393851.87801829999</v>
      </c>
      <c r="AT50" s="133">
        <v>401413.19583445997</v>
      </c>
      <c r="AU50" s="133">
        <v>408812.12439064996</v>
      </c>
      <c r="AV50" s="133">
        <v>411051.79223541007</v>
      </c>
      <c r="AW50" s="133">
        <v>421124.91856472002</v>
      </c>
      <c r="AX50" s="133">
        <v>430515.06252622005</v>
      </c>
      <c r="AY50" s="133">
        <v>430579.07323337998</v>
      </c>
      <c r="AZ50" s="133">
        <v>428077.48243447009</v>
      </c>
      <c r="BA50" s="133">
        <v>436395.36738628004</v>
      </c>
    </row>
    <row r="51" spans="2:53" ht="16.5" customHeight="1">
      <c r="B51" s="10"/>
      <c r="C51" s="14" t="s">
        <v>720</v>
      </c>
      <c r="D51" s="14"/>
      <c r="E51" s="138">
        <v>101052.5</v>
      </c>
      <c r="F51" s="138">
        <v>109026.49999999999</v>
      </c>
      <c r="G51" s="138">
        <v>116770.98999999999</v>
      </c>
      <c r="H51" s="138">
        <v>132059.1567245</v>
      </c>
      <c r="I51" s="138">
        <v>148389.91005559001</v>
      </c>
      <c r="J51" s="138">
        <v>146228.00830995</v>
      </c>
      <c r="K51" s="138">
        <v>141083.07999999999</v>
      </c>
      <c r="L51" s="138">
        <v>152293.23000000001</v>
      </c>
      <c r="M51" s="138">
        <v>159124.30999999997</v>
      </c>
      <c r="N51" s="138">
        <v>179596.53</v>
      </c>
      <c r="O51" s="138"/>
      <c r="P51" s="138">
        <v>111051</v>
      </c>
      <c r="Q51" s="138">
        <v>111212.68</v>
      </c>
      <c r="R51" s="138">
        <v>114140.92</v>
      </c>
      <c r="S51" s="138">
        <v>109026.49999999999</v>
      </c>
      <c r="T51" s="138">
        <v>110638.33</v>
      </c>
      <c r="U51" s="138">
        <v>115897.28</v>
      </c>
      <c r="V51" s="138">
        <v>116469.18000000001</v>
      </c>
      <c r="W51" s="138">
        <v>116770.98999999999</v>
      </c>
      <c r="X51" s="138">
        <v>118830.3</v>
      </c>
      <c r="Y51" s="138">
        <v>123123.1</v>
      </c>
      <c r="Z51" s="138">
        <v>126306.40000000001</v>
      </c>
      <c r="AA51" s="138">
        <v>132059.1567245</v>
      </c>
      <c r="AB51" s="138">
        <v>137494.66927211001</v>
      </c>
      <c r="AC51" s="138">
        <v>142608.81506029001</v>
      </c>
      <c r="AD51" s="138">
        <v>148015.74078423998</v>
      </c>
      <c r="AE51" s="138">
        <v>148389.91005559001</v>
      </c>
      <c r="AF51" s="138">
        <v>151465.52465820004</v>
      </c>
      <c r="AG51" s="138">
        <v>151551.32498043001</v>
      </c>
      <c r="AH51" s="138">
        <v>146544.16</v>
      </c>
      <c r="AI51" s="138">
        <v>146228.00830995</v>
      </c>
      <c r="AJ51" s="138">
        <v>144203.58999999997</v>
      </c>
      <c r="AK51" s="138">
        <v>141039.38</v>
      </c>
      <c r="AL51" s="138">
        <v>140864.73418850004</v>
      </c>
      <c r="AM51" s="138">
        <v>141083.07999999999</v>
      </c>
      <c r="AN51" s="138">
        <v>139321.5</v>
      </c>
      <c r="AO51" s="138">
        <v>145074.13</v>
      </c>
      <c r="AP51" s="138">
        <v>149825.65</v>
      </c>
      <c r="AQ51" s="138">
        <v>152293.23000000001</v>
      </c>
      <c r="AR51" s="138">
        <v>152215.4</v>
      </c>
      <c r="AS51" s="138">
        <v>151695.75</v>
      </c>
      <c r="AT51" s="138">
        <v>152224.63999999998</v>
      </c>
      <c r="AU51" s="138">
        <v>159124.30999999997</v>
      </c>
      <c r="AV51" s="138">
        <v>160372.12000000002</v>
      </c>
      <c r="AW51" s="138">
        <v>167120.36000000002</v>
      </c>
      <c r="AX51" s="138">
        <v>175349.62</v>
      </c>
      <c r="AY51" s="138">
        <v>179596.53</v>
      </c>
      <c r="AZ51" s="138">
        <v>179488.85000000003</v>
      </c>
      <c r="BA51" s="138">
        <v>181691.52000000002</v>
      </c>
    </row>
    <row r="52" spans="2:53" ht="16.5" customHeight="1">
      <c r="B52" s="72"/>
      <c r="C52" s="31" t="s">
        <v>717</v>
      </c>
      <c r="D52" s="14"/>
      <c r="E52" s="151">
        <v>144227</v>
      </c>
      <c r="F52" s="151">
        <v>137201</v>
      </c>
      <c r="G52" s="151">
        <v>167221.13469777003</v>
      </c>
      <c r="H52" s="151">
        <v>197691.42564902999</v>
      </c>
      <c r="I52" s="151">
        <v>206460.86683552005</v>
      </c>
      <c r="J52" s="151">
        <v>201899.40636048999</v>
      </c>
      <c r="K52" s="151">
        <v>208137.84625105001</v>
      </c>
      <c r="L52" s="151">
        <v>237303.74779394999</v>
      </c>
      <c r="M52" s="151">
        <v>249687.81439064999</v>
      </c>
      <c r="N52" s="151">
        <v>250982.54323338001</v>
      </c>
      <c r="O52" s="138"/>
      <c r="P52" s="151">
        <v>145299</v>
      </c>
      <c r="Q52" s="151">
        <v>143216</v>
      </c>
      <c r="R52" s="151">
        <v>137374</v>
      </c>
      <c r="S52" s="151">
        <v>137201</v>
      </c>
      <c r="T52" s="151">
        <v>141541</v>
      </c>
      <c r="U52" s="151">
        <v>147696.40012263003</v>
      </c>
      <c r="V52" s="151">
        <v>152734.45306344997</v>
      </c>
      <c r="W52" s="151">
        <v>167221.13469777003</v>
      </c>
      <c r="X52" s="151">
        <v>171576.96636852005</v>
      </c>
      <c r="Y52" s="151">
        <v>182691.53233367999</v>
      </c>
      <c r="Z52" s="151">
        <v>188002.34226983</v>
      </c>
      <c r="AA52" s="151">
        <v>197691.42564902999</v>
      </c>
      <c r="AB52" s="151">
        <v>198367.58730720001</v>
      </c>
      <c r="AC52" s="151">
        <v>201668.88789746998</v>
      </c>
      <c r="AD52" s="151">
        <v>207365.12156812</v>
      </c>
      <c r="AE52" s="151">
        <v>206460.86683552005</v>
      </c>
      <c r="AF52" s="151">
        <v>207368.64053731001</v>
      </c>
      <c r="AG52" s="151">
        <v>205827.55948093001</v>
      </c>
      <c r="AH52" s="151">
        <v>205591.04701342</v>
      </c>
      <c r="AI52" s="151">
        <v>201899.40636048999</v>
      </c>
      <c r="AJ52" s="151">
        <v>201311.61416517996</v>
      </c>
      <c r="AK52" s="151">
        <v>202482.49472717001</v>
      </c>
      <c r="AL52" s="151">
        <v>203090.18853136004</v>
      </c>
      <c r="AM52" s="151">
        <v>208137.84625105001</v>
      </c>
      <c r="AN52" s="151">
        <v>219225.48836365002</v>
      </c>
      <c r="AO52" s="151">
        <v>231044.96066516999</v>
      </c>
      <c r="AP52" s="151">
        <v>239307.29331180998</v>
      </c>
      <c r="AQ52" s="151">
        <v>237303.74779394999</v>
      </c>
      <c r="AR52" s="151">
        <v>236930.62150975</v>
      </c>
      <c r="AS52" s="151">
        <v>242156.12801829999</v>
      </c>
      <c r="AT52" s="151">
        <v>249188.55583445998</v>
      </c>
      <c r="AU52" s="151">
        <v>249687.81439064999</v>
      </c>
      <c r="AV52" s="151">
        <v>250679.67223541002</v>
      </c>
      <c r="AW52" s="151">
        <v>254004.55856472001</v>
      </c>
      <c r="AX52" s="151">
        <v>255165.44252622005</v>
      </c>
      <c r="AY52" s="151">
        <v>250982.54323338001</v>
      </c>
      <c r="AZ52" s="151">
        <v>248588.63243447003</v>
      </c>
      <c r="BA52" s="151">
        <v>254703.84738628002</v>
      </c>
    </row>
    <row r="53" spans="2:53" ht="16.5" customHeight="1">
      <c r="B53" s="10" t="s">
        <v>722</v>
      </c>
      <c r="C53" s="10"/>
      <c r="D53" s="14"/>
      <c r="E53" s="133">
        <v>92567.7</v>
      </c>
      <c r="F53" s="133">
        <v>225211.21</v>
      </c>
      <c r="G53" s="133">
        <v>262805.11552706</v>
      </c>
      <c r="H53" s="133">
        <v>309753.47785337002</v>
      </c>
      <c r="I53" s="133">
        <v>330944.48692734004</v>
      </c>
      <c r="J53" s="133">
        <v>327486.3035256</v>
      </c>
      <c r="K53" s="133">
        <v>327785.43060154002</v>
      </c>
      <c r="L53" s="133">
        <v>365549.77027030999</v>
      </c>
      <c r="M53" s="133">
        <v>379822.40883218998</v>
      </c>
      <c r="N53" s="133">
        <v>407256.86498292</v>
      </c>
      <c r="O53" s="133"/>
      <c r="P53" s="133">
        <v>99666</v>
      </c>
      <c r="Q53" s="133">
        <v>102492.79</v>
      </c>
      <c r="R53" s="133">
        <v>106321.39</v>
      </c>
      <c r="S53" s="133">
        <v>225211.21</v>
      </c>
      <c r="T53" s="133">
        <v>231955.03</v>
      </c>
      <c r="U53" s="133">
        <v>243868.85464583003</v>
      </c>
      <c r="V53" s="133">
        <v>247228.77269377999</v>
      </c>
      <c r="W53" s="133">
        <v>262805.11552706</v>
      </c>
      <c r="X53" s="133">
        <v>269354.34017076006</v>
      </c>
      <c r="Y53" s="133">
        <v>285006.60005573998</v>
      </c>
      <c r="Z53" s="133">
        <v>292285.29569196998</v>
      </c>
      <c r="AA53" s="133">
        <v>309753.47785337002</v>
      </c>
      <c r="AB53" s="133">
        <v>315937.02051568998</v>
      </c>
      <c r="AC53" s="133">
        <v>322280.79199105001</v>
      </c>
      <c r="AD53" s="133">
        <v>331854.79988725</v>
      </c>
      <c r="AE53" s="133">
        <v>330944.48692734004</v>
      </c>
      <c r="AF53" s="133">
        <v>335992.85435777</v>
      </c>
      <c r="AG53" s="133">
        <v>336221.68201431003</v>
      </c>
      <c r="AH53" s="133">
        <v>332699.46849122003</v>
      </c>
      <c r="AI53" s="133">
        <v>327486.3035256</v>
      </c>
      <c r="AJ53" s="133">
        <v>323130.20785363996</v>
      </c>
      <c r="AK53" s="133">
        <v>320597.70875193004</v>
      </c>
      <c r="AL53" s="133">
        <v>320634.68713710003</v>
      </c>
      <c r="AM53" s="133">
        <v>327785.43060154002</v>
      </c>
      <c r="AN53" s="133">
        <v>336971.95555993996</v>
      </c>
      <c r="AO53" s="133">
        <v>356340.85897370998</v>
      </c>
      <c r="AP53" s="133">
        <v>367177.43880942999</v>
      </c>
      <c r="AQ53" s="133">
        <v>365549.77027030999</v>
      </c>
      <c r="AR53" s="133">
        <v>361471.53617301997</v>
      </c>
      <c r="AS53" s="133">
        <v>363079.61187074002</v>
      </c>
      <c r="AT53" s="133">
        <v>370059.67661996</v>
      </c>
      <c r="AU53" s="133">
        <v>379822.40883218998</v>
      </c>
      <c r="AV53" s="133">
        <v>384645.39646194002</v>
      </c>
      <c r="AW53" s="133">
        <v>395381.84513708</v>
      </c>
      <c r="AX53" s="133">
        <v>404790.0781573701</v>
      </c>
      <c r="AY53" s="133">
        <v>407256.86498292</v>
      </c>
      <c r="AZ53" s="133">
        <v>400751.28413926007</v>
      </c>
      <c r="BA53" s="133">
        <v>408652.57033370005</v>
      </c>
    </row>
    <row r="54" spans="2:53" ht="16.5" customHeight="1">
      <c r="B54" s="14"/>
      <c r="C54" s="14" t="s">
        <v>720</v>
      </c>
      <c r="D54" s="14"/>
      <c r="E54" s="138">
        <v>92567.7</v>
      </c>
      <c r="F54" s="138">
        <v>102273.20999999999</v>
      </c>
      <c r="G54" s="138">
        <v>111184.82999999999</v>
      </c>
      <c r="H54" s="138">
        <v>127311.76000000001</v>
      </c>
      <c r="I54" s="138">
        <v>140334</v>
      </c>
      <c r="J54" s="138">
        <v>140852.01</v>
      </c>
      <c r="K54" s="138">
        <v>139291.21</v>
      </c>
      <c r="L54" s="138">
        <v>150128.22</v>
      </c>
      <c r="M54" s="138">
        <v>156911.9</v>
      </c>
      <c r="N54" s="138">
        <v>177821.41</v>
      </c>
      <c r="O54" s="138"/>
      <c r="P54" s="138">
        <v>99666</v>
      </c>
      <c r="Q54" s="138">
        <v>102492.79</v>
      </c>
      <c r="R54" s="138">
        <v>106321.39</v>
      </c>
      <c r="S54" s="138">
        <v>102273.20999999999</v>
      </c>
      <c r="T54" s="138">
        <v>106872.03</v>
      </c>
      <c r="U54" s="138">
        <v>111363.95000000001</v>
      </c>
      <c r="V54" s="138">
        <v>110711.47</v>
      </c>
      <c r="W54" s="138">
        <v>111184.82999999999</v>
      </c>
      <c r="X54" s="138">
        <v>112887.90000000001</v>
      </c>
      <c r="Y54" s="138">
        <v>117121.55000000002</v>
      </c>
      <c r="Z54" s="138">
        <v>121173.08</v>
      </c>
      <c r="AA54" s="138">
        <v>127311.76000000001</v>
      </c>
      <c r="AB54" s="138">
        <v>132162.01999999999</v>
      </c>
      <c r="AC54" s="138">
        <v>135746.52000000002</v>
      </c>
      <c r="AD54" s="138">
        <v>139300.81</v>
      </c>
      <c r="AE54" s="138">
        <v>140334</v>
      </c>
      <c r="AF54" s="138">
        <v>143149.28</v>
      </c>
      <c r="AG54" s="138">
        <v>144175.31</v>
      </c>
      <c r="AH54" s="138">
        <v>141908.10999999999</v>
      </c>
      <c r="AI54" s="138">
        <v>140852.01</v>
      </c>
      <c r="AJ54" s="138">
        <v>138709.66999999998</v>
      </c>
      <c r="AK54" s="138">
        <v>135825.16</v>
      </c>
      <c r="AL54" s="138">
        <v>135728.76</v>
      </c>
      <c r="AM54" s="138">
        <v>139291.21</v>
      </c>
      <c r="AN54" s="138">
        <v>137575.59</v>
      </c>
      <c r="AO54" s="138">
        <v>143323.91</v>
      </c>
      <c r="AP54" s="138">
        <v>147867.06</v>
      </c>
      <c r="AQ54" s="138">
        <v>150128.22</v>
      </c>
      <c r="AR54" s="138">
        <v>149829.22999999998</v>
      </c>
      <c r="AS54" s="138">
        <v>149299</v>
      </c>
      <c r="AT54" s="138">
        <v>149815.15</v>
      </c>
      <c r="AU54" s="138">
        <v>156911.9</v>
      </c>
      <c r="AV54" s="138">
        <v>159058.32</v>
      </c>
      <c r="AW54" s="138">
        <v>165704.07</v>
      </c>
      <c r="AX54" s="138">
        <v>172401.36000000002</v>
      </c>
      <c r="AY54" s="138">
        <v>177821.41</v>
      </c>
      <c r="AZ54" s="138">
        <v>177535.42</v>
      </c>
      <c r="BA54" s="138">
        <v>179780.51</v>
      </c>
    </row>
    <row r="55" spans="2:53" ht="16.5" customHeight="1" thickBot="1">
      <c r="B55" s="206"/>
      <c r="C55" s="206" t="s">
        <v>717</v>
      </c>
      <c r="D55" s="130"/>
      <c r="E55" s="298">
        <v>130857</v>
      </c>
      <c r="F55" s="298">
        <v>122938</v>
      </c>
      <c r="G55" s="298">
        <v>151620.28552706001</v>
      </c>
      <c r="H55" s="298">
        <v>182441.71785337001</v>
      </c>
      <c r="I55" s="298">
        <v>190610.48692734004</v>
      </c>
      <c r="J55" s="298">
        <v>186634.29352559999</v>
      </c>
      <c r="K55" s="298">
        <v>188494.22060154</v>
      </c>
      <c r="L55" s="298">
        <v>215421.55027030996</v>
      </c>
      <c r="M55" s="298">
        <v>222910.50883219001</v>
      </c>
      <c r="N55" s="298">
        <v>229435.45498292</v>
      </c>
      <c r="O55" s="298"/>
      <c r="P55" s="299">
        <v>132309</v>
      </c>
      <c r="Q55" s="298">
        <v>130383</v>
      </c>
      <c r="R55" s="298">
        <v>124880</v>
      </c>
      <c r="S55" s="298">
        <v>122938</v>
      </c>
      <c r="T55" s="298">
        <v>125083</v>
      </c>
      <c r="U55" s="298">
        <v>132504.90464583001</v>
      </c>
      <c r="V55" s="298">
        <v>136517.30269377999</v>
      </c>
      <c r="W55" s="298">
        <v>151620.28552706001</v>
      </c>
      <c r="X55" s="298">
        <v>156466.44017076003</v>
      </c>
      <c r="Y55" s="298">
        <v>167885.05005573999</v>
      </c>
      <c r="Z55" s="298">
        <v>171112.21569196999</v>
      </c>
      <c r="AA55" s="298">
        <v>182441.71785337001</v>
      </c>
      <c r="AB55" s="298">
        <v>183775.00051569002</v>
      </c>
      <c r="AC55" s="298">
        <v>186534.27199104999</v>
      </c>
      <c r="AD55" s="298">
        <v>192553.98988725001</v>
      </c>
      <c r="AE55" s="298">
        <v>190610.48692734004</v>
      </c>
      <c r="AF55" s="298">
        <v>192843.57435777001</v>
      </c>
      <c r="AG55" s="298">
        <v>192046.37201431004</v>
      </c>
      <c r="AH55" s="298">
        <v>190791.35849122002</v>
      </c>
      <c r="AI55" s="298">
        <v>186634.29352559999</v>
      </c>
      <c r="AJ55" s="298">
        <v>184420.53785363998</v>
      </c>
      <c r="AK55" s="298">
        <v>184772.54875193001</v>
      </c>
      <c r="AL55" s="298">
        <v>184905.92713710002</v>
      </c>
      <c r="AM55" s="298">
        <v>188494.22060154</v>
      </c>
      <c r="AN55" s="298">
        <v>199396.36555993999</v>
      </c>
      <c r="AO55" s="298">
        <v>213016.94897370998</v>
      </c>
      <c r="AP55" s="298">
        <v>219310.37880942997</v>
      </c>
      <c r="AQ55" s="298">
        <v>215421.55027030996</v>
      </c>
      <c r="AR55" s="298">
        <v>211642.30617301998</v>
      </c>
      <c r="AS55" s="298">
        <v>213780.61187074002</v>
      </c>
      <c r="AT55" s="298">
        <v>220244.52661996</v>
      </c>
      <c r="AU55" s="298">
        <v>222910.50883219001</v>
      </c>
      <c r="AV55" s="298">
        <v>225587.07646194001</v>
      </c>
      <c r="AW55" s="298">
        <v>229677.77513708</v>
      </c>
      <c r="AX55" s="298">
        <v>232388.71815737005</v>
      </c>
      <c r="AY55" s="298">
        <v>229435.45498292</v>
      </c>
      <c r="AZ55" s="298">
        <v>223215.86413926003</v>
      </c>
      <c r="BA55" s="298">
        <v>228872.06033370001</v>
      </c>
    </row>
    <row r="56" spans="2:53" ht="16.5" customHeight="1"/>
    <row r="57" spans="2:53" ht="16.5" customHeight="1"/>
    <row r="58" spans="2:53" ht="16.5" customHeight="1"/>
    <row r="59" spans="2:53" ht="16.5" customHeight="1">
      <c r="K59" s="350"/>
      <c r="L59" s="350"/>
      <c r="M59" s="350"/>
      <c r="N59" s="350"/>
    </row>
    <row r="60" spans="2:53" ht="16.5" customHeight="1"/>
    <row r="61" spans="2:53" ht="16.5" customHeight="1"/>
    <row r="62" spans="2:53" ht="16.5" customHeight="1"/>
    <row r="63" spans="2:53" ht="16.5" customHeight="1"/>
    <row r="64" spans="2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</sheetData>
  <phoneticPr fontId="53" type="noConversion"/>
  <hyperlinks>
    <hyperlink ref="A9" location="JBB_일반사항!A1" display="전북은행"/>
    <hyperlink ref="A10" location="KJB_일반사항!A1" display="광주은행"/>
    <hyperlink ref="A11" location="JBWC_일반사항!A1" display="우리캐피탈"/>
    <hyperlink ref="A12" location="JBAM_일반사항!A1" display="JB자산운용"/>
    <hyperlink ref="A5" location="Group_손익실적!A1" display="II. 손익실적(종합)"/>
    <hyperlink ref="A6" location="Group_영업실적!A1" display="III. 영업실적"/>
    <hyperlink ref="A7" location="Group_재무비율!A1" display="IV. 재무비율"/>
    <hyperlink ref="A2" location="목차!A1" display="Contents"/>
    <hyperlink ref="A8" location="Group_여신건전성!A1" display="여신건전성"/>
    <hyperlink ref="A4" location="Group_손익실적!A1" display="JB금융그룹"/>
    <hyperlink ref="A13" location="PPCB_일반현황!A1" display="일반현황"/>
    <hyperlink ref="A14" location="'JB Invest_손익실적'!A1" display="JB 인베스트먼트"/>
  </hyperlinks>
  <printOptions horizontalCentered="1"/>
  <pageMargins left="0" right="0" top="0" bottom="0" header="0" footer="0"/>
  <pageSetup paperSize="9" scale="61" firstPageNumber="6" orientation="landscape" useFirstPageNumber="1" r:id="rId1"/>
  <headerFooter alignWithMargins="0">
    <oddFooter>&amp;C- 5 -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O208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1" width="9.77734375" style="5" hidden="1" customWidth="1"/>
    <col min="12" max="14" width="9.77734375" style="5" customWidth="1"/>
    <col min="15" max="15" width="2.77734375" style="5" customWidth="1"/>
    <col min="16" max="19" width="9.77734375" style="5" hidden="1" customWidth="1"/>
    <col min="20" max="20" width="8.5546875" style="5" hidden="1" customWidth="1"/>
    <col min="21" max="35" width="9.77734375" style="5" hidden="1" customWidth="1"/>
    <col min="36" max="41" width="9.77734375" style="5" customWidth="1"/>
    <col min="42" max="48" width="9.77734375" style="1" customWidth="1"/>
    <col min="49" max="16384" width="8.88671875" style="1"/>
  </cols>
  <sheetData>
    <row r="1" spans="1:41" s="3" customFormat="1" ht="26.25">
      <c r="A1" s="18"/>
      <c r="B1" s="17" t="s">
        <v>818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s="8" customFormat="1" ht="23.25" customHeight="1">
      <c r="A2" s="499" t="s">
        <v>819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504"/>
      <c r="P2" s="504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</row>
    <row r="3" spans="1:41" s="7" customFormat="1" ht="16.5" customHeight="1">
      <c r="A3" s="98"/>
      <c r="B3" s="201" t="s">
        <v>820</v>
      </c>
      <c r="C3" s="201"/>
      <c r="D3" s="25"/>
      <c r="E3" s="28" t="s">
        <v>893</v>
      </c>
      <c r="F3" s="28" t="s">
        <v>894</v>
      </c>
      <c r="G3" s="28" t="s">
        <v>895</v>
      </c>
      <c r="H3" s="28" t="s">
        <v>896</v>
      </c>
      <c r="I3" s="28" t="s">
        <v>968</v>
      </c>
      <c r="J3" s="28" t="s">
        <v>1011</v>
      </c>
      <c r="K3" s="28" t="s">
        <v>1068</v>
      </c>
      <c r="L3" s="28" t="s">
        <v>1087</v>
      </c>
      <c r="M3" s="28" t="s">
        <v>1099</v>
      </c>
      <c r="N3" s="28" t="s">
        <v>1125</v>
      </c>
      <c r="O3" s="28"/>
      <c r="P3" s="28" t="s">
        <v>1025</v>
      </c>
      <c r="Q3" s="28" t="s">
        <v>1026</v>
      </c>
      <c r="R3" s="28" t="s">
        <v>1027</v>
      </c>
      <c r="S3" s="28" t="s">
        <v>971</v>
      </c>
      <c r="T3" s="28" t="s">
        <v>995</v>
      </c>
      <c r="U3" s="28" t="s">
        <v>997</v>
      </c>
      <c r="V3" s="28" t="s">
        <v>1028</v>
      </c>
      <c r="W3" s="28" t="s">
        <v>1029</v>
      </c>
      <c r="X3" s="28" t="s">
        <v>1017</v>
      </c>
      <c r="Y3" s="28" t="s">
        <v>1020</v>
      </c>
      <c r="Z3" s="28" t="s">
        <v>1056</v>
      </c>
      <c r="AA3" s="28" t="s">
        <v>1071</v>
      </c>
      <c r="AB3" s="28" t="s">
        <v>1072</v>
      </c>
      <c r="AC3" s="28" t="s">
        <v>1083</v>
      </c>
      <c r="AD3" s="28" t="s">
        <v>1086</v>
      </c>
      <c r="AE3" s="28" t="s">
        <v>1089</v>
      </c>
      <c r="AF3" s="28" t="s">
        <v>1092</v>
      </c>
      <c r="AG3" s="28" t="s">
        <v>1095</v>
      </c>
      <c r="AH3" s="28" t="s">
        <v>1096</v>
      </c>
      <c r="AI3" s="28" t="s">
        <v>1098</v>
      </c>
      <c r="AJ3" s="28" t="s">
        <v>1100</v>
      </c>
      <c r="AK3" s="28" t="s">
        <v>1104</v>
      </c>
      <c r="AL3" s="28" t="s">
        <v>1122</v>
      </c>
      <c r="AM3" s="28" t="s">
        <v>1124</v>
      </c>
      <c r="AN3" s="28" t="s">
        <v>1127</v>
      </c>
      <c r="AO3" s="28" t="s">
        <v>1132</v>
      </c>
    </row>
    <row r="4" spans="1:41" s="7" customFormat="1">
      <c r="A4" s="99" t="s">
        <v>987</v>
      </c>
      <c r="B4" s="642" t="s">
        <v>821</v>
      </c>
      <c r="C4" s="419" t="s">
        <v>822</v>
      </c>
      <c r="D4" s="8"/>
      <c r="E4" s="458">
        <v>2.2341975852300942E-2</v>
      </c>
      <c r="F4" s="458">
        <v>1.8727864256877471E-2</v>
      </c>
      <c r="G4" s="458">
        <v>9.5400074981242099E-3</v>
      </c>
      <c r="H4" s="458">
        <v>5.263679486024242E-3</v>
      </c>
      <c r="I4" s="458">
        <v>2.0045519681031142E-2</v>
      </c>
      <c r="J4" s="458">
        <v>1.8945677388049354E-2</v>
      </c>
      <c r="K4" s="458">
        <v>2.1270430395425598E-2</v>
      </c>
      <c r="L4" s="458">
        <v>1.7175797318840866E-2</v>
      </c>
      <c r="M4" s="458">
        <v>1.7358580660245104E-2</v>
      </c>
      <c r="N4" s="458">
        <v>2.3152208738398496E-2</v>
      </c>
      <c r="O4" s="458"/>
      <c r="P4" s="458">
        <v>1.904171280086412E-2</v>
      </c>
      <c r="Q4" s="458">
        <v>1.8135582552268961E-2</v>
      </c>
      <c r="R4" s="458">
        <v>1.9005072802013287E-2</v>
      </c>
      <c r="S4" s="458">
        <v>1.9630887421403533E-2</v>
      </c>
      <c r="T4" s="458">
        <v>2.2535845635034572E-2</v>
      </c>
      <c r="U4" s="458">
        <v>2.1205126598620182E-2</v>
      </c>
      <c r="V4" s="458">
        <v>1.9233211846919351E-2</v>
      </c>
      <c r="W4" s="458">
        <v>1.8945677388049354E-2</v>
      </c>
      <c r="X4" s="458">
        <v>2.4789388981704599E-2</v>
      </c>
      <c r="Y4" s="458">
        <v>2.2315898414876141E-2</v>
      </c>
      <c r="Z4" s="458">
        <v>2.030320133421365E-2</v>
      </c>
      <c r="AA4" s="458">
        <v>2.1270430395425598E-2</v>
      </c>
      <c r="AB4" s="458">
        <v>1.7000000000000001E-2</v>
      </c>
      <c r="AC4" s="458">
        <v>1.80950165712736E-2</v>
      </c>
      <c r="AD4" s="458">
        <v>1.6542693086494E-2</v>
      </c>
      <c r="AE4" s="458">
        <v>1.7175797318840866E-2</v>
      </c>
      <c r="AF4" s="458">
        <v>1.240456496101959E-2</v>
      </c>
      <c r="AG4" s="458">
        <v>1.3292538736097538E-2</v>
      </c>
      <c r="AH4" s="458">
        <v>1.5748811193591752E-2</v>
      </c>
      <c r="AI4" s="458">
        <v>1.7358580660245104E-2</v>
      </c>
      <c r="AJ4" s="458">
        <v>2.6877162140402026E-2</v>
      </c>
      <c r="AK4" s="458">
        <v>2.3940602843946768E-2</v>
      </c>
      <c r="AL4" s="458">
        <v>2.4033400370759125E-2</v>
      </c>
      <c r="AM4" s="458">
        <v>2.3152208738398496E-2</v>
      </c>
      <c r="AN4" s="458">
        <v>2.1673720362478301E-2</v>
      </c>
      <c r="AO4" s="458">
        <v>2.22088094614417E-2</v>
      </c>
    </row>
    <row r="5" spans="1:41">
      <c r="A5" s="101" t="s">
        <v>35</v>
      </c>
      <c r="B5" s="643"/>
      <c r="C5" s="459" t="s">
        <v>823</v>
      </c>
      <c r="D5" s="8"/>
      <c r="E5" s="458"/>
      <c r="F5" s="458"/>
      <c r="G5" s="458">
        <v>1.5160924999086691E-2</v>
      </c>
      <c r="H5" s="458">
        <v>1.398954136009585E-2</v>
      </c>
      <c r="I5" s="458">
        <v>1.8913574545962028E-2</v>
      </c>
      <c r="J5" s="458"/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/>
      <c r="AA5" s="458"/>
      <c r="AB5" s="458"/>
      <c r="AC5" s="458"/>
      <c r="AD5" s="458"/>
      <c r="AE5" s="458"/>
      <c r="AF5" s="458"/>
      <c r="AG5" s="458"/>
      <c r="AH5" s="458"/>
      <c r="AI5" s="458"/>
      <c r="AJ5" s="458"/>
      <c r="AK5" s="458"/>
      <c r="AL5" s="458"/>
      <c r="AM5" s="458"/>
      <c r="AN5" s="458"/>
      <c r="AO5" s="458"/>
    </row>
    <row r="6" spans="1:41">
      <c r="A6" s="101" t="s">
        <v>36</v>
      </c>
      <c r="B6" s="643"/>
      <c r="C6" s="346" t="s">
        <v>824</v>
      </c>
      <c r="D6" s="14"/>
      <c r="E6" s="46">
        <v>3710.8793081999988</v>
      </c>
      <c r="F6" s="46">
        <v>4743.2529999999997</v>
      </c>
      <c r="G6" s="46">
        <v>3394.8021282000018</v>
      </c>
      <c r="H6" s="46">
        <v>2355</v>
      </c>
      <c r="I6" s="46">
        <v>11156.616171400003</v>
      </c>
      <c r="J6" s="46">
        <v>13665.517099999999</v>
      </c>
      <c r="K6" s="46">
        <v>17720.584740000002</v>
      </c>
      <c r="L6" s="46">
        <v>16945.823846385076</v>
      </c>
      <c r="M6" s="46">
        <v>17734.528402056083</v>
      </c>
      <c r="N6" s="46">
        <v>23003.215737088216</v>
      </c>
      <c r="O6" s="46"/>
      <c r="P6" s="46">
        <v>2391.0223999999998</v>
      </c>
      <c r="Q6" s="46">
        <v>4708.3388999999997</v>
      </c>
      <c r="R6" s="46">
        <v>7786.7941899999978</v>
      </c>
      <c r="S6" s="46">
        <v>11156.616171400003</v>
      </c>
      <c r="T6" s="46">
        <v>3661.5317976000001</v>
      </c>
      <c r="U6" s="46">
        <v>7265.8902559000016</v>
      </c>
      <c r="V6" s="46">
        <v>10134.749879999999</v>
      </c>
      <c r="W6" s="46">
        <v>13665.517099999999</v>
      </c>
      <c r="X6" s="46">
        <v>4874.8081299999994</v>
      </c>
      <c r="Y6" s="46">
        <v>8918.5281200000009</v>
      </c>
      <c r="Z6" s="46">
        <v>12389.359499999997</v>
      </c>
      <c r="AA6" s="46">
        <v>17720.584740000002</v>
      </c>
      <c r="AB6" s="46">
        <v>3958.7542463850759</v>
      </c>
      <c r="AC6" s="46">
        <v>8487.5338463850749</v>
      </c>
      <c r="AD6" s="46">
        <v>12034.290846385074</v>
      </c>
      <c r="AE6" s="46">
        <v>16945.823846385076</v>
      </c>
      <c r="AF6" s="46">
        <v>3195.6205243177296</v>
      </c>
      <c r="AG6" s="46">
        <v>6810.680351036026</v>
      </c>
      <c r="AH6" s="46">
        <v>12076.849734084961</v>
      </c>
      <c r="AI6" s="46">
        <v>17734.528402056083</v>
      </c>
      <c r="AJ6" s="46">
        <v>6827.4412445399485</v>
      </c>
      <c r="AK6" s="46">
        <v>12070.784518512943</v>
      </c>
      <c r="AL6" s="46">
        <v>18117.661603190281</v>
      </c>
      <c r="AM6" s="46">
        <v>23003.215737088216</v>
      </c>
      <c r="AN6" s="46">
        <v>5186.8321701872246</v>
      </c>
      <c r="AO6" s="46">
        <v>10865.735107583561</v>
      </c>
    </row>
    <row r="7" spans="1:41">
      <c r="A7" s="99" t="s">
        <v>230</v>
      </c>
      <c r="B7" s="643"/>
      <c r="C7" s="460" t="s">
        <v>825</v>
      </c>
      <c r="D7" s="14"/>
      <c r="E7" s="461">
        <v>166094.5</v>
      </c>
      <c r="F7" s="461">
        <v>253272.5</v>
      </c>
      <c r="G7" s="461">
        <v>355849</v>
      </c>
      <c r="H7" s="461">
        <v>447405.66105</v>
      </c>
      <c r="I7" s="461">
        <v>556564.0776057</v>
      </c>
      <c r="J7" s="461">
        <v>721300</v>
      </c>
      <c r="K7" s="461">
        <v>833108.89392303862</v>
      </c>
      <c r="L7" s="461">
        <v>986610.60862638825</v>
      </c>
      <c r="M7" s="461">
        <v>1021657.7466308626</v>
      </c>
      <c r="N7" s="461">
        <v>993564.63121969125</v>
      </c>
      <c r="O7" s="461"/>
      <c r="P7" s="461">
        <v>509246.42542333301</v>
      </c>
      <c r="Q7" s="461">
        <v>523540.75414635346</v>
      </c>
      <c r="R7" s="461">
        <v>547796.65500000003</v>
      </c>
      <c r="S7" s="461">
        <v>568319.50242025009</v>
      </c>
      <c r="T7" s="461">
        <v>658930.03813066008</v>
      </c>
      <c r="U7" s="461">
        <v>690974.871756576</v>
      </c>
      <c r="V7" s="461">
        <v>704516.93527747598</v>
      </c>
      <c r="W7" s="461">
        <v>721300</v>
      </c>
      <c r="X7" s="461">
        <v>797520.87510022335</v>
      </c>
      <c r="Y7" s="461">
        <v>805922.16426640877</v>
      </c>
      <c r="Z7" s="461">
        <v>815857.95247556781</v>
      </c>
      <c r="AA7" s="461">
        <v>833108.89392303862</v>
      </c>
      <c r="AB7" s="461">
        <v>936589.56313958485</v>
      </c>
      <c r="AC7" s="461">
        <v>950029.82468908792</v>
      </c>
      <c r="AD7" s="461">
        <v>971728</v>
      </c>
      <c r="AE7" s="461">
        <v>986610.60862638825</v>
      </c>
      <c r="AF7" s="461">
        <v>1044778</v>
      </c>
      <c r="AG7" s="461">
        <v>1033229.632010649</v>
      </c>
      <c r="AH7" s="556">
        <v>1025264.9332348927</v>
      </c>
      <c r="AI7" s="556">
        <v>1021657.7466308626</v>
      </c>
      <c r="AJ7" s="556">
        <v>1030207.9931236726</v>
      </c>
      <c r="AK7" s="556">
        <v>1016751.2258309141</v>
      </c>
      <c r="AL7" s="556">
        <v>1007899.2911829674</v>
      </c>
      <c r="AM7" s="556">
        <v>993564.63121969125</v>
      </c>
      <c r="AN7" s="556">
        <v>970552.61725872685</v>
      </c>
      <c r="AO7" s="556">
        <v>986615.93320619594</v>
      </c>
    </row>
    <row r="8" spans="1:41">
      <c r="A8" s="99" t="s">
        <v>826</v>
      </c>
      <c r="B8" s="643"/>
      <c r="C8" s="462" t="s">
        <v>827</v>
      </c>
      <c r="D8" s="10"/>
      <c r="E8" s="463">
        <v>8.2031470963452396E-2</v>
      </c>
      <c r="F8" s="463">
        <v>9.5892733799703214E-2</v>
      </c>
      <c r="G8" s="463">
        <v>6.341491402281732E-2</v>
      </c>
      <c r="H8" s="463">
        <v>3.5462439252578873E-2</v>
      </c>
      <c r="I8" s="463">
        <v>0.12237933883935032</v>
      </c>
      <c r="J8" s="463">
        <v>0.12225458271938169</v>
      </c>
      <c r="K8" s="463">
        <v>0.13944694880290354</v>
      </c>
      <c r="L8" s="463">
        <v>0.114140028476945</v>
      </c>
      <c r="M8" s="458">
        <v>0.10747681097243715</v>
      </c>
      <c r="N8" s="458">
        <v>0.12323074117699399</v>
      </c>
      <c r="O8" s="463"/>
      <c r="P8" s="463">
        <v>0.12267320614782613</v>
      </c>
      <c r="Q8" s="463">
        <v>0.11824401269011509</v>
      </c>
      <c r="R8" s="463">
        <v>0.12403933587260423</v>
      </c>
      <c r="S8" s="463">
        <v>0.12563716253535104</v>
      </c>
      <c r="T8" s="463">
        <v>0.13849801106939041</v>
      </c>
      <c r="U8" s="463">
        <v>0.13436978787067941</v>
      </c>
      <c r="V8" s="463">
        <v>0.12244216972035619</v>
      </c>
      <c r="W8" s="463">
        <v>0.12225458271938169</v>
      </c>
      <c r="X8" s="463">
        <v>0.16374834711730762</v>
      </c>
      <c r="Y8" s="463">
        <v>0.14634374213846374</v>
      </c>
      <c r="Z8" s="463">
        <v>0.13268326046029161</v>
      </c>
      <c r="AA8" s="463">
        <v>0.13944694880290354</v>
      </c>
      <c r="AB8" s="463">
        <v>0.1137</v>
      </c>
      <c r="AC8" s="463">
        <v>0.118499970585839</v>
      </c>
      <c r="AD8" s="463">
        <v>0.1099</v>
      </c>
      <c r="AE8" s="463">
        <v>0.114140028476945</v>
      </c>
      <c r="AF8" s="463">
        <v>8.2731602008844496E-2</v>
      </c>
      <c r="AG8" s="458">
        <v>8.5808631839050298E-2</v>
      </c>
      <c r="AH8" s="458">
        <v>9.9416589769997815E-2</v>
      </c>
      <c r="AI8" s="458">
        <v>0.10747681097243715</v>
      </c>
      <c r="AJ8" s="458">
        <v>0.1571440831796464</v>
      </c>
      <c r="AK8" s="458">
        <v>0.13412318302900741</v>
      </c>
      <c r="AL8" s="458">
        <v>0.1315575017035773</v>
      </c>
      <c r="AM8" s="458">
        <v>0.12323074117699399</v>
      </c>
      <c r="AN8" s="458">
        <v>0.10684099667529118</v>
      </c>
      <c r="AO8" s="458">
        <v>0.10884116044291745</v>
      </c>
    </row>
    <row r="9" spans="1:41" s="5" customFormat="1">
      <c r="A9" s="309" t="s">
        <v>1075</v>
      </c>
      <c r="B9" s="643"/>
      <c r="C9" s="459" t="s">
        <v>828</v>
      </c>
      <c r="D9" s="10"/>
      <c r="E9" s="456"/>
      <c r="F9" s="456"/>
      <c r="G9" s="456">
        <v>0.1007786163179121</v>
      </c>
      <c r="H9" s="456">
        <v>9.4250279100590723E-2</v>
      </c>
      <c r="I9" s="456">
        <v>0.11546873240776633</v>
      </c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6"/>
      <c r="AI9" s="456"/>
      <c r="AJ9" s="456"/>
      <c r="AK9" s="456"/>
      <c r="AL9" s="456"/>
      <c r="AM9" s="456"/>
      <c r="AN9" s="456"/>
      <c r="AO9" s="456"/>
    </row>
    <row r="10" spans="1:41" s="5" customFormat="1">
      <c r="A10" s="100" t="s">
        <v>869</v>
      </c>
      <c r="B10" s="643"/>
      <c r="C10" s="460" t="s">
        <v>829</v>
      </c>
      <c r="D10" s="14"/>
      <c r="E10" s="461">
        <v>45237.263999000003</v>
      </c>
      <c r="F10" s="461">
        <v>49464.154499000004</v>
      </c>
      <c r="G10" s="461">
        <v>53533.18191015</v>
      </c>
      <c r="H10" s="461">
        <v>66408.291410150006</v>
      </c>
      <c r="I10" s="461">
        <v>91164.21347925</v>
      </c>
      <c r="J10" s="461">
        <v>111779.18075568</v>
      </c>
      <c r="K10" s="461">
        <v>127077.60831000001</v>
      </c>
      <c r="L10" s="461">
        <v>148465.21481119082</v>
      </c>
      <c r="M10" s="461">
        <v>165007.95140455157</v>
      </c>
      <c r="N10" s="461">
        <v>186667.83561781171</v>
      </c>
      <c r="O10" s="461"/>
      <c r="P10" s="461">
        <v>79046.798255949994</v>
      </c>
      <c r="Q10" s="461">
        <v>80297.651866580112</v>
      </c>
      <c r="R10" s="461">
        <v>83932.369000000006</v>
      </c>
      <c r="S10" s="461">
        <v>88800.287639899703</v>
      </c>
      <c r="T10" s="461">
        <v>107218.47562244099</v>
      </c>
      <c r="U10" s="461">
        <v>109043.929176737</v>
      </c>
      <c r="V10" s="461">
        <v>110665.49618387999</v>
      </c>
      <c r="W10" s="461">
        <v>111779.18075568</v>
      </c>
      <c r="X10" s="461">
        <v>120734.380175</v>
      </c>
      <c r="Y10" s="461">
        <v>122894.74688333333</v>
      </c>
      <c r="Z10" s="461">
        <v>124842.63811249999</v>
      </c>
      <c r="AA10" s="461">
        <v>127077.60831000001</v>
      </c>
      <c r="AB10" s="461">
        <v>140035.37883353513</v>
      </c>
      <c r="AC10" s="461">
        <v>144036.63740248539</v>
      </c>
      <c r="AD10" s="461">
        <v>146269.35069628453</v>
      </c>
      <c r="AE10" s="461">
        <v>148465.21481119082</v>
      </c>
      <c r="AF10" s="461">
        <v>156651.34309207046</v>
      </c>
      <c r="AG10" s="461">
        <v>160056.68208935499</v>
      </c>
      <c r="AH10" s="556">
        <v>162414.58185482409</v>
      </c>
      <c r="AI10" s="556">
        <v>165007.95140455157</v>
      </c>
      <c r="AJ10" s="556">
        <v>176201.78061600393</v>
      </c>
      <c r="AK10" s="556">
        <v>181487.17275409031</v>
      </c>
      <c r="AL10" s="556">
        <v>184126.68897425494</v>
      </c>
      <c r="AM10" s="556">
        <v>186667.83561781171</v>
      </c>
      <c r="AN10" s="556">
        <v>196885.90221099925</v>
      </c>
      <c r="AO10" s="556">
        <v>201316.90238354797</v>
      </c>
    </row>
    <row r="11" spans="1:41" s="5" customFormat="1">
      <c r="A11" s="100" t="s">
        <v>797</v>
      </c>
      <c r="B11" s="643"/>
      <c r="C11" s="462" t="s">
        <v>830</v>
      </c>
      <c r="D11" s="10"/>
      <c r="E11" s="458">
        <v>5.4699999999999999E-2</v>
      </c>
      <c r="F11" s="458">
        <v>4.5599999999999995E-2</v>
      </c>
      <c r="G11" s="458">
        <v>4.2198587140536849E-2</v>
      </c>
      <c r="H11" s="458">
        <v>4.1371161337130272E-2</v>
      </c>
      <c r="I11" s="458">
        <v>4.3477983345897593E-2</v>
      </c>
      <c r="J11" s="458">
        <v>4.9587434505992282E-2</v>
      </c>
      <c r="K11" s="458">
        <v>5.2499999999999998E-2</v>
      </c>
      <c r="L11" s="458">
        <v>5.4225119532153601E-2</v>
      </c>
      <c r="M11" s="458">
        <v>6.0011485194130861E-2</v>
      </c>
      <c r="N11" s="458">
        <v>6.2543159527053541E-2</v>
      </c>
      <c r="O11" s="458"/>
      <c r="P11" s="458">
        <v>4.0960055551493034E-2</v>
      </c>
      <c r="Q11" s="458">
        <v>4.4252147320330781E-2</v>
      </c>
      <c r="R11" s="458">
        <v>4.3710478065781995E-2</v>
      </c>
      <c r="S11" s="458">
        <v>4.45094139294391E-2</v>
      </c>
      <c r="T11" s="458">
        <v>4.8170350063802075E-2</v>
      </c>
      <c r="U11" s="458">
        <v>4.813333432099224E-2</v>
      </c>
      <c r="V11" s="458">
        <v>5.0570499848554586E-2</v>
      </c>
      <c r="W11" s="458">
        <v>5.1203868927488259E-2</v>
      </c>
      <c r="X11" s="458">
        <v>5.2064127230518897E-2</v>
      </c>
      <c r="Y11" s="458">
        <v>5.3758166868711182E-2</v>
      </c>
      <c r="Z11" s="458">
        <v>5.31572041314212E-2</v>
      </c>
      <c r="AA11" s="458">
        <v>5.1034200188770799E-2</v>
      </c>
      <c r="AB11" s="458">
        <v>5.7099999999999998E-2</v>
      </c>
      <c r="AC11" s="458">
        <v>5.3332537021417402E-2</v>
      </c>
      <c r="AD11" s="458">
        <v>5.0484088278599702E-2</v>
      </c>
      <c r="AE11" s="458">
        <v>5.6234120366778301E-2</v>
      </c>
      <c r="AF11" s="458">
        <v>5.4100281235433E-2</v>
      </c>
      <c r="AG11" s="458">
        <v>5.6160700517822897E-2</v>
      </c>
      <c r="AH11" s="458">
        <v>6.0883900233697753E-2</v>
      </c>
      <c r="AI11" s="458">
        <v>6.8806140045688566E-2</v>
      </c>
      <c r="AJ11" s="458">
        <v>6.4123862578797847E-2</v>
      </c>
      <c r="AK11" s="458">
        <v>6.2782190861849843E-2</v>
      </c>
      <c r="AL11" s="458">
        <v>6.281994891593265E-2</v>
      </c>
      <c r="AM11" s="458">
        <v>6.0427072630796323E-2</v>
      </c>
      <c r="AN11" s="458">
        <v>5.9193930387227867E-2</v>
      </c>
      <c r="AO11" s="458">
        <v>5.9321010415975255E-2</v>
      </c>
    </row>
    <row r="12" spans="1:41" s="5" customFormat="1">
      <c r="A12" s="100" t="s">
        <v>866</v>
      </c>
      <c r="B12" s="643"/>
      <c r="C12" s="346" t="s">
        <v>831</v>
      </c>
      <c r="D12" s="14"/>
      <c r="E12" s="46">
        <v>7924</v>
      </c>
      <c r="F12" s="46">
        <v>9788</v>
      </c>
      <c r="G12" s="46">
        <v>11697.60835</v>
      </c>
      <c r="H12" s="46">
        <v>13943.866420000002</v>
      </c>
      <c r="I12" s="46">
        <v>20301.03485</v>
      </c>
      <c r="J12" s="46">
        <v>28737.172500000001</v>
      </c>
      <c r="K12" s="46">
        <v>34870.83165</v>
      </c>
      <c r="L12" s="46">
        <v>41118.850955925176</v>
      </c>
      <c r="M12" s="46">
        <v>48137.436590161313</v>
      </c>
      <c r="N12" s="46">
        <v>51371.003483117849</v>
      </c>
      <c r="O12" s="46"/>
      <c r="P12" s="46">
        <v>4253.2755999999999</v>
      </c>
      <c r="Q12" s="46">
        <v>4900.9122000000007</v>
      </c>
      <c r="R12" s="46">
        <v>5388.2439099999992</v>
      </c>
      <c r="S12" s="46">
        <v>5758.6031400000011</v>
      </c>
      <c r="T12" s="46">
        <v>6341.1114400000006</v>
      </c>
      <c r="U12" s="46">
        <v>6997.8687500000015</v>
      </c>
      <c r="V12" s="46">
        <v>7451.8288199999952</v>
      </c>
      <c r="W12" s="46">
        <v>7946.3634900000034</v>
      </c>
      <c r="X12" s="46">
        <v>8145.3638999999994</v>
      </c>
      <c r="Y12" s="46">
        <v>8736.6519200000021</v>
      </c>
      <c r="Z12" s="46">
        <v>8987.2820699999975</v>
      </c>
      <c r="AA12" s="46">
        <v>9001.5337600000021</v>
      </c>
      <c r="AB12" s="46">
        <v>10035.544754425435</v>
      </c>
      <c r="AC12" s="46">
        <v>9794.243150541517</v>
      </c>
      <c r="AD12" s="46">
        <v>9938.0938526355003</v>
      </c>
      <c r="AE12" s="46">
        <v>11350.969198322724</v>
      </c>
      <c r="AF12" s="46">
        <v>10859.180661561644</v>
      </c>
      <c r="AG12" s="46">
        <v>11214.994042658738</v>
      </c>
      <c r="AH12" s="553">
        <v>12123.265520338002</v>
      </c>
      <c r="AI12" s="553">
        <v>13939.996365602927</v>
      </c>
      <c r="AJ12" s="553">
        <v>13098.33008650543</v>
      </c>
      <c r="AK12" s="553">
        <v>12882.222804594558</v>
      </c>
      <c r="AL12" s="553">
        <v>13118.9545339652</v>
      </c>
      <c r="AM12" s="553">
        <v>12271.496058052666</v>
      </c>
      <c r="AN12" s="553">
        <v>11781.904517975407</v>
      </c>
      <c r="AO12" s="553">
        <v>12247.096223145298</v>
      </c>
    </row>
    <row r="13" spans="1:41" s="5" customFormat="1">
      <c r="A13" s="308" t="s">
        <v>868</v>
      </c>
      <c r="B13" s="643"/>
      <c r="C13" s="460" t="s">
        <v>832</v>
      </c>
      <c r="D13" s="14"/>
      <c r="E13" s="461">
        <v>144862.88848263255</v>
      </c>
      <c r="F13" s="461">
        <v>214649.12280701756</v>
      </c>
      <c r="G13" s="461">
        <v>277203.79146919429</v>
      </c>
      <c r="H13" s="461">
        <v>337043.14719068568</v>
      </c>
      <c r="I13" s="461">
        <v>466926.78196435998</v>
      </c>
      <c r="J13" s="461">
        <v>579525.29277406598</v>
      </c>
      <c r="K13" s="461">
        <v>664206.31714285712</v>
      </c>
      <c r="L13" s="461">
        <v>758298.94540929748</v>
      </c>
      <c r="M13" s="556">
        <v>802137.06483753491</v>
      </c>
      <c r="N13" s="556">
        <v>821368.85746708908</v>
      </c>
      <c r="O13" s="461"/>
      <c r="P13" s="461">
        <v>421127.24840433302</v>
      </c>
      <c r="Q13" s="461">
        <v>444215.84416516492</v>
      </c>
      <c r="R13" s="461">
        <v>489065.16195195686</v>
      </c>
      <c r="S13" s="461">
        <v>513298.87333598512</v>
      </c>
      <c r="T13" s="461">
        <v>533870.51775265997</v>
      </c>
      <c r="U13" s="461">
        <v>583137.96566451539</v>
      </c>
      <c r="V13" s="461">
        <v>584615.95100886701</v>
      </c>
      <c r="W13" s="461">
        <v>615702.17391304346</v>
      </c>
      <c r="X13" s="461">
        <v>634486.30705755588</v>
      </c>
      <c r="Y13" s="461">
        <v>651856.58077846165</v>
      </c>
      <c r="Z13" s="461">
        <v>670766.36773608706</v>
      </c>
      <c r="AA13" s="461">
        <v>699777.92604018014</v>
      </c>
      <c r="AB13" s="461">
        <v>707443.60583687702</v>
      </c>
      <c r="AC13" s="461">
        <v>738823.45258340228</v>
      </c>
      <c r="AD13" s="461">
        <v>783144.37756749534</v>
      </c>
      <c r="AE13" s="461">
        <v>803019.88007987128</v>
      </c>
      <c r="AF13" s="461">
        <v>814044.02075332869</v>
      </c>
      <c r="AG13" s="461">
        <v>800973.23303750029</v>
      </c>
      <c r="AH13" s="556">
        <v>789991.08173211094</v>
      </c>
      <c r="AI13" s="556">
        <v>803786.12034928147</v>
      </c>
      <c r="AJ13" s="556">
        <v>828412.43827990652</v>
      </c>
      <c r="AK13" s="556">
        <v>823011.32529828325</v>
      </c>
      <c r="AL13" s="556">
        <v>828527.03700603289</v>
      </c>
      <c r="AM13" s="556">
        <v>805695.6035173597</v>
      </c>
      <c r="AN13" s="556">
        <v>807213.98309462669</v>
      </c>
      <c r="AO13" s="556">
        <v>828087.18231697392</v>
      </c>
    </row>
    <row r="14" spans="1:41" s="5" customFormat="1">
      <c r="A14" s="99" t="s">
        <v>1116</v>
      </c>
      <c r="B14" s="643"/>
      <c r="C14" s="462" t="s">
        <v>833</v>
      </c>
      <c r="D14" s="10"/>
      <c r="E14" s="458">
        <v>7.5007275570179818E-2</v>
      </c>
      <c r="F14" s="458">
        <v>6.6427384612611259E-2</v>
      </c>
      <c r="G14" s="458">
        <v>6.0596819175285546E-2</v>
      </c>
      <c r="H14" s="458">
        <v>5.8799999999999998E-2</v>
      </c>
      <c r="I14" s="458">
        <v>5.79E-2</v>
      </c>
      <c r="J14" s="458">
        <v>6.2214439503742246E-2</v>
      </c>
      <c r="K14" s="458">
        <v>6.0513758498733292E-2</v>
      </c>
      <c r="L14" s="458">
        <v>6.3463128117721132E-2</v>
      </c>
      <c r="M14" s="458">
        <v>6.7100000000000007E-2</v>
      </c>
      <c r="N14" s="458">
        <v>6.4500000000000002E-2</v>
      </c>
      <c r="O14" s="458"/>
      <c r="P14" s="458">
        <v>5.6899999999999999E-2</v>
      </c>
      <c r="Q14" s="458">
        <v>5.7200000000000008E-2</v>
      </c>
      <c r="R14" s="458">
        <v>5.8700000000000023E-2</v>
      </c>
      <c r="S14" s="458">
        <v>5.8799999999999998E-2</v>
      </c>
      <c r="T14" s="458">
        <v>6.0754991496332275E-2</v>
      </c>
      <c r="U14" s="458">
        <v>6.3400000000000012E-2</v>
      </c>
      <c r="V14" s="458">
        <v>6.2299999999999994E-2</v>
      </c>
      <c r="W14" s="458">
        <v>6.2324202816422564E-2</v>
      </c>
      <c r="X14" s="458">
        <v>6.1993808563113303E-2</v>
      </c>
      <c r="Y14" s="458">
        <v>6.1899999999999997E-2</v>
      </c>
      <c r="Z14" s="458">
        <v>5.9461715940802441E-2</v>
      </c>
      <c r="AA14" s="458">
        <v>5.8730855494811982E-2</v>
      </c>
      <c r="AB14" s="458">
        <v>6.6364924235237599E-2</v>
      </c>
      <c r="AC14" s="458">
        <v>6.2079939102141421E-2</v>
      </c>
      <c r="AD14" s="458">
        <v>6.0883095893077298E-2</v>
      </c>
      <c r="AE14" s="458">
        <v>6.5963549913727104E-2</v>
      </c>
      <c r="AF14" s="458">
        <v>6.34141687092388E-2</v>
      </c>
      <c r="AG14" s="458">
        <v>6.3829827629489092E-2</v>
      </c>
      <c r="AH14" s="458">
        <v>6.6650405085903197E-2</v>
      </c>
      <c r="AI14" s="458">
        <v>7.4444287096652795E-2</v>
      </c>
      <c r="AJ14" s="458">
        <v>6.9100000000000009E-2</v>
      </c>
      <c r="AK14" s="458">
        <v>6.5899999999999986E-2</v>
      </c>
      <c r="AL14" s="458">
        <v>6.3899999999999998E-2</v>
      </c>
      <c r="AM14" s="458">
        <v>5.8700000000000002E-2</v>
      </c>
      <c r="AN14" s="458">
        <v>5.6799999999999996E-2</v>
      </c>
      <c r="AO14" s="458">
        <v>5.7200000000000001E-2</v>
      </c>
    </row>
    <row r="15" spans="1:41" s="5" customFormat="1">
      <c r="A15" s="97"/>
      <c r="B15" s="643"/>
      <c r="C15" s="346" t="s">
        <v>834</v>
      </c>
      <c r="D15" s="14"/>
      <c r="E15" s="464">
        <v>0.10814724026193197</v>
      </c>
      <c r="F15" s="464">
        <v>0.10307119010718264</v>
      </c>
      <c r="G15" s="464">
        <v>9.8235429744706351E-2</v>
      </c>
      <c r="H15" s="464">
        <v>9.7500000000000003E-2</v>
      </c>
      <c r="I15" s="464">
        <v>9.5100000000000004E-2</v>
      </c>
      <c r="J15" s="464">
        <v>9.2666933856065448E-2</v>
      </c>
      <c r="K15" s="464">
        <v>8.97949700242444E-2</v>
      </c>
      <c r="L15" s="464">
        <v>9.644215479963765E-2</v>
      </c>
      <c r="M15" s="464">
        <v>9.7100000000000006E-2</v>
      </c>
      <c r="N15" s="464">
        <v>9.4E-2</v>
      </c>
      <c r="O15" s="464"/>
      <c r="P15" s="464">
        <v>9.5899999999999999E-2</v>
      </c>
      <c r="Q15" s="464">
        <v>9.5200000000000007E-2</v>
      </c>
      <c r="R15" s="464">
        <v>9.5100000000000018E-2</v>
      </c>
      <c r="S15" s="464">
        <v>9.4199999999999992E-2</v>
      </c>
      <c r="T15" s="464">
        <v>9.3531458525182701E-2</v>
      </c>
      <c r="U15" s="464">
        <v>9.3200000000000005E-2</v>
      </c>
      <c r="V15" s="464">
        <v>9.2799999999999994E-2</v>
      </c>
      <c r="W15" s="464">
        <v>9.1406606728099235E-2</v>
      </c>
      <c r="X15" s="464">
        <v>9.0622917189906699E-2</v>
      </c>
      <c r="Y15" s="464">
        <v>8.9599999999999999E-2</v>
      </c>
      <c r="Z15" s="464">
        <v>8.9228706922271139E-2</v>
      </c>
      <c r="AA15" s="464">
        <v>8.979655980919507E-2</v>
      </c>
      <c r="AB15" s="464">
        <v>9.6641593954075594E-2</v>
      </c>
      <c r="AC15" s="464">
        <v>9.5162492282496305E-2</v>
      </c>
      <c r="AD15" s="464">
        <v>9.4531190777727397E-2</v>
      </c>
      <c r="AE15" s="464">
        <v>9.9433342184251303E-2</v>
      </c>
      <c r="AF15" s="464">
        <v>9.5523978645837102E-2</v>
      </c>
      <c r="AG15" s="464">
        <v>9.4351643292849494E-2</v>
      </c>
      <c r="AH15" s="464">
        <v>9.6349580606865395E-2</v>
      </c>
      <c r="AI15" s="464">
        <v>0.102170894017884</v>
      </c>
      <c r="AJ15" s="464">
        <v>9.5600000000000004E-2</v>
      </c>
      <c r="AK15" s="464">
        <v>9.3299999999999994E-2</v>
      </c>
      <c r="AL15" s="464">
        <v>9.3299999999999994E-2</v>
      </c>
      <c r="AM15" s="464">
        <v>9.3700000000000006E-2</v>
      </c>
      <c r="AN15" s="464">
        <v>9.8599999999999993E-2</v>
      </c>
      <c r="AO15" s="464">
        <v>9.9900000000000003E-2</v>
      </c>
    </row>
    <row r="16" spans="1:41" s="7" customFormat="1">
      <c r="A16" s="97"/>
      <c r="B16" s="643"/>
      <c r="C16" s="460" t="s">
        <v>835</v>
      </c>
      <c r="D16" s="14"/>
      <c r="E16" s="465">
        <v>3.313996469175215E-2</v>
      </c>
      <c r="F16" s="465">
        <v>3.6643805494571385E-2</v>
      </c>
      <c r="G16" s="465">
        <v>3.7638610569420805E-2</v>
      </c>
      <c r="H16" s="465">
        <v>3.8699999999999998E-2</v>
      </c>
      <c r="I16" s="465">
        <v>3.7199999999999997E-2</v>
      </c>
      <c r="J16" s="465">
        <v>3.0452494352323202E-2</v>
      </c>
      <c r="K16" s="465">
        <v>2.9281211525511098E-2</v>
      </c>
      <c r="L16" s="465">
        <v>3.2979026681916518E-2</v>
      </c>
      <c r="M16" s="465">
        <v>0.03</v>
      </c>
      <c r="N16" s="465">
        <v>2.9499999999999998E-2</v>
      </c>
      <c r="O16" s="465"/>
      <c r="P16" s="465">
        <v>3.9E-2</v>
      </c>
      <c r="Q16" s="465">
        <v>3.7999999999999999E-2</v>
      </c>
      <c r="R16" s="465">
        <v>3.6399999999999995E-2</v>
      </c>
      <c r="S16" s="465">
        <v>3.5399999999999994E-2</v>
      </c>
      <c r="T16" s="465">
        <v>3.2776467028850426E-2</v>
      </c>
      <c r="U16" s="465">
        <v>2.98E-2</v>
      </c>
      <c r="V16" s="465">
        <v>3.0499999999999999E-2</v>
      </c>
      <c r="W16" s="465">
        <v>2.9082403911676668E-2</v>
      </c>
      <c r="X16" s="465">
        <v>2.8629108626793399E-2</v>
      </c>
      <c r="Y16" s="465">
        <v>2.7699999999999999E-2</v>
      </c>
      <c r="Z16" s="465">
        <v>2.9766990981468712E-2</v>
      </c>
      <c r="AA16" s="465">
        <v>3.1065704314383089E-2</v>
      </c>
      <c r="AB16" s="465">
        <v>3.1140972840621901E-2</v>
      </c>
      <c r="AC16" s="465">
        <v>3.36572467318699E-2</v>
      </c>
      <c r="AD16" s="465">
        <v>3.36480948846501E-2</v>
      </c>
      <c r="AE16" s="465">
        <v>3.3469792270524198E-2</v>
      </c>
      <c r="AF16" s="465">
        <v>3.2109809936598302E-2</v>
      </c>
      <c r="AG16" s="465">
        <v>3.0521815663360399E-2</v>
      </c>
      <c r="AH16" s="465">
        <v>2.9699175520962202E-2</v>
      </c>
      <c r="AI16" s="465">
        <v>2.77266069212312E-2</v>
      </c>
      <c r="AJ16" s="465">
        <v>2.6499999999999999E-2</v>
      </c>
      <c r="AK16" s="465">
        <v>2.7400000000000001E-2</v>
      </c>
      <c r="AL16" s="465">
        <v>2.9399999999999999E-2</v>
      </c>
      <c r="AM16" s="465">
        <v>3.5000000000000003E-2</v>
      </c>
      <c r="AN16" s="465">
        <v>4.1799999999999997E-2</v>
      </c>
      <c r="AO16" s="465">
        <v>4.2700000000000002E-2</v>
      </c>
    </row>
    <row r="17" spans="1:41" s="7" customFormat="1">
      <c r="A17" s="97"/>
      <c r="B17" s="643"/>
      <c r="C17" s="462" t="s">
        <v>1133</v>
      </c>
      <c r="D17" s="10"/>
      <c r="E17" s="463">
        <v>0.76766105362609249</v>
      </c>
      <c r="F17" s="463">
        <v>0.70869186048074018</v>
      </c>
      <c r="G17" s="463">
        <v>0.65008921485490989</v>
      </c>
      <c r="H17" s="463">
        <v>0.79549598357851958</v>
      </c>
      <c r="I17" s="463">
        <v>0.81543828330825552</v>
      </c>
      <c r="J17" s="463">
        <v>0.85548109729643196</v>
      </c>
      <c r="K17" s="463">
        <v>0.94862486494603937</v>
      </c>
      <c r="L17" s="463">
        <v>0.92473492049468398</v>
      </c>
      <c r="M17" s="463">
        <v>1.0119838211556877</v>
      </c>
      <c r="N17" s="463">
        <v>1.1120795960216225</v>
      </c>
      <c r="O17" s="463"/>
      <c r="P17" s="463">
        <v>0.79517040617875245</v>
      </c>
      <c r="Q17" s="463">
        <v>0.79438925421634921</v>
      </c>
      <c r="R17" s="463">
        <v>0.76230912297981612</v>
      </c>
      <c r="S17" s="463">
        <v>0.81543828330825552</v>
      </c>
      <c r="T17" s="463">
        <v>0.76491606154248681</v>
      </c>
      <c r="U17" s="463">
        <v>0.7719750415235701</v>
      </c>
      <c r="V17" s="463">
        <v>0.77879758355875095</v>
      </c>
      <c r="W17" s="463">
        <v>0.85548109729643196</v>
      </c>
      <c r="X17" s="463">
        <v>0.87738175834299115</v>
      </c>
      <c r="Y17" s="463">
        <v>0.92257291064404134</v>
      </c>
      <c r="Z17" s="463">
        <v>0.93455311938388419</v>
      </c>
      <c r="AA17" s="463">
        <v>0.94862486494603937</v>
      </c>
      <c r="AB17" s="463">
        <v>0.93849289733156349</v>
      </c>
      <c r="AC17" s="463">
        <v>0.93210743113178796</v>
      </c>
      <c r="AD17" s="463">
        <v>0.9072942995420713</v>
      </c>
      <c r="AE17" s="463">
        <v>0.92473492049468398</v>
      </c>
      <c r="AF17" s="463">
        <v>0.92578349237023616</v>
      </c>
      <c r="AG17" s="463">
        <v>0.96423248469556222</v>
      </c>
      <c r="AH17" s="463">
        <v>0.95723820809947158</v>
      </c>
      <c r="AI17" s="463">
        <v>1.0119838211556877</v>
      </c>
      <c r="AJ17" s="463">
        <v>0.99474526839738819</v>
      </c>
      <c r="AK17" s="463">
        <v>1.0300440926300152</v>
      </c>
      <c r="AL17" s="463">
        <v>1.0905498765379282</v>
      </c>
      <c r="AM17" s="463">
        <v>1.1120795960216225</v>
      </c>
      <c r="AN17" s="463">
        <v>1.1124927428786402</v>
      </c>
      <c r="AO17" s="463">
        <v>1.0879945922115111</v>
      </c>
    </row>
    <row r="18" spans="1:41" s="7" customFormat="1">
      <c r="A18" s="97"/>
      <c r="B18" s="643"/>
      <c r="C18" s="346" t="s">
        <v>836</v>
      </c>
      <c r="D18" s="14"/>
      <c r="E18" s="46">
        <v>121961</v>
      </c>
      <c r="F18" s="46">
        <v>170356</v>
      </c>
      <c r="G18" s="46">
        <v>228415</v>
      </c>
      <c r="H18" s="46">
        <v>312539</v>
      </c>
      <c r="I18" s="46">
        <v>417701.00959372864</v>
      </c>
      <c r="J18" s="46">
        <v>527228.26883330336</v>
      </c>
      <c r="K18" s="46">
        <v>648154.76883258054</v>
      </c>
      <c r="L18" s="46">
        <v>725000.14831338904</v>
      </c>
      <c r="M18" s="46">
        <v>748511.4842200001</v>
      </c>
      <c r="N18" s="46">
        <v>785526.49028000003</v>
      </c>
      <c r="O18" s="46"/>
      <c r="P18" s="46">
        <v>341913.78286000009</v>
      </c>
      <c r="Q18" s="46">
        <v>374996.51189999998</v>
      </c>
      <c r="R18" s="46">
        <v>386618.25142000004</v>
      </c>
      <c r="S18" s="46">
        <v>417701.00959372864</v>
      </c>
      <c r="T18" s="46">
        <v>432596.50038158102</v>
      </c>
      <c r="U18" s="46">
        <v>459062.36014600995</v>
      </c>
      <c r="V18" s="46">
        <v>504166.41888399998</v>
      </c>
      <c r="W18" s="46">
        <v>527228.26883330336</v>
      </c>
      <c r="X18" s="46">
        <v>562091.35852387093</v>
      </c>
      <c r="Y18" s="46">
        <v>596438.26523300004</v>
      </c>
      <c r="Z18" s="46">
        <v>627522.32248400012</v>
      </c>
      <c r="AA18" s="46">
        <v>648154.76883258054</v>
      </c>
      <c r="AB18" s="46">
        <v>671893.22504676599</v>
      </c>
      <c r="AC18" s="46">
        <v>691886.29088967666</v>
      </c>
      <c r="AD18" s="46">
        <v>708105.55814709794</v>
      </c>
      <c r="AE18" s="46">
        <v>725000.14831338904</v>
      </c>
      <c r="AF18" s="46">
        <v>725883.02140214911</v>
      </c>
      <c r="AG18" s="46">
        <v>728314.23554999998</v>
      </c>
      <c r="AH18" s="553">
        <v>735116.69100999995</v>
      </c>
      <c r="AI18" s="553">
        <v>748511.4842200001</v>
      </c>
      <c r="AJ18" s="553">
        <v>766726.56163000001</v>
      </c>
      <c r="AK18" s="553">
        <v>777163.38204000005</v>
      </c>
      <c r="AL18" s="553">
        <v>791175.01080000005</v>
      </c>
      <c r="AM18" s="553">
        <v>785526.49028000003</v>
      </c>
      <c r="AN18" s="553">
        <v>793630.56904944452</v>
      </c>
      <c r="AO18" s="553">
        <v>807793.72449824167</v>
      </c>
    </row>
    <row r="19" spans="1:41" s="7" customFormat="1">
      <c r="A19" s="97"/>
      <c r="B19" s="643"/>
      <c r="C19" s="460" t="s">
        <v>837</v>
      </c>
      <c r="D19" s="14"/>
      <c r="E19" s="461">
        <v>158873.50208000001</v>
      </c>
      <c r="F19" s="461">
        <v>240380.91799790002</v>
      </c>
      <c r="G19" s="461">
        <v>351359.46694790001</v>
      </c>
      <c r="H19" s="461">
        <v>392885.70458149997</v>
      </c>
      <c r="I19" s="461">
        <v>512241.10781150009</v>
      </c>
      <c r="J19" s="461">
        <v>616294.46927523869</v>
      </c>
      <c r="K19" s="461">
        <v>683257.19974612887</v>
      </c>
      <c r="L19" s="461">
        <v>784008.61938419344</v>
      </c>
      <c r="M19" s="461">
        <v>739647.67872000008</v>
      </c>
      <c r="N19" s="461">
        <v>706358.15376000002</v>
      </c>
      <c r="O19" s="461"/>
      <c r="P19" s="461">
        <v>429988.06319149997</v>
      </c>
      <c r="Q19" s="461">
        <v>472056.37527150003</v>
      </c>
      <c r="R19" s="461">
        <v>507167.28918149997</v>
      </c>
      <c r="S19" s="461">
        <v>512241.10781150009</v>
      </c>
      <c r="T19" s="461">
        <v>565547.67526940303</v>
      </c>
      <c r="U19" s="461">
        <v>594659.5880094833</v>
      </c>
      <c r="V19" s="461">
        <v>647365.15562900004</v>
      </c>
      <c r="W19" s="461">
        <v>616294.46927523869</v>
      </c>
      <c r="X19" s="461">
        <v>640646.27874806453</v>
      </c>
      <c r="Y19" s="461">
        <v>646494.44867900026</v>
      </c>
      <c r="Z19" s="461">
        <v>671467.79510799993</v>
      </c>
      <c r="AA19" s="461">
        <v>683257.19974612887</v>
      </c>
      <c r="AB19" s="461">
        <v>715927.87431548396</v>
      </c>
      <c r="AC19" s="461">
        <v>742281.70249599998</v>
      </c>
      <c r="AD19" s="461">
        <v>780458.51109666657</v>
      </c>
      <c r="AE19" s="461">
        <v>784008.61938419344</v>
      </c>
      <c r="AF19" s="461">
        <v>784074.27588032268</v>
      </c>
      <c r="AG19" s="461">
        <v>755330.53191000002</v>
      </c>
      <c r="AH19" s="556">
        <v>767955.85966999992</v>
      </c>
      <c r="AI19" s="556">
        <v>739647.67872000008</v>
      </c>
      <c r="AJ19" s="556">
        <v>770776.78676999989</v>
      </c>
      <c r="AK19" s="556">
        <v>754495.25665999996</v>
      </c>
      <c r="AL19" s="556">
        <v>725482.64671000012</v>
      </c>
      <c r="AM19" s="556">
        <v>706358.15376000002</v>
      </c>
      <c r="AN19" s="556">
        <v>713380.44596666668</v>
      </c>
      <c r="AO19" s="556">
        <v>742461.15769406594</v>
      </c>
    </row>
    <row r="20" spans="1:41" s="7" customFormat="1">
      <c r="A20" s="97"/>
      <c r="B20" s="643"/>
      <c r="C20" s="462" t="s">
        <v>838</v>
      </c>
      <c r="D20" s="10"/>
      <c r="E20" s="463">
        <v>0.28186675426497909</v>
      </c>
      <c r="F20" s="463">
        <v>0.22952146725049943</v>
      </c>
      <c r="G20" s="463">
        <v>0.25164782835070404</v>
      </c>
      <c r="H20" s="463">
        <v>0.24994331398771885</v>
      </c>
      <c r="I20" s="463">
        <v>0.27274017422848362</v>
      </c>
      <c r="J20" s="463">
        <v>0.38346291530663973</v>
      </c>
      <c r="K20" s="463">
        <v>0.33957942247186279</v>
      </c>
      <c r="L20" s="463">
        <v>0.33986454612409756</v>
      </c>
      <c r="M20" s="463">
        <v>0.37013606154720752</v>
      </c>
      <c r="N20" s="463">
        <v>0.22476728791048525</v>
      </c>
      <c r="O20" s="463"/>
      <c r="P20" s="463">
        <v>0.22145351313878608</v>
      </c>
      <c r="Q20" s="463">
        <v>0.24995701211245513</v>
      </c>
      <c r="R20" s="463">
        <v>0.29298161346585555</v>
      </c>
      <c r="S20" s="463">
        <v>0.27274017422848362</v>
      </c>
      <c r="T20" s="463">
        <v>0.38415034974304124</v>
      </c>
      <c r="U20" s="463">
        <v>0.35814862908353395</v>
      </c>
      <c r="V20" s="463">
        <v>0.39398648060875496</v>
      </c>
      <c r="W20" s="463">
        <v>0.38346291530663973</v>
      </c>
      <c r="X20" s="463">
        <v>0.41836746340427328</v>
      </c>
      <c r="Y20" s="463">
        <v>0.37086568885448934</v>
      </c>
      <c r="Z20" s="463">
        <v>0.35528019566613789</v>
      </c>
      <c r="AA20" s="463">
        <v>0.33957942247186279</v>
      </c>
      <c r="AB20" s="463">
        <v>0.32433620581234868</v>
      </c>
      <c r="AC20" s="463">
        <v>0.27890925223685786</v>
      </c>
      <c r="AD20" s="463">
        <v>0.30791092366218331</v>
      </c>
      <c r="AE20" s="463">
        <v>0.33986454612409756</v>
      </c>
      <c r="AF20" s="463">
        <v>0.3628343135869263</v>
      </c>
      <c r="AG20" s="463">
        <v>0.3500215941421489</v>
      </c>
      <c r="AH20" s="463">
        <v>0.37882459399954432</v>
      </c>
      <c r="AI20" s="463">
        <v>0.37013606154720752</v>
      </c>
      <c r="AJ20" s="463">
        <v>0.35944684415503619</v>
      </c>
      <c r="AK20" s="463">
        <v>0.3571131170584867</v>
      </c>
      <c r="AL20" s="463">
        <v>0.29061035409342539</v>
      </c>
      <c r="AM20" s="463">
        <v>0.22476728791048525</v>
      </c>
      <c r="AN20" s="463">
        <v>0.22300586694333804</v>
      </c>
      <c r="AO20" s="463">
        <v>0.24968967085553972</v>
      </c>
    </row>
    <row r="21" spans="1:41" s="7" customFormat="1">
      <c r="A21" s="97"/>
      <c r="B21" s="643"/>
      <c r="C21" s="346" t="s">
        <v>839</v>
      </c>
      <c r="D21" s="13"/>
      <c r="E21" s="46">
        <v>44781.158370000005</v>
      </c>
      <c r="F21" s="46">
        <v>55172.580997899997</v>
      </c>
      <c r="G21" s="46">
        <v>88418.846827900008</v>
      </c>
      <c r="H21" s="46">
        <v>98199.155021500002</v>
      </c>
      <c r="I21" s="46">
        <v>139708.72899149999</v>
      </c>
      <c r="J21" s="46">
        <v>241629.61657000001</v>
      </c>
      <c r="K21" s="46">
        <v>237705.19340000002</v>
      </c>
      <c r="L21" s="46">
        <v>269449.24690000003</v>
      </c>
      <c r="M21" s="46">
        <v>271117.12526</v>
      </c>
      <c r="N21" s="46">
        <v>159641.11563000001</v>
      </c>
      <c r="O21" s="46"/>
      <c r="P21" s="46">
        <v>95222.367201500019</v>
      </c>
      <c r="Q21" s="46">
        <v>117993.8011115</v>
      </c>
      <c r="R21" s="46">
        <v>148590.69068150001</v>
      </c>
      <c r="S21" s="46">
        <v>139708.72899149999</v>
      </c>
      <c r="T21" s="46">
        <v>237632.13967149996</v>
      </c>
      <c r="U21" s="46">
        <v>204677.49857450003</v>
      </c>
      <c r="V21" s="46">
        <v>256002.2715</v>
      </c>
      <c r="W21" s="46">
        <v>241629.61657000001</v>
      </c>
      <c r="X21" s="46">
        <v>263195.42646999995</v>
      </c>
      <c r="Y21" s="46">
        <v>236349.81924000001</v>
      </c>
      <c r="Z21" s="46">
        <v>239186.99223</v>
      </c>
      <c r="AA21" s="46">
        <v>237705.19340000002</v>
      </c>
      <c r="AB21" s="46">
        <v>229720.21890000001</v>
      </c>
      <c r="AC21" s="46">
        <v>206393.03159999999</v>
      </c>
      <c r="AD21" s="46">
        <v>243538.6545</v>
      </c>
      <c r="AE21" s="46">
        <v>269449.24690000003</v>
      </c>
      <c r="AF21" s="46">
        <v>287263.24335</v>
      </c>
      <c r="AG21" s="46">
        <v>259638.68154999995</v>
      </c>
      <c r="AH21" s="46">
        <v>295530.18041999999</v>
      </c>
      <c r="AI21" s="46">
        <v>271117.12526</v>
      </c>
      <c r="AJ21" s="46">
        <v>272414.71963999997</v>
      </c>
      <c r="AK21" s="46">
        <v>269967.90769999998</v>
      </c>
      <c r="AL21" s="46">
        <v>210017.62571000002</v>
      </c>
      <c r="AM21" s="46">
        <v>159641.11563000001</v>
      </c>
      <c r="AN21" s="46">
        <v>159670.14664000002</v>
      </c>
      <c r="AO21" s="46">
        <v>193114.55525000003</v>
      </c>
    </row>
    <row r="22" spans="1:41" s="7" customFormat="1">
      <c r="A22" s="97"/>
      <c r="B22" s="643"/>
      <c r="C22" s="460" t="s">
        <v>837</v>
      </c>
      <c r="D22" s="13"/>
      <c r="E22" s="461">
        <v>158873.50208000001</v>
      </c>
      <c r="F22" s="461">
        <v>240380.91799790002</v>
      </c>
      <c r="G22" s="461">
        <v>351359.46694790001</v>
      </c>
      <c r="H22" s="461">
        <v>392885.70458149997</v>
      </c>
      <c r="I22" s="461">
        <v>512241.10781150009</v>
      </c>
      <c r="J22" s="461">
        <v>630125.12273000018</v>
      </c>
      <c r="K22" s="461">
        <v>699998.81521000003</v>
      </c>
      <c r="L22" s="461">
        <v>792813.63699999999</v>
      </c>
      <c r="M22" s="461">
        <v>732479.62959000003</v>
      </c>
      <c r="N22" s="461">
        <v>710250.66464999982</v>
      </c>
      <c r="O22" s="461"/>
      <c r="P22" s="461">
        <v>429988.06319149997</v>
      </c>
      <c r="Q22" s="461">
        <v>472056.37527150003</v>
      </c>
      <c r="R22" s="461">
        <v>507167.28918149997</v>
      </c>
      <c r="S22" s="461">
        <v>512241.10781150009</v>
      </c>
      <c r="T22" s="461">
        <v>618591.49635150004</v>
      </c>
      <c r="U22" s="461">
        <v>571487.59468450013</v>
      </c>
      <c r="V22" s="461">
        <v>649774.25393999997</v>
      </c>
      <c r="W22" s="461">
        <v>630125.12273000018</v>
      </c>
      <c r="X22" s="461">
        <v>629101.08814000001</v>
      </c>
      <c r="Y22" s="461">
        <v>637292.22288000013</v>
      </c>
      <c r="Z22" s="461">
        <v>673234.80212999997</v>
      </c>
      <c r="AA22" s="461">
        <v>699998.81521000003</v>
      </c>
      <c r="AB22" s="461">
        <v>708278.06079999998</v>
      </c>
      <c r="AC22" s="461">
        <v>740000.66310000001</v>
      </c>
      <c r="AD22" s="461">
        <v>790938.66370000003</v>
      </c>
      <c r="AE22" s="461">
        <v>792813.63699999999</v>
      </c>
      <c r="AF22" s="461">
        <v>791720.16700999998</v>
      </c>
      <c r="AG22" s="461">
        <v>741779.03847999987</v>
      </c>
      <c r="AH22" s="461">
        <v>780124.06031999993</v>
      </c>
      <c r="AI22" s="461">
        <v>732479.62959000003</v>
      </c>
      <c r="AJ22" s="461">
        <v>757872.05832999991</v>
      </c>
      <c r="AK22" s="461">
        <v>755973.09313000005</v>
      </c>
      <c r="AL22" s="461">
        <v>722677.71176000009</v>
      </c>
      <c r="AM22" s="461">
        <v>710250.66464999982</v>
      </c>
      <c r="AN22" s="461">
        <v>715990.78906999994</v>
      </c>
      <c r="AO22" s="461">
        <v>773418.27792999998</v>
      </c>
    </row>
    <row r="23" spans="1:41" s="7" customFormat="1">
      <c r="A23" s="97"/>
      <c r="B23" s="643"/>
      <c r="C23" s="462" t="s">
        <v>840</v>
      </c>
      <c r="D23" s="422"/>
      <c r="E23" s="463">
        <v>0.45308333123829547</v>
      </c>
      <c r="F23" s="463">
        <v>0.46626309542445327</v>
      </c>
      <c r="G23" s="463">
        <v>0.65585135768711877</v>
      </c>
      <c r="H23" s="463">
        <v>0.67093588280737682</v>
      </c>
      <c r="I23" s="463">
        <v>0.40507366122366034</v>
      </c>
      <c r="J23" s="463">
        <v>0.39117745881843813</v>
      </c>
      <c r="K23" s="463">
        <v>0.41392753131056387</v>
      </c>
      <c r="L23" s="463">
        <v>0.47203913134653863</v>
      </c>
      <c r="M23" s="463">
        <v>0.45396973095582682</v>
      </c>
      <c r="N23" s="463">
        <v>0.39119885863998793</v>
      </c>
      <c r="O23" s="463"/>
      <c r="P23" s="463">
        <v>0.39602495228874063</v>
      </c>
      <c r="Q23" s="463">
        <v>0.39666633127756928</v>
      </c>
      <c r="R23" s="463">
        <v>0.39273580389049018</v>
      </c>
      <c r="S23" s="463">
        <v>0.40507366122366034</v>
      </c>
      <c r="T23" s="463">
        <v>0.35508094338257823</v>
      </c>
      <c r="U23" s="463">
        <v>0.36724098782902387</v>
      </c>
      <c r="V23" s="463">
        <v>0.37473112041941714</v>
      </c>
      <c r="W23" s="463">
        <v>0.39117745881843813</v>
      </c>
      <c r="X23" s="463">
        <v>0.35877818457295607</v>
      </c>
      <c r="Y23" s="463">
        <v>0.38960700981665997</v>
      </c>
      <c r="Z23" s="463">
        <v>0.40311528859627149</v>
      </c>
      <c r="AA23" s="463">
        <v>0.41392753131056387</v>
      </c>
      <c r="AB23" s="463">
        <v>0.47192312031814337</v>
      </c>
      <c r="AC23" s="463">
        <v>0.44681175449979255</v>
      </c>
      <c r="AD23" s="463">
        <v>0.47159759084319841</v>
      </c>
      <c r="AE23" s="463">
        <v>0.47203913134653863</v>
      </c>
      <c r="AF23" s="463">
        <v>0.46556762005769986</v>
      </c>
      <c r="AG23" s="463">
        <v>0.48253520268644229</v>
      </c>
      <c r="AH23" s="463">
        <v>0.45870243192790788</v>
      </c>
      <c r="AI23" s="463">
        <v>0.45396973095582682</v>
      </c>
      <c r="AJ23" s="463">
        <v>0.33562092582414649</v>
      </c>
      <c r="AK23" s="463">
        <v>0.3647579045249057</v>
      </c>
      <c r="AL23" s="463">
        <v>0.371505000083584</v>
      </c>
      <c r="AM23" s="463">
        <v>0.39119885863998793</v>
      </c>
      <c r="AN23" s="463">
        <v>0.39083216344719918</v>
      </c>
      <c r="AO23" s="463">
        <v>0.39207166357324502</v>
      </c>
    </row>
    <row r="24" spans="1:41" s="7" customFormat="1">
      <c r="A24" s="97"/>
      <c r="B24" s="643"/>
      <c r="C24" s="459" t="s">
        <v>841</v>
      </c>
      <c r="D24" s="422"/>
      <c r="E24" s="463"/>
      <c r="F24" s="463"/>
      <c r="G24" s="463">
        <v>0.49378347205958462</v>
      </c>
      <c r="H24" s="463">
        <v>0.53880242528146061</v>
      </c>
      <c r="I24" s="463"/>
      <c r="J24" s="463"/>
      <c r="K24" s="463"/>
      <c r="L24" s="463"/>
      <c r="M24" s="463"/>
      <c r="N24" s="463"/>
      <c r="O24" s="463"/>
      <c r="P24" s="463"/>
      <c r="Q24" s="463"/>
      <c r="R24" s="463"/>
      <c r="S24" s="463"/>
      <c r="T24" s="463"/>
      <c r="U24" s="463"/>
      <c r="V24" s="463"/>
      <c r="W24" s="463"/>
      <c r="X24" s="463"/>
      <c r="Y24" s="463"/>
      <c r="Z24" s="463"/>
      <c r="AA24" s="463"/>
      <c r="AB24" s="463"/>
      <c r="AC24" s="463"/>
      <c r="AD24" s="463"/>
      <c r="AE24" s="463"/>
      <c r="AF24" s="463"/>
      <c r="AG24" s="463"/>
      <c r="AH24" s="463"/>
      <c r="AI24" s="463"/>
      <c r="AJ24" s="463"/>
      <c r="AK24" s="463"/>
      <c r="AL24" s="463"/>
      <c r="AM24" s="463"/>
      <c r="AN24" s="463"/>
      <c r="AO24" s="463"/>
    </row>
    <row r="25" spans="1:41">
      <c r="B25" s="643"/>
      <c r="C25" s="346" t="s">
        <v>842</v>
      </c>
      <c r="D25" s="13"/>
      <c r="E25" s="46">
        <v>4587.9427799999994</v>
      </c>
      <c r="F25" s="46">
        <v>5882.62</v>
      </c>
      <c r="G25" s="46">
        <v>10116.923459999998</v>
      </c>
      <c r="H25" s="46">
        <v>12349</v>
      </c>
      <c r="I25" s="46">
        <v>10794.025379999999</v>
      </c>
      <c r="J25" s="46">
        <v>14156.738600000001</v>
      </c>
      <c r="K25" s="46">
        <v>17158.452259999998</v>
      </c>
      <c r="L25" s="46">
        <v>20202.41611882655</v>
      </c>
      <c r="M25" s="46">
        <v>21201.192131608404</v>
      </c>
      <c r="N25" s="46">
        <v>20033.41523258726</v>
      </c>
      <c r="O25" s="46"/>
      <c r="P25" s="46">
        <v>2322.7566000000002</v>
      </c>
      <c r="Q25" s="46">
        <v>4892.8502000000008</v>
      </c>
      <c r="R25" s="46">
        <v>7578.3297599999996</v>
      </c>
      <c r="S25" s="46">
        <v>10794.025379999999</v>
      </c>
      <c r="T25" s="46">
        <v>3076.3512600000004</v>
      </c>
      <c r="U25" s="46">
        <v>6421.7055</v>
      </c>
      <c r="V25" s="46">
        <v>9777.6432499999992</v>
      </c>
      <c r="W25" s="46">
        <v>14156.738600000001</v>
      </c>
      <c r="X25" s="46">
        <v>3595.9139299999997</v>
      </c>
      <c r="Y25" s="46">
        <v>7862.0953700000009</v>
      </c>
      <c r="Z25" s="46">
        <v>12307.58584</v>
      </c>
      <c r="AA25" s="46">
        <v>17158.452259999998</v>
      </c>
      <c r="AB25" s="46">
        <v>5011.4462188265506</v>
      </c>
      <c r="AC25" s="46">
        <v>9572.7444188265508</v>
      </c>
      <c r="AD25" s="46">
        <v>14671.201218826551</v>
      </c>
      <c r="AE25" s="46">
        <v>20202.41611882655</v>
      </c>
      <c r="AF25" s="46">
        <v>5301.8694851761556</v>
      </c>
      <c r="AG25" s="46">
        <v>10393.100930582408</v>
      </c>
      <c r="AH25" s="46">
        <v>15533.560242244894</v>
      </c>
      <c r="AI25" s="46">
        <v>21201.192131608404</v>
      </c>
      <c r="AJ25" s="46">
        <v>4570.8594906432154</v>
      </c>
      <c r="AK25" s="46">
        <v>9537.4046713621919</v>
      </c>
      <c r="AL25" s="46">
        <v>14521.513352790967</v>
      </c>
      <c r="AM25" s="46">
        <v>20033.41523258726</v>
      </c>
      <c r="AN25" s="46">
        <v>24959.334730748003</v>
      </c>
      <c r="AO25" s="46">
        <v>29836.922684354602</v>
      </c>
    </row>
    <row r="26" spans="1:41">
      <c r="B26" s="644"/>
      <c r="C26" s="466" t="s">
        <v>843</v>
      </c>
      <c r="D26" s="13"/>
      <c r="E26" s="421">
        <v>10126.0462782</v>
      </c>
      <c r="F26" s="421">
        <v>12616.525</v>
      </c>
      <c r="G26" s="421">
        <v>15425.6346982</v>
      </c>
      <c r="H26" s="421">
        <v>18405.633558200003</v>
      </c>
      <c r="I26" s="421">
        <v>26647.067961400004</v>
      </c>
      <c r="J26" s="421">
        <v>36190.0674</v>
      </c>
      <c r="K26" s="421">
        <v>41452.792970000002</v>
      </c>
      <c r="L26" s="421">
        <v>42798.180865211631</v>
      </c>
      <c r="M26" s="421">
        <v>46701.774779057618</v>
      </c>
      <c r="N26" s="421">
        <v>51210.311048027856</v>
      </c>
      <c r="O26" s="421"/>
      <c r="P26" s="421">
        <v>5865.1774000000005</v>
      </c>
      <c r="Q26" s="421">
        <v>12334.9269</v>
      </c>
      <c r="R26" s="421">
        <v>19296.253829999998</v>
      </c>
      <c r="S26" s="421">
        <v>26647.067961400004</v>
      </c>
      <c r="T26" s="421">
        <v>8663.8027676000002</v>
      </c>
      <c r="U26" s="421">
        <v>17486.352865900004</v>
      </c>
      <c r="V26" s="421">
        <v>26092.423919999997</v>
      </c>
      <c r="W26" s="421">
        <v>36190.0674</v>
      </c>
      <c r="X26" s="421">
        <v>10022.666049999998</v>
      </c>
      <c r="Y26" s="421">
        <v>20179.553169999999</v>
      </c>
      <c r="Z26" s="421">
        <v>30531.180999999997</v>
      </c>
      <c r="AA26" s="421">
        <v>41452.792970000002</v>
      </c>
      <c r="AB26" s="421">
        <v>10619.200465211627</v>
      </c>
      <c r="AC26" s="421">
        <v>21472.615565211629</v>
      </c>
      <c r="AD26" s="421">
        <v>31109.576265211628</v>
      </c>
      <c r="AE26" s="421">
        <v>42798.180865211631</v>
      </c>
      <c r="AF26" s="421">
        <v>11387.968700484522</v>
      </c>
      <c r="AG26" s="421">
        <v>21538.53412708623</v>
      </c>
      <c r="AH26" s="421">
        <v>33864.133174437215</v>
      </c>
      <c r="AI26" s="421">
        <v>46701.774779057618</v>
      </c>
      <c r="AJ26" s="421">
        <v>13619.113526425896</v>
      </c>
      <c r="AK26" s="421">
        <v>26147.218615548816</v>
      </c>
      <c r="AL26" s="421">
        <v>39088.338917440698</v>
      </c>
      <c r="AM26" s="421">
        <v>51210.311048027856</v>
      </c>
      <c r="AN26" s="421">
        <v>63862.028423154516</v>
      </c>
      <c r="AO26" s="421">
        <v>76100.686319506494</v>
      </c>
    </row>
    <row r="27" spans="1:41">
      <c r="B27" s="637" t="s">
        <v>844</v>
      </c>
      <c r="C27" s="10" t="s">
        <v>874</v>
      </c>
      <c r="D27" s="422"/>
      <c r="E27" s="463">
        <v>0.23311478543851091</v>
      </c>
      <c r="F27" s="463">
        <v>0.18390951221977</v>
      </c>
      <c r="G27" s="463">
        <v>0.16311905027748527</v>
      </c>
      <c r="H27" s="463">
        <v>0.18585503782266902</v>
      </c>
      <c r="I27" s="463">
        <v>0.17750989517901278</v>
      </c>
      <c r="J27" s="463">
        <v>0.19524769342875761</v>
      </c>
      <c r="K27" s="463">
        <v>0.18539666701201638</v>
      </c>
      <c r="L27" s="463">
        <v>0.17298692492096693</v>
      </c>
      <c r="M27" s="458">
        <v>0.19193167119447294</v>
      </c>
      <c r="N27" s="458">
        <v>0.21812225382853065</v>
      </c>
      <c r="O27" s="463"/>
      <c r="P27" s="463">
        <v>0.17797736075076179</v>
      </c>
      <c r="Q27" s="463">
        <v>0.1631497516903643</v>
      </c>
      <c r="R27" s="463">
        <v>0.18751655900498723</v>
      </c>
      <c r="S27" s="463">
        <v>0.17750989517901278</v>
      </c>
      <c r="T27" s="463">
        <v>0.18114063702183841</v>
      </c>
      <c r="U27" s="463">
        <v>0.1759609378450184</v>
      </c>
      <c r="V27" s="463">
        <v>0.16331756323059374</v>
      </c>
      <c r="W27" s="463">
        <v>0.19524769342875761</v>
      </c>
      <c r="X27" s="463">
        <v>0.20901714499811117</v>
      </c>
      <c r="Y27" s="463">
        <v>0.20358401600114323</v>
      </c>
      <c r="Z27" s="463">
        <v>0.19147312756940627</v>
      </c>
      <c r="AA27" s="463">
        <v>0.18539666701201638</v>
      </c>
      <c r="AB27" s="463">
        <v>0.17978914807389937</v>
      </c>
      <c r="AC27" s="463">
        <v>0.18099610561682233</v>
      </c>
      <c r="AD27" s="463">
        <v>0.17457864828920325</v>
      </c>
      <c r="AE27" s="463">
        <v>0.17298692492096693</v>
      </c>
      <c r="AF27" s="463">
        <v>0.1781777606536091</v>
      </c>
      <c r="AG27" s="458">
        <v>0.1959608896550305</v>
      </c>
      <c r="AH27" s="458">
        <v>0.19284813404413695</v>
      </c>
      <c r="AI27" s="458">
        <v>0.19193167119447294</v>
      </c>
      <c r="AJ27" s="458">
        <v>0.19222184709001724</v>
      </c>
      <c r="AK27" s="458">
        <v>0.20795408823061781</v>
      </c>
      <c r="AL27" s="458">
        <v>0.21316511341108607</v>
      </c>
      <c r="AM27" s="458">
        <v>0.21812225382853065</v>
      </c>
      <c r="AN27" s="458">
        <v>0.22345015604768739</v>
      </c>
      <c r="AO27" s="458">
        <v>0.197494863732846</v>
      </c>
    </row>
    <row r="28" spans="1:41" s="7" customFormat="1">
      <c r="A28" s="97"/>
      <c r="B28" s="637"/>
      <c r="C28" s="346" t="s">
        <v>845</v>
      </c>
      <c r="D28" s="13"/>
      <c r="E28" s="46">
        <v>44526.864000000001</v>
      </c>
      <c r="F28" s="46">
        <v>47132.508000000002</v>
      </c>
      <c r="G28" s="46">
        <v>52619.170370370375</v>
      </c>
      <c r="H28" s="46">
        <v>76677.311000000002</v>
      </c>
      <c r="I28" s="46">
        <v>95450.025999999998</v>
      </c>
      <c r="J28" s="46">
        <v>123493.90700000001</v>
      </c>
      <c r="K28" s="46">
        <v>130235.56956</v>
      </c>
      <c r="L28" s="46">
        <v>144898</v>
      </c>
      <c r="M28" s="46">
        <v>161846.53099999999</v>
      </c>
      <c r="N28" s="46">
        <v>179058.087019</v>
      </c>
      <c r="O28" s="46"/>
      <c r="P28" s="46">
        <v>79390.817999999999</v>
      </c>
      <c r="Q28" s="46">
        <v>79435.043999999994</v>
      </c>
      <c r="R28" s="46">
        <v>95622.43187</v>
      </c>
      <c r="S28" s="46">
        <v>95450.025999999998</v>
      </c>
      <c r="T28" s="46">
        <v>106930.511</v>
      </c>
      <c r="U28" s="46">
        <v>101682.15300000001</v>
      </c>
      <c r="V28" s="46">
        <v>102230.19100000001</v>
      </c>
      <c r="W28" s="46">
        <v>123493.90700000001</v>
      </c>
      <c r="X28" s="46">
        <v>135712.93018999998</v>
      </c>
      <c r="Y28" s="46">
        <v>135086.66526000001</v>
      </c>
      <c r="Z28" s="46">
        <v>131416.99622999999</v>
      </c>
      <c r="AA28" s="46">
        <v>130235.56956</v>
      </c>
      <c r="AB28" s="46">
        <v>135113.55499999999</v>
      </c>
      <c r="AC28" s="46">
        <v>143612.44</v>
      </c>
      <c r="AD28" s="46">
        <v>144394</v>
      </c>
      <c r="AE28" s="46">
        <v>144898</v>
      </c>
      <c r="AF28" s="46">
        <v>151220</v>
      </c>
      <c r="AG28" s="46">
        <v>161878</v>
      </c>
      <c r="AH28" s="46">
        <v>162177.08974999998</v>
      </c>
      <c r="AI28" s="46">
        <v>161846.53099999999</v>
      </c>
      <c r="AJ28" s="46">
        <v>165228.24947265</v>
      </c>
      <c r="AK28" s="46">
        <v>178797.18523199999</v>
      </c>
      <c r="AL28" s="46">
        <v>178839.44075499999</v>
      </c>
      <c r="AM28" s="46">
        <v>179058.087019</v>
      </c>
      <c r="AN28" s="46">
        <v>186387.08887199999</v>
      </c>
      <c r="AO28" s="46">
        <v>173991</v>
      </c>
    </row>
    <row r="29" spans="1:41">
      <c r="B29" s="641"/>
      <c r="C29" s="466" t="s">
        <v>846</v>
      </c>
      <c r="D29" s="13"/>
      <c r="E29" s="421">
        <v>191008.32199999999</v>
      </c>
      <c r="F29" s="421">
        <v>256280.96900000001</v>
      </c>
      <c r="G29" s="421">
        <v>322581.39243000001</v>
      </c>
      <c r="H29" s="421">
        <v>412565.147</v>
      </c>
      <c r="I29" s="421">
        <v>537716.64899999998</v>
      </c>
      <c r="J29" s="421">
        <v>632498.67299999995</v>
      </c>
      <c r="K29" s="421">
        <v>702469.85374099994</v>
      </c>
      <c r="L29" s="421">
        <v>837624</v>
      </c>
      <c r="M29" s="421">
        <v>843250.77769999998</v>
      </c>
      <c r="N29" s="421">
        <v>820907.00914800004</v>
      </c>
      <c r="O29" s="421"/>
      <c r="P29" s="421">
        <v>446072.56599999999</v>
      </c>
      <c r="Q29" s="421">
        <v>486884.24699999997</v>
      </c>
      <c r="R29" s="421">
        <v>509941.26799999998</v>
      </c>
      <c r="S29" s="421">
        <v>537716.64899999998</v>
      </c>
      <c r="T29" s="421">
        <v>590317.62699999998</v>
      </c>
      <c r="U29" s="421">
        <v>577867.76</v>
      </c>
      <c r="V29" s="421">
        <v>625959.56599999999</v>
      </c>
      <c r="W29" s="421">
        <v>632498.67299999995</v>
      </c>
      <c r="X29" s="421">
        <v>649290.89999399998</v>
      </c>
      <c r="Y29" s="421">
        <v>663542.59</v>
      </c>
      <c r="Z29" s="421">
        <v>686346.94538199995</v>
      </c>
      <c r="AA29" s="421">
        <v>702469.85374099994</v>
      </c>
      <c r="AB29" s="421">
        <v>751511.18099999998</v>
      </c>
      <c r="AC29" s="421">
        <v>793455.96696999995</v>
      </c>
      <c r="AD29" s="421">
        <v>827100</v>
      </c>
      <c r="AE29" s="421">
        <v>837624</v>
      </c>
      <c r="AF29" s="421">
        <v>848703</v>
      </c>
      <c r="AG29" s="421">
        <v>826073</v>
      </c>
      <c r="AH29" s="421">
        <v>840957.52626199997</v>
      </c>
      <c r="AI29" s="421">
        <v>843250.77769999998</v>
      </c>
      <c r="AJ29" s="421">
        <v>859570.60539156001</v>
      </c>
      <c r="AK29" s="421">
        <v>859791.63359229907</v>
      </c>
      <c r="AL29" s="421">
        <v>838971.43342639995</v>
      </c>
      <c r="AM29" s="421">
        <v>820907.00914800004</v>
      </c>
      <c r="AN29" s="421">
        <v>834132.73084590002</v>
      </c>
      <c r="AO29" s="421">
        <v>880990</v>
      </c>
    </row>
    <row r="30" spans="1:41">
      <c r="B30" s="637" t="s">
        <v>847</v>
      </c>
      <c r="C30" s="10" t="s">
        <v>848</v>
      </c>
      <c r="D30" s="422"/>
      <c r="E30" s="458">
        <v>1.6806220841088545E-3</v>
      </c>
      <c r="F30" s="458">
        <v>5.7600495433093053E-5</v>
      </c>
      <c r="G30" s="458">
        <v>1.5485257097826326E-4</v>
      </c>
      <c r="H30" s="458">
        <v>4.8014008811700301E-3</v>
      </c>
      <c r="I30" s="458">
        <v>2.0997993297959426E-3</v>
      </c>
      <c r="J30" s="458">
        <v>4.181526462666724E-3</v>
      </c>
      <c r="K30" s="458">
        <v>2.7250080238031601E-3</v>
      </c>
      <c r="L30" s="458">
        <v>6.0734584468931149E-3</v>
      </c>
      <c r="M30" s="458">
        <v>1.5136418413561078E-2</v>
      </c>
      <c r="N30" s="458">
        <v>4.3446679224170767E-2</v>
      </c>
      <c r="O30" s="458"/>
      <c r="P30" s="458">
        <v>4.5193557775724683E-3</v>
      </c>
      <c r="Q30" s="458">
        <v>3.3831129083630286E-3</v>
      </c>
      <c r="R30" s="458">
        <v>3.6056238288803338E-3</v>
      </c>
      <c r="S30" s="458">
        <v>2.0997993297959426E-3</v>
      </c>
      <c r="T30" s="458">
        <v>5.9701368804245059E-3</v>
      </c>
      <c r="U30" s="458">
        <v>4.9346191720012486E-3</v>
      </c>
      <c r="V30" s="458">
        <v>4.6981059510301506E-3</v>
      </c>
      <c r="W30" s="458">
        <v>4.181526462666724E-3</v>
      </c>
      <c r="X30" s="458">
        <v>3.9602796568120593E-3</v>
      </c>
      <c r="Y30" s="458">
        <v>4.5999999999999999E-3</v>
      </c>
      <c r="Z30" s="458">
        <v>8.6E-3</v>
      </c>
      <c r="AA30" s="458">
        <v>2.7250080238031601E-3</v>
      </c>
      <c r="AB30" s="458">
        <v>5.472482157706942E-3</v>
      </c>
      <c r="AC30" s="458">
        <v>8.4007879006737993E-3</v>
      </c>
      <c r="AD30" s="458">
        <v>6.6269996290911036E-3</v>
      </c>
      <c r="AE30" s="458">
        <v>6.0734584468931149E-3</v>
      </c>
      <c r="AF30" s="458">
        <v>7.7748658600305864E-3</v>
      </c>
      <c r="AG30" s="458">
        <v>1.9329444498687513E-2</v>
      </c>
      <c r="AH30" s="458">
        <v>1.4709240148767299E-2</v>
      </c>
      <c r="AI30" s="458">
        <v>1.5136418413561078E-2</v>
      </c>
      <c r="AJ30" s="458">
        <v>2.7183981538245017E-2</v>
      </c>
      <c r="AK30" s="458">
        <v>3.6558358916795368E-2</v>
      </c>
      <c r="AL30" s="458">
        <v>3.7834758539483447E-2</v>
      </c>
      <c r="AM30" s="458">
        <v>4.3446679224170767E-2</v>
      </c>
      <c r="AN30" s="458">
        <v>4.0397945157101427E-2</v>
      </c>
      <c r="AO30" s="458">
        <v>3.8631730801722879E-2</v>
      </c>
    </row>
    <row r="31" spans="1:41">
      <c r="B31" s="637"/>
      <c r="C31" s="346" t="s">
        <v>849</v>
      </c>
      <c r="D31" s="13"/>
      <c r="E31" s="46">
        <v>204.97035</v>
      </c>
      <c r="F31" s="46">
        <v>9.8125900000000001</v>
      </c>
      <c r="G31" s="46">
        <v>35.370650000000005</v>
      </c>
      <c r="H31" s="46">
        <v>1500.6250299999999</v>
      </c>
      <c r="I31" s="46">
        <v>877.08829999999989</v>
      </c>
      <c r="J31" s="46">
        <v>2294.9171200000001</v>
      </c>
      <c r="K31" s="46">
        <v>1787.8519232674957</v>
      </c>
      <c r="L31" s="46">
        <v>4430.0175979730029</v>
      </c>
      <c r="M31" s="46">
        <v>11373.177038000005</v>
      </c>
      <c r="N31" s="46">
        <v>34119.968502999996</v>
      </c>
      <c r="O31" s="46"/>
      <c r="P31" s="46">
        <v>1545.2300299999999</v>
      </c>
      <c r="Q31" s="46">
        <v>1268.65554</v>
      </c>
      <c r="R31" s="46">
        <v>1393.9999800000001</v>
      </c>
      <c r="S31" s="46">
        <v>877.08829999999989</v>
      </c>
      <c r="T31" s="46">
        <v>2614.5049599999998</v>
      </c>
      <c r="U31" s="46">
        <v>2279.9247199999995</v>
      </c>
      <c r="V31" s="46">
        <v>2386.78172</v>
      </c>
      <c r="W31" s="46">
        <v>2294.9171200000001</v>
      </c>
      <c r="X31" s="46">
        <v>2270.5342099999998</v>
      </c>
      <c r="Y31" s="46">
        <v>2759.4393569250592</v>
      </c>
      <c r="Z31" s="46">
        <v>5402.4117091820362</v>
      </c>
      <c r="AA31" s="46">
        <v>1787.8519232674957</v>
      </c>
      <c r="AB31" s="46">
        <v>3728.1882404701269</v>
      </c>
      <c r="AC31" s="46">
        <v>5838.6954598929187</v>
      </c>
      <c r="AD31" s="46">
        <v>4699</v>
      </c>
      <c r="AE31" s="46">
        <v>4430.0175979730029</v>
      </c>
      <c r="AF31" s="46">
        <v>5699</v>
      </c>
      <c r="AG31" s="46">
        <v>14175.455710000002</v>
      </c>
      <c r="AH31" s="553">
        <v>10884.463039999999</v>
      </c>
      <c r="AI31" s="553">
        <v>11373.177038000005</v>
      </c>
      <c r="AJ31" s="553">
        <v>20863.124247</v>
      </c>
      <c r="AK31" s="553">
        <v>28557.891043000007</v>
      </c>
      <c r="AL31" s="553">
        <v>29957.223369999996</v>
      </c>
      <c r="AM31" s="553">
        <v>34119.968502999996</v>
      </c>
      <c r="AN31" s="553">
        <v>32532.753767000006</v>
      </c>
      <c r="AO31" s="553">
        <v>32194.606730773176</v>
      </c>
    </row>
    <row r="32" spans="1:41">
      <c r="B32" s="637"/>
      <c r="C32" s="460" t="s">
        <v>850</v>
      </c>
      <c r="D32" s="13"/>
      <c r="E32" s="461">
        <v>121961</v>
      </c>
      <c r="F32" s="461">
        <v>170356</v>
      </c>
      <c r="G32" s="461">
        <v>228415</v>
      </c>
      <c r="H32" s="461">
        <v>312539</v>
      </c>
      <c r="I32" s="461">
        <v>417701.00959372864</v>
      </c>
      <c r="J32" s="461">
        <v>548822.81398655579</v>
      </c>
      <c r="K32" s="461">
        <v>656090.51703718596</v>
      </c>
      <c r="L32" s="461">
        <v>729406.09320200153</v>
      </c>
      <c r="M32" s="461">
        <v>751378.34639999806</v>
      </c>
      <c r="N32" s="461">
        <v>785329.72167911916</v>
      </c>
      <c r="O32" s="461"/>
      <c r="P32" s="461">
        <v>341913.78286000009</v>
      </c>
      <c r="Q32" s="461">
        <v>374996.51189999998</v>
      </c>
      <c r="R32" s="461">
        <v>386618.25142000004</v>
      </c>
      <c r="S32" s="461">
        <v>417701.00959372864</v>
      </c>
      <c r="T32" s="461">
        <v>437930.48842359131</v>
      </c>
      <c r="U32" s="461">
        <v>462026.47874757263</v>
      </c>
      <c r="V32" s="461">
        <v>508030.62869977462</v>
      </c>
      <c r="W32" s="461">
        <v>548822.81398655579</v>
      </c>
      <c r="X32" s="461">
        <v>573326.73617997253</v>
      </c>
      <c r="Y32" s="461">
        <v>599878.12107066507</v>
      </c>
      <c r="Z32" s="461">
        <v>628187.40804442286</v>
      </c>
      <c r="AA32" s="461">
        <v>656090.51703718596</v>
      </c>
      <c r="AB32" s="461">
        <v>681260.92201501073</v>
      </c>
      <c r="AC32" s="461">
        <v>695017.60179240047</v>
      </c>
      <c r="AD32" s="461">
        <v>709069</v>
      </c>
      <c r="AE32" s="461">
        <v>729406.09320200153</v>
      </c>
      <c r="AF32" s="461">
        <v>733003</v>
      </c>
      <c r="AG32" s="461">
        <v>733360.73941299913</v>
      </c>
      <c r="AH32" s="556">
        <v>739974.52824999706</v>
      </c>
      <c r="AI32" s="556">
        <v>751378.34639999806</v>
      </c>
      <c r="AJ32" s="556">
        <v>767478.60565045511</v>
      </c>
      <c r="AK32" s="556">
        <v>781158.99863000016</v>
      </c>
      <c r="AL32" s="556">
        <v>791791.05474500009</v>
      </c>
      <c r="AM32" s="556">
        <v>785329.72167911916</v>
      </c>
      <c r="AN32" s="556">
        <v>805307.1422441192</v>
      </c>
      <c r="AO32" s="556">
        <v>833372.1027414432</v>
      </c>
    </row>
    <row r="33" spans="1:41">
      <c r="B33" s="637"/>
      <c r="C33" s="10" t="s">
        <v>851</v>
      </c>
      <c r="D33" s="422"/>
      <c r="E33" s="458">
        <v>1.1752363460450471E-3</v>
      </c>
      <c r="F33" s="458">
        <v>5.3775622813402521E-5</v>
      </c>
      <c r="G33" s="458">
        <v>1.5403541798918633E-4</v>
      </c>
      <c r="H33" s="458">
        <v>2.5532813504874591E-3</v>
      </c>
      <c r="I33" s="458">
        <v>1.7320124045275042E-3</v>
      </c>
      <c r="J33" s="458">
        <v>4.1003961982803558E-3</v>
      </c>
      <c r="K33" s="458">
        <v>2.2251855732655715E-3</v>
      </c>
      <c r="L33" s="458">
        <v>5.0150961091394962E-3</v>
      </c>
      <c r="M33" s="458">
        <v>1.2491213077896635E-2</v>
      </c>
      <c r="N33" s="458">
        <v>3.9746718484384526E-2</v>
      </c>
      <c r="O33" s="458"/>
      <c r="P33" s="458">
        <v>2.3146267558451935E-3</v>
      </c>
      <c r="Q33" s="458">
        <v>1E-3</v>
      </c>
      <c r="R33" s="458">
        <v>1.1289905698886004E-3</v>
      </c>
      <c r="S33" s="458">
        <v>1.7320124045275042E-3</v>
      </c>
      <c r="T33" s="458">
        <v>1.8081370238696168E-3</v>
      </c>
      <c r="U33" s="458">
        <v>1.5678382588885458E-3</v>
      </c>
      <c r="V33" s="458">
        <v>4.6459674016915168E-3</v>
      </c>
      <c r="W33" s="458">
        <v>4.1003961982803558E-3</v>
      </c>
      <c r="X33" s="458">
        <v>3.9045640796651869E-3</v>
      </c>
      <c r="Y33" s="458">
        <v>3.8E-3</v>
      </c>
      <c r="Z33" s="458">
        <v>4.1999999999999997E-3</v>
      </c>
      <c r="AA33" s="458">
        <v>2.2251855732655715E-3</v>
      </c>
      <c r="AB33" s="458">
        <v>1.9342448067806437E-3</v>
      </c>
      <c r="AC33" s="458">
        <v>4.6416938293806775E-3</v>
      </c>
      <c r="AD33" s="458">
        <v>5.2843940434569841E-3</v>
      </c>
      <c r="AE33" s="458">
        <v>5.0150961091394962E-3</v>
      </c>
      <c r="AF33" s="458">
        <v>6.0136179524503995E-3</v>
      </c>
      <c r="AG33" s="458">
        <v>7.6524232214721204E-3</v>
      </c>
      <c r="AH33" s="458">
        <v>8.3270285972847254E-3</v>
      </c>
      <c r="AI33" s="458">
        <v>1.2491213077896635E-2</v>
      </c>
      <c r="AJ33" s="458">
        <v>1.5590000231810246E-2</v>
      </c>
      <c r="AK33" s="458">
        <v>3.2634598172343147E-2</v>
      </c>
      <c r="AL33" s="458">
        <v>3.3044276839457709E-2</v>
      </c>
      <c r="AM33" s="458">
        <v>3.9746718484384526E-2</v>
      </c>
      <c r="AN33" s="458">
        <v>3.6074347437233534E-2</v>
      </c>
      <c r="AO33" s="458">
        <v>3.5074372153436228E-2</v>
      </c>
    </row>
    <row r="34" spans="1:41">
      <c r="B34" s="637"/>
      <c r="C34" s="346" t="s">
        <v>852</v>
      </c>
      <c r="D34" s="13"/>
      <c r="E34" s="46">
        <v>143.333</v>
      </c>
      <c r="F34" s="46">
        <v>9.1609999999999996</v>
      </c>
      <c r="G34" s="46">
        <v>35.183999999999997</v>
      </c>
      <c r="H34" s="46">
        <v>798</v>
      </c>
      <c r="I34" s="46">
        <v>723.46333000000004</v>
      </c>
      <c r="J34" s="46">
        <v>2250.3909800000001</v>
      </c>
      <c r="K34" s="46">
        <v>1459.9231532674958</v>
      </c>
      <c r="L34" s="46">
        <v>3658.0416599999985</v>
      </c>
      <c r="M34" s="46">
        <v>9385.6270270000041</v>
      </c>
      <c r="N34" s="46">
        <v>31214.279364999999</v>
      </c>
      <c r="O34" s="46"/>
      <c r="P34" s="46">
        <v>791.40278999999998</v>
      </c>
      <c r="Q34" s="46">
        <v>356.43281999999999</v>
      </c>
      <c r="R34" s="46">
        <v>436.48836</v>
      </c>
      <c r="S34" s="46">
        <v>723.46333000000004</v>
      </c>
      <c r="T34" s="46">
        <v>791.83833000000004</v>
      </c>
      <c r="U34" s="46">
        <v>724.38279</v>
      </c>
      <c r="V34" s="46">
        <v>2360.2937399999996</v>
      </c>
      <c r="W34" s="46">
        <v>2250.3909800000001</v>
      </c>
      <c r="X34" s="46">
        <v>2238.5909799999999</v>
      </c>
      <c r="Y34" s="46">
        <v>2279.5368600685274</v>
      </c>
      <c r="Z34" s="46">
        <v>2638.3871137865758</v>
      </c>
      <c r="AA34" s="46">
        <v>1459.9231532674958</v>
      </c>
      <c r="AB34" s="46">
        <v>1317.7254004701276</v>
      </c>
      <c r="AC34" s="46">
        <v>3226.0589135507421</v>
      </c>
      <c r="AD34" s="46">
        <v>3747</v>
      </c>
      <c r="AE34" s="46">
        <v>3658.0416599999985</v>
      </c>
      <c r="AF34" s="46">
        <v>4408</v>
      </c>
      <c r="AG34" s="46">
        <v>5611.9867519999989</v>
      </c>
      <c r="AH34" s="553">
        <v>6161.7890579999994</v>
      </c>
      <c r="AI34" s="553">
        <v>9385.6270270000041</v>
      </c>
      <c r="AJ34" s="553">
        <v>11964.99164</v>
      </c>
      <c r="AK34" s="553">
        <v>25492.810029000007</v>
      </c>
      <c r="AL34" s="553">
        <v>26164.162811999999</v>
      </c>
      <c r="AM34" s="553">
        <v>31214.279364999999</v>
      </c>
      <c r="AN34" s="553">
        <v>29050.929642999999</v>
      </c>
      <c r="AO34" s="553">
        <v>29230.003273845072</v>
      </c>
    </row>
    <row r="35" spans="1:41">
      <c r="B35" s="641"/>
      <c r="C35" s="466" t="s">
        <v>850</v>
      </c>
      <c r="D35" s="13"/>
      <c r="E35" s="421">
        <v>121961</v>
      </c>
      <c r="F35" s="421">
        <v>170356</v>
      </c>
      <c r="G35" s="421">
        <v>228415</v>
      </c>
      <c r="H35" s="421">
        <v>312539</v>
      </c>
      <c r="I35" s="421">
        <v>417701.00959372864</v>
      </c>
      <c r="J35" s="421">
        <v>548822.81398655579</v>
      </c>
      <c r="K35" s="421">
        <v>656090.51703718596</v>
      </c>
      <c r="L35" s="421">
        <v>729406.09320200153</v>
      </c>
      <c r="M35" s="421">
        <v>751378.34639999806</v>
      </c>
      <c r="N35" s="421">
        <v>785329.72167911916</v>
      </c>
      <c r="O35" s="421"/>
      <c r="P35" s="421">
        <v>341913.78286000009</v>
      </c>
      <c r="Q35" s="421">
        <v>374996.51189999998</v>
      </c>
      <c r="R35" s="421">
        <v>386618.25142000004</v>
      </c>
      <c r="S35" s="421">
        <v>417701.00959372864</v>
      </c>
      <c r="T35" s="421">
        <v>437930.48842359131</v>
      </c>
      <c r="U35" s="421">
        <v>462026.47874757263</v>
      </c>
      <c r="V35" s="421">
        <v>508030.62869977462</v>
      </c>
      <c r="W35" s="421">
        <v>548822.81398655579</v>
      </c>
      <c r="X35" s="421">
        <v>573326.73617997253</v>
      </c>
      <c r="Y35" s="421">
        <v>599878.12107066507</v>
      </c>
      <c r="Z35" s="421">
        <v>628187.40804442286</v>
      </c>
      <c r="AA35" s="421">
        <v>656090.51703718596</v>
      </c>
      <c r="AB35" s="421">
        <v>681260.92201501073</v>
      </c>
      <c r="AC35" s="421">
        <v>695017.60179240047</v>
      </c>
      <c r="AD35" s="421">
        <v>709069</v>
      </c>
      <c r="AE35" s="421">
        <v>729406.09320200153</v>
      </c>
      <c r="AF35" s="421">
        <v>733003</v>
      </c>
      <c r="AG35" s="421">
        <v>733360.73941299913</v>
      </c>
      <c r="AH35" s="421">
        <v>739974.52824999706</v>
      </c>
      <c r="AI35" s="421">
        <v>751378.34639999806</v>
      </c>
      <c r="AJ35" s="421">
        <v>767478.60565045511</v>
      </c>
      <c r="AK35" s="421">
        <v>781158.99863000016</v>
      </c>
      <c r="AL35" s="421">
        <v>791791.05474500009</v>
      </c>
      <c r="AM35" s="421">
        <v>785329.72167911916</v>
      </c>
      <c r="AN35" s="421">
        <v>805307.1422441192</v>
      </c>
      <c r="AO35" s="421">
        <v>833372.1027414432</v>
      </c>
    </row>
    <row r="36" spans="1:41">
      <c r="B36" s="6" t="s">
        <v>1078</v>
      </c>
      <c r="C36" s="6"/>
      <c r="D36" s="6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7"/>
      <c r="S36" s="467"/>
      <c r="T36" s="467"/>
      <c r="U36" s="467"/>
      <c r="V36" s="467"/>
      <c r="W36" s="467"/>
      <c r="X36" s="467"/>
      <c r="Y36" s="467"/>
      <c r="Z36" s="467"/>
      <c r="AA36" s="467"/>
      <c r="AB36" s="467"/>
      <c r="AC36" s="467"/>
      <c r="AD36" s="467"/>
      <c r="AE36" s="467"/>
      <c r="AF36" s="467"/>
      <c r="AG36" s="467"/>
      <c r="AH36" s="467"/>
      <c r="AI36" s="467"/>
      <c r="AJ36" s="467"/>
      <c r="AK36" s="467"/>
      <c r="AL36" s="467"/>
      <c r="AM36" s="467"/>
      <c r="AN36" s="467"/>
      <c r="AO36" s="467"/>
    </row>
    <row r="37" spans="1:41">
      <c r="D37" s="1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>
      <c r="D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s="7" customFormat="1">
      <c r="A39" s="9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>
      <c r="A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>
      <c r="A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>
      <c r="A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41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/>
    </row>
    <row r="199" spans="1:14">
      <c r="A199" s="1"/>
    </row>
    <row r="200" spans="1:14">
      <c r="A200" s="1"/>
    </row>
    <row r="201" spans="1:14">
      <c r="A201" s="1"/>
    </row>
    <row r="202" spans="1:14">
      <c r="A202" s="1"/>
    </row>
    <row r="203" spans="1:14">
      <c r="A203" s="1"/>
    </row>
    <row r="204" spans="1:14">
      <c r="A204" s="1"/>
    </row>
    <row r="205" spans="1:14">
      <c r="A205" s="1"/>
    </row>
    <row r="206" spans="1:14">
      <c r="A206" s="1"/>
    </row>
    <row r="207" spans="1:14">
      <c r="A207" s="1"/>
    </row>
    <row r="208" spans="1:14">
      <c r="A208" s="1"/>
    </row>
  </sheetData>
  <mergeCells count="3">
    <mergeCell ref="B27:B29"/>
    <mergeCell ref="B30:B35"/>
    <mergeCell ref="B4:B26"/>
  </mergeCells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2" location="목차!A1" display="Contents"/>
    <hyperlink ref="A8" location="JBAM_일반사항!A1" display="JB자산운용"/>
    <hyperlink ref="A11" location="PPCB_손익실적!A1" display="손익실적"/>
    <hyperlink ref="A12" location="PPCB_재무현황!A1" display="재무제표"/>
    <hyperlink ref="A13" location="PPCB_재무비율!A1" display="재무비율"/>
    <hyperlink ref="A10" location="PPCB_일반현황!A1" display="일반사항"/>
    <hyperlink ref="A4" location="Group_손익실적!A1" display="JB금융그룹"/>
    <hyperlink ref="A9" location="PPCB_일반현황!A1" display="PPCB"/>
    <hyperlink ref="A14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AA16"/>
  <sheetViews>
    <sheetView view="pageBreakPreview" zoomScale="130" zoomScaleNormal="100" zoomScaleSheetLayoutView="130" workbookViewId="0"/>
  </sheetViews>
  <sheetFormatPr defaultRowHeight="13.5"/>
  <cols>
    <col min="1" max="1" width="14.21875" bestFit="1" customWidth="1"/>
    <col min="2" max="2" width="3.77734375" customWidth="1"/>
    <col min="3" max="3" width="14.5546875" bestFit="1" customWidth="1"/>
    <col min="4" max="4" width="2.77734375" customWidth="1"/>
    <col min="5" max="5" width="0" hidden="1" customWidth="1"/>
    <col min="9" max="9" width="2.77734375" customWidth="1"/>
    <col min="10" max="21" width="0" hidden="1" customWidth="1"/>
  </cols>
  <sheetData>
    <row r="1" spans="1:27" ht="26.25">
      <c r="A1" s="18"/>
      <c r="B1" s="17" t="s">
        <v>1103</v>
      </c>
      <c r="C1" s="17"/>
      <c r="D1" s="17"/>
      <c r="E1" s="18"/>
      <c r="F1" s="18"/>
      <c r="G1" s="18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7.25">
      <c r="A2" s="499" t="s">
        <v>480</v>
      </c>
      <c r="B2" s="106"/>
      <c r="C2" s="106"/>
      <c r="D2" s="106"/>
      <c r="E2" s="504"/>
      <c r="F2" s="504"/>
      <c r="G2" s="504"/>
      <c r="H2" s="504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6.5">
      <c r="A3" s="98"/>
      <c r="B3" s="593" t="s">
        <v>484</v>
      </c>
      <c r="C3" s="593"/>
      <c r="D3" s="594"/>
      <c r="E3" s="595" t="s">
        <v>1068</v>
      </c>
      <c r="F3" s="595" t="s">
        <v>1087</v>
      </c>
      <c r="G3" s="595" t="s">
        <v>1099</v>
      </c>
      <c r="H3" s="595" t="s">
        <v>1125</v>
      </c>
      <c r="I3" s="82"/>
      <c r="J3" s="595" t="s">
        <v>1017</v>
      </c>
      <c r="K3" s="595" t="s">
        <v>1020</v>
      </c>
      <c r="L3" s="595" t="s">
        <v>1057</v>
      </c>
      <c r="M3" s="595" t="s">
        <v>1069</v>
      </c>
      <c r="N3" s="595" t="s">
        <v>1072</v>
      </c>
      <c r="O3" s="595" t="s">
        <v>1083</v>
      </c>
      <c r="P3" s="595" t="s">
        <v>1086</v>
      </c>
      <c r="Q3" s="595" t="s">
        <v>1089</v>
      </c>
      <c r="R3" s="595" t="s">
        <v>1090</v>
      </c>
      <c r="S3" s="595" t="s">
        <v>1094</v>
      </c>
      <c r="T3" s="595" t="s">
        <v>1096</v>
      </c>
      <c r="U3" s="595" t="s">
        <v>1098</v>
      </c>
      <c r="V3" s="595" t="s">
        <v>1100</v>
      </c>
      <c r="W3" s="595" t="s">
        <v>1104</v>
      </c>
      <c r="X3" s="595" t="s">
        <v>1122</v>
      </c>
      <c r="Y3" s="595" t="s">
        <v>1124</v>
      </c>
      <c r="Z3" s="595" t="s">
        <v>1127</v>
      </c>
      <c r="AA3" s="595" t="s">
        <v>1132</v>
      </c>
    </row>
    <row r="4" spans="1:27" ht="16.5" customHeight="1">
      <c r="A4" s="99" t="s">
        <v>976</v>
      </c>
      <c r="B4" s="645" t="s">
        <v>1112</v>
      </c>
      <c r="C4" s="645"/>
      <c r="D4" s="82"/>
      <c r="E4" s="393">
        <f t="shared" ref="E4:E13" si="0">SUM(J4:M4)</f>
        <v>67.72</v>
      </c>
      <c r="F4" s="393">
        <v>61.86999999999999</v>
      </c>
      <c r="G4" s="393">
        <v>121.29</v>
      </c>
      <c r="H4" s="393">
        <v>73.549999999999983</v>
      </c>
      <c r="I4" s="393"/>
      <c r="J4" s="394">
        <v>8.02</v>
      </c>
      <c r="K4" s="394">
        <f>12.05-J4</f>
        <v>4.0300000000000011</v>
      </c>
      <c r="L4" s="394">
        <f>35.01-K4-J4</f>
        <v>22.959999999999997</v>
      </c>
      <c r="M4" s="394">
        <f>67.72-L4-K4-J4</f>
        <v>32.710000000000008</v>
      </c>
      <c r="N4" s="394">
        <v>6.52</v>
      </c>
      <c r="O4" s="394">
        <f>14.11-N4</f>
        <v>7.59</v>
      </c>
      <c r="P4" s="394">
        <f>29.9-O4-N4</f>
        <v>15.79</v>
      </c>
      <c r="Q4" s="394">
        <f>61.87-P4-O4-N4</f>
        <v>31.969999999999995</v>
      </c>
      <c r="R4" s="394">
        <v>12.37</v>
      </c>
      <c r="S4" s="394">
        <v>25.650000000000006</v>
      </c>
      <c r="T4" s="394">
        <v>13.589999999999995</v>
      </c>
      <c r="U4" s="394">
        <v>69.680000000000007</v>
      </c>
      <c r="V4" s="394">
        <v>14.28</v>
      </c>
      <c r="W4" s="394">
        <v>7.7300000000000022</v>
      </c>
      <c r="X4" s="394">
        <v>19.609999999999992</v>
      </c>
      <c r="Y4" s="394">
        <v>31.93</v>
      </c>
      <c r="Z4" s="394">
        <v>11.74</v>
      </c>
      <c r="AA4" s="394">
        <v>10.909999999999998</v>
      </c>
    </row>
    <row r="5" spans="1:27" ht="16.5">
      <c r="A5" s="101" t="s">
        <v>35</v>
      </c>
      <c r="B5" s="584"/>
      <c r="C5" s="82" t="s">
        <v>1105</v>
      </c>
      <c r="D5" s="82"/>
      <c r="E5" s="395">
        <f t="shared" si="0"/>
        <v>32.159999999999997</v>
      </c>
      <c r="F5" s="395">
        <v>5</v>
      </c>
      <c r="G5" s="395">
        <v>10.27</v>
      </c>
      <c r="H5" s="395">
        <v>0.05</v>
      </c>
      <c r="I5" s="578"/>
      <c r="J5" s="579">
        <v>0</v>
      </c>
      <c r="K5" s="579">
        <v>0.05</v>
      </c>
      <c r="L5" s="579">
        <f>15.8-K5-J5</f>
        <v>15.75</v>
      </c>
      <c r="M5" s="579">
        <f>32.16-L5-K5-J5</f>
        <v>16.359999999999996</v>
      </c>
      <c r="N5" s="579">
        <v>0.05</v>
      </c>
      <c r="O5" s="579">
        <f>0.05-N5</f>
        <v>0</v>
      </c>
      <c r="P5" s="579">
        <f>0.5-O5-N5</f>
        <v>0.45</v>
      </c>
      <c r="Q5" s="579">
        <f>5-P5-O5-N5</f>
        <v>4.5</v>
      </c>
      <c r="R5" s="579">
        <v>0.05</v>
      </c>
      <c r="S5" s="579">
        <v>4.1900000000000004</v>
      </c>
      <c r="T5" s="579">
        <v>0.31999999999999923</v>
      </c>
      <c r="U5" s="579">
        <v>5.7100000000000009</v>
      </c>
      <c r="V5" s="579">
        <v>0.05</v>
      </c>
      <c r="W5" s="579">
        <v>0</v>
      </c>
      <c r="X5" s="579">
        <v>0</v>
      </c>
      <c r="Y5" s="579">
        <v>0</v>
      </c>
      <c r="Z5" s="579">
        <v>0</v>
      </c>
      <c r="AA5" s="579">
        <v>0.3</v>
      </c>
    </row>
    <row r="6" spans="1:27" ht="16.5">
      <c r="A6" s="101" t="s">
        <v>36</v>
      </c>
      <c r="B6" s="82"/>
      <c r="C6" s="82" t="s">
        <v>1106</v>
      </c>
      <c r="D6" s="82"/>
      <c r="E6" s="395">
        <f t="shared" si="0"/>
        <v>31.68</v>
      </c>
      <c r="F6" s="395">
        <v>44.539999999999992</v>
      </c>
      <c r="G6" s="395">
        <v>102.72</v>
      </c>
      <c r="H6" s="395">
        <v>65.150000000000006</v>
      </c>
      <c r="I6" s="395"/>
      <c r="J6" s="580">
        <v>5.18</v>
      </c>
      <c r="K6" s="580">
        <f>9.7-J6</f>
        <v>4.5199999999999996</v>
      </c>
      <c r="L6" s="580">
        <f>16.39-K6-J6</f>
        <v>6.6900000000000013</v>
      </c>
      <c r="M6" s="580">
        <f>31.68-L6-K6-J6</f>
        <v>15.29</v>
      </c>
      <c r="N6" s="580">
        <v>5.9</v>
      </c>
      <c r="O6" s="580">
        <f>11.92-N6</f>
        <v>6.02</v>
      </c>
      <c r="P6" s="580">
        <f>19.66-O6-N6</f>
        <v>7.74</v>
      </c>
      <c r="Q6" s="580">
        <f>44.54-P6-O6-N6</f>
        <v>24.879999999999995</v>
      </c>
      <c r="R6" s="580">
        <v>9.08</v>
      </c>
      <c r="S6" s="580">
        <v>20.229999999999997</v>
      </c>
      <c r="T6" s="580">
        <v>11.270000000000001</v>
      </c>
      <c r="U6" s="580">
        <v>62.14</v>
      </c>
      <c r="V6" s="580">
        <v>8.92</v>
      </c>
      <c r="W6" s="580">
        <v>7.6800000000000015</v>
      </c>
      <c r="X6" s="580">
        <v>18.22</v>
      </c>
      <c r="Y6" s="580">
        <v>30.330000000000005</v>
      </c>
      <c r="Z6" s="580">
        <v>10.039999999999999</v>
      </c>
      <c r="AA6" s="580">
        <v>9.32</v>
      </c>
    </row>
    <row r="7" spans="1:27" ht="16.5">
      <c r="A7" s="99" t="s">
        <v>230</v>
      </c>
      <c r="B7" s="82"/>
      <c r="C7" s="82" t="s">
        <v>1107</v>
      </c>
      <c r="D7" s="82"/>
      <c r="E7" s="395">
        <f t="shared" si="0"/>
        <v>3.8800000000000106</v>
      </c>
      <c r="F7" s="395">
        <v>12.329999999999998</v>
      </c>
      <c r="G7" s="395">
        <v>8.300000000000006</v>
      </c>
      <c r="H7" s="395">
        <v>8.3499999999999872</v>
      </c>
      <c r="I7" s="395"/>
      <c r="J7" s="580">
        <f>J4-J5-J6</f>
        <v>2.84</v>
      </c>
      <c r="K7" s="580">
        <f t="shared" ref="K7:Q7" si="1">K4-K5-K6</f>
        <v>-0.53999999999999826</v>
      </c>
      <c r="L7" s="580">
        <f t="shared" si="1"/>
        <v>0.51999999999999602</v>
      </c>
      <c r="M7" s="580">
        <f t="shared" si="1"/>
        <v>1.0600000000000129</v>
      </c>
      <c r="N7" s="580">
        <f t="shared" si="1"/>
        <v>0.5699999999999994</v>
      </c>
      <c r="O7" s="580">
        <f t="shared" si="1"/>
        <v>1.5700000000000003</v>
      </c>
      <c r="P7" s="580">
        <f t="shared" si="1"/>
        <v>7.6</v>
      </c>
      <c r="Q7" s="580">
        <f t="shared" si="1"/>
        <v>2.59</v>
      </c>
      <c r="R7" s="580">
        <v>3.2399999999999984</v>
      </c>
      <c r="S7" s="580">
        <v>1.2300000000000075</v>
      </c>
      <c r="T7" s="580">
        <v>1.9999999999999947</v>
      </c>
      <c r="U7" s="580">
        <v>1.8300000000000054</v>
      </c>
      <c r="V7" s="580">
        <v>5.3099999999999987</v>
      </c>
      <c r="W7" s="580">
        <v>5.0000000000000711E-2</v>
      </c>
      <c r="X7" s="580">
        <v>1.3899999999999935</v>
      </c>
      <c r="Y7" s="580">
        <v>1.5999999999999943</v>
      </c>
      <c r="Z7" s="580">
        <v>1.7000000000000011</v>
      </c>
      <c r="AA7" s="580">
        <v>1.2899999999999974</v>
      </c>
    </row>
    <row r="8" spans="1:27" ht="16.5">
      <c r="A8" s="99" t="s">
        <v>231</v>
      </c>
      <c r="B8" s="646" t="s">
        <v>1113</v>
      </c>
      <c r="C8" s="646"/>
      <c r="D8" s="96"/>
      <c r="E8" s="399">
        <f t="shared" si="0"/>
        <v>40.129999999999995</v>
      </c>
      <c r="F8" s="399">
        <v>52.010000000000005</v>
      </c>
      <c r="G8" s="399">
        <v>37.58</v>
      </c>
      <c r="H8" s="399">
        <v>38.57</v>
      </c>
      <c r="I8" s="396"/>
      <c r="J8" s="581">
        <v>5.64</v>
      </c>
      <c r="K8" s="581">
        <f t="shared" ref="K8:Q8" si="2">SUM(K9:K10)</f>
        <v>5.79</v>
      </c>
      <c r="L8" s="581">
        <f t="shared" si="2"/>
        <v>5.97</v>
      </c>
      <c r="M8" s="581">
        <f t="shared" si="2"/>
        <v>22.73</v>
      </c>
      <c r="N8" s="581">
        <f t="shared" si="2"/>
        <v>14.78</v>
      </c>
      <c r="O8" s="581">
        <f t="shared" si="2"/>
        <v>2.0200000000000014</v>
      </c>
      <c r="P8" s="581">
        <f t="shared" si="2"/>
        <v>5.6400000000000006</v>
      </c>
      <c r="Q8" s="581">
        <f t="shared" si="2"/>
        <v>29.57</v>
      </c>
      <c r="R8" s="581">
        <v>8.36</v>
      </c>
      <c r="S8" s="581">
        <v>8.77</v>
      </c>
      <c r="T8" s="581">
        <v>6.22</v>
      </c>
      <c r="U8" s="581">
        <v>14.23</v>
      </c>
      <c r="V8" s="581">
        <v>7.12</v>
      </c>
      <c r="W8" s="581">
        <v>9.120000000000001</v>
      </c>
      <c r="X8" s="581">
        <v>15.079999999999998</v>
      </c>
      <c r="Y8" s="581">
        <v>7.2500000000000009</v>
      </c>
      <c r="Z8" s="581">
        <v>10.57</v>
      </c>
      <c r="AA8" s="581">
        <v>8.07</v>
      </c>
    </row>
    <row r="9" spans="1:27" ht="16.5">
      <c r="A9" s="101" t="s">
        <v>1075</v>
      </c>
      <c r="B9" s="96"/>
      <c r="C9" s="82" t="s">
        <v>1108</v>
      </c>
      <c r="D9" s="96"/>
      <c r="E9" s="395">
        <f t="shared" si="0"/>
        <v>18.649999999999999</v>
      </c>
      <c r="F9" s="395">
        <v>27.76</v>
      </c>
      <c r="G9" s="395">
        <v>5.19</v>
      </c>
      <c r="H9" s="395">
        <v>13.61</v>
      </c>
      <c r="I9" s="396"/>
      <c r="J9" s="580">
        <v>0.68</v>
      </c>
      <c r="K9" s="580">
        <f>1.42-J9</f>
        <v>0.73999999999999988</v>
      </c>
      <c r="L9" s="580">
        <f>3.17-K9-J9</f>
        <v>1.75</v>
      </c>
      <c r="M9" s="580">
        <f>18.65-L9-K9-J9</f>
        <v>15.48</v>
      </c>
      <c r="N9" s="580">
        <v>8.2899999999999991</v>
      </c>
      <c r="O9" s="580">
        <f>5.07-N9</f>
        <v>-3.2199999999999989</v>
      </c>
      <c r="P9" s="580">
        <f>5.5-O9-N9</f>
        <v>0.42999999999999972</v>
      </c>
      <c r="Q9" s="580">
        <f>27.76-P9-O9-N9</f>
        <v>22.26</v>
      </c>
      <c r="R9" s="580">
        <v>1.63</v>
      </c>
      <c r="S9" s="580">
        <v>-0.32999999999999985</v>
      </c>
      <c r="T9" s="580">
        <v>0.63999999999999968</v>
      </c>
      <c r="U9" s="580">
        <v>3.2500000000000009</v>
      </c>
      <c r="V9" s="580">
        <v>1.08</v>
      </c>
      <c r="W9" s="580">
        <v>4.42</v>
      </c>
      <c r="X9" s="580">
        <v>5.16</v>
      </c>
      <c r="Y9" s="580">
        <v>2.9499999999999993</v>
      </c>
      <c r="Z9" s="580">
        <v>2.52</v>
      </c>
      <c r="AA9" s="580">
        <v>0.96</v>
      </c>
    </row>
    <row r="10" spans="1:27" ht="16.5">
      <c r="A10" s="309" t="s">
        <v>1116</v>
      </c>
      <c r="B10" s="96"/>
      <c r="C10" s="82" t="s">
        <v>1109</v>
      </c>
      <c r="D10" s="96"/>
      <c r="E10" s="395">
        <f t="shared" si="0"/>
        <v>21.48</v>
      </c>
      <c r="F10" s="395">
        <v>24.25</v>
      </c>
      <c r="G10" s="395">
        <v>32.39</v>
      </c>
      <c r="H10" s="395">
        <v>24.960000000000004</v>
      </c>
      <c r="I10" s="396"/>
      <c r="J10" s="580">
        <v>4.96</v>
      </c>
      <c r="K10" s="580">
        <f>10.01-J10</f>
        <v>5.05</v>
      </c>
      <c r="L10" s="580">
        <f>14.23-K10-J10</f>
        <v>4.22</v>
      </c>
      <c r="M10" s="580">
        <f>21.48-L10-K10-J10</f>
        <v>7.2500000000000009</v>
      </c>
      <c r="N10" s="580">
        <v>6.49</v>
      </c>
      <c r="O10" s="580">
        <f>11.73-N10</f>
        <v>5.24</v>
      </c>
      <c r="P10" s="580">
        <f>16.94-O10-N10</f>
        <v>5.2100000000000009</v>
      </c>
      <c r="Q10" s="580">
        <f>24.25-P10-O10-N10</f>
        <v>7.3099999999999987</v>
      </c>
      <c r="R10" s="580">
        <v>6.73</v>
      </c>
      <c r="S10" s="580">
        <v>9.1</v>
      </c>
      <c r="T10" s="580">
        <v>5.58</v>
      </c>
      <c r="U10" s="580">
        <v>10.98</v>
      </c>
      <c r="V10" s="580">
        <v>6.04</v>
      </c>
      <c r="W10" s="580">
        <v>4.7</v>
      </c>
      <c r="X10" s="580">
        <v>9.9200000000000017</v>
      </c>
      <c r="Y10" s="580">
        <v>4.3</v>
      </c>
      <c r="Z10" s="580">
        <v>8.0500000000000007</v>
      </c>
      <c r="AA10" s="580">
        <v>7.1099999999999994</v>
      </c>
    </row>
    <row r="11" spans="1:27" ht="16.5">
      <c r="A11" s="308" t="s">
        <v>218</v>
      </c>
      <c r="B11" s="482" t="s">
        <v>1110</v>
      </c>
      <c r="C11" s="223"/>
      <c r="D11" s="96"/>
      <c r="E11" s="400">
        <f t="shared" si="0"/>
        <v>27.590000000000007</v>
      </c>
      <c r="F11" s="400">
        <v>9.8599999999999923</v>
      </c>
      <c r="G11" s="400">
        <v>83.710000000000008</v>
      </c>
      <c r="H11" s="400">
        <v>34.97999999999999</v>
      </c>
      <c r="I11" s="582"/>
      <c r="J11" s="400">
        <f>J4-J8</f>
        <v>2.38</v>
      </c>
      <c r="K11" s="400">
        <f>K4-K8</f>
        <v>-1.7599999999999989</v>
      </c>
      <c r="L11" s="400">
        <f>L4-L8</f>
        <v>16.989999999999998</v>
      </c>
      <c r="M11" s="400">
        <f t="shared" ref="M11:Q11" si="3">M4-M8</f>
        <v>9.9800000000000075</v>
      </c>
      <c r="N11" s="400">
        <f t="shared" si="3"/>
        <v>-8.26</v>
      </c>
      <c r="O11" s="400">
        <f t="shared" si="3"/>
        <v>5.5699999999999985</v>
      </c>
      <c r="P11" s="400">
        <f t="shared" si="3"/>
        <v>10.149999999999999</v>
      </c>
      <c r="Q11" s="400">
        <f t="shared" si="3"/>
        <v>2.399999999999995</v>
      </c>
      <c r="R11" s="400">
        <v>4.01</v>
      </c>
      <c r="S11" s="400">
        <v>16.880000000000006</v>
      </c>
      <c r="T11" s="400">
        <v>7.3699999999999948</v>
      </c>
      <c r="U11" s="400">
        <v>55.45</v>
      </c>
      <c r="V11" s="400">
        <v>7.1599999999999993</v>
      </c>
      <c r="W11" s="400">
        <v>-1.3899999999999988</v>
      </c>
      <c r="X11" s="400">
        <v>4.529999999999994</v>
      </c>
      <c r="Y11" s="400">
        <v>24.68</v>
      </c>
      <c r="Z11" s="400">
        <v>1.17</v>
      </c>
      <c r="AA11" s="400">
        <v>2.8399999999999981</v>
      </c>
    </row>
    <row r="12" spans="1:27" ht="16.5">
      <c r="A12" s="100" t="s">
        <v>865</v>
      </c>
      <c r="B12" s="224" t="s">
        <v>1111</v>
      </c>
      <c r="C12" s="224"/>
      <c r="D12" s="96"/>
      <c r="E12" s="400">
        <f t="shared" si="0"/>
        <v>0.04</v>
      </c>
      <c r="F12" s="400">
        <v>-0.06</v>
      </c>
      <c r="G12" s="400">
        <v>-0.1</v>
      </c>
      <c r="H12" s="400">
        <v>-0.45999999999999996</v>
      </c>
      <c r="I12" s="396"/>
      <c r="J12" s="400">
        <v>0</v>
      </c>
      <c r="K12" s="400">
        <f>0.05-J12</f>
        <v>0.05</v>
      </c>
      <c r="L12" s="400">
        <f>0.05-K12-J12</f>
        <v>0</v>
      </c>
      <c r="M12" s="400">
        <f>0.04-L12-K12-J12</f>
        <v>-1.0000000000000002E-2</v>
      </c>
      <c r="N12" s="400">
        <v>0.03</v>
      </c>
      <c r="O12" s="400">
        <f>0-N12</f>
        <v>-0.03</v>
      </c>
      <c r="P12" s="400">
        <f>-0.03-O12-N12</f>
        <v>-0.03</v>
      </c>
      <c r="Q12" s="400">
        <f>-0.06-P12-O12-N12</f>
        <v>-0.03</v>
      </c>
      <c r="R12" s="400">
        <v>-0.03</v>
      </c>
      <c r="S12" s="400">
        <v>-2.0000000000000004E-2</v>
      </c>
      <c r="T12" s="400">
        <v>-2.0000000000000004E-2</v>
      </c>
      <c r="U12" s="400">
        <v>-0.03</v>
      </c>
      <c r="V12" s="400">
        <v>-0.02</v>
      </c>
      <c r="W12" s="400">
        <v>-3.0000000000000002E-2</v>
      </c>
      <c r="X12" s="400">
        <v>-0.05</v>
      </c>
      <c r="Y12" s="400">
        <v>-0.36</v>
      </c>
      <c r="Z12" s="400">
        <v>-0.1</v>
      </c>
      <c r="AA12" s="400">
        <v>-0.09</v>
      </c>
    </row>
    <row r="13" spans="1:27" ht="17.25" thickBot="1">
      <c r="A13" s="97"/>
      <c r="B13" s="38" t="s">
        <v>806</v>
      </c>
      <c r="C13" s="38"/>
      <c r="D13" s="96"/>
      <c r="E13" s="401">
        <f t="shared" si="0"/>
        <v>22.88</v>
      </c>
      <c r="F13" s="401">
        <v>4.8</v>
      </c>
      <c r="G13" s="401">
        <v>67.61</v>
      </c>
      <c r="H13" s="401">
        <v>32.619999999999997</v>
      </c>
      <c r="I13" s="402"/>
      <c r="J13" s="583">
        <v>1.94</v>
      </c>
      <c r="K13" s="583">
        <f>0.52-J13</f>
        <v>-1.42</v>
      </c>
      <c r="L13" s="583">
        <f>13.83-K13-J13</f>
        <v>13.31</v>
      </c>
      <c r="M13" s="583">
        <f>22.88-L13-K13-J13</f>
        <v>9.0499999999999989</v>
      </c>
      <c r="N13" s="583">
        <v>-6.36</v>
      </c>
      <c r="O13" s="583">
        <f>-1.97-N13</f>
        <v>4.3900000000000006</v>
      </c>
      <c r="P13" s="583">
        <f>5.85-O13-N13</f>
        <v>7.8199999999999994</v>
      </c>
      <c r="Q13" s="583">
        <f>4.8-P13-O13-N13</f>
        <v>-1.0499999999999998</v>
      </c>
      <c r="R13" s="583">
        <v>4.28</v>
      </c>
      <c r="S13" s="583">
        <v>13.169999999999998</v>
      </c>
      <c r="T13" s="583">
        <v>5.7700000000000005</v>
      </c>
      <c r="U13" s="583">
        <v>44.39</v>
      </c>
      <c r="V13" s="583">
        <v>9.11</v>
      </c>
      <c r="W13" s="583">
        <v>-0.44999999999999929</v>
      </c>
      <c r="X13" s="583">
        <v>5.68</v>
      </c>
      <c r="Y13" s="583">
        <v>18.279999999999998</v>
      </c>
      <c r="Z13" s="583">
        <v>1.06</v>
      </c>
      <c r="AA13" s="583">
        <v>1.92</v>
      </c>
    </row>
    <row r="14" spans="1:27" ht="16.5">
      <c r="A14" s="97"/>
      <c r="B14" s="82"/>
      <c r="C14" s="82"/>
      <c r="D14" s="82"/>
      <c r="E14" s="164"/>
      <c r="F14" s="164"/>
      <c r="G14" s="164"/>
      <c r="H14" s="164"/>
      <c r="I14" s="164"/>
      <c r="J14" s="164"/>
      <c r="K14" s="164"/>
      <c r="L14" s="82"/>
      <c r="M14" s="323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ht="16.5">
      <c r="A15" s="97"/>
      <c r="B15" s="71" t="s">
        <v>1121</v>
      </c>
      <c r="C15" s="596"/>
      <c r="D15" s="82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</row>
    <row r="16" spans="1:27" ht="16.5">
      <c r="A16" s="97"/>
      <c r="B16" s="71"/>
      <c r="C16" s="71"/>
      <c r="D16" s="82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</row>
  </sheetData>
  <mergeCells count="2">
    <mergeCell ref="B4:C4"/>
    <mergeCell ref="B8:C8"/>
  </mergeCells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2" location="목차!A1" display="Contents"/>
    <hyperlink ref="A8" location="JBAM_일반사항!A1" display="JB자산운용"/>
    <hyperlink ref="A4" location="Group_손익실적!A1" display="JB금융그룹"/>
    <hyperlink ref="A9" location="PPCB_일반현황!A1" display="일반현황"/>
    <hyperlink ref="A10" location="'JB Invest_손익실적'!A1" display="JB 인베스트먼트"/>
    <hyperlink ref="A11" location="'JB Invest_손익실적'!A1" display="손익실적"/>
    <hyperlink ref="A12" location="'JB Invest_재무현황'!A1" display="재무현황"/>
  </hyperlinks>
  <pageMargins left="0.7" right="0.7" top="0.75" bottom="0.75" header="0.3" footer="0.3"/>
  <pageSetup paperSize="9" scale="96" orientation="landscape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AA14"/>
  <sheetViews>
    <sheetView view="pageBreakPreview" zoomScale="130" zoomScaleNormal="100" zoomScaleSheetLayoutView="130" workbookViewId="0"/>
  </sheetViews>
  <sheetFormatPr defaultRowHeight="13.5"/>
  <cols>
    <col min="1" max="1" width="14.21875" bestFit="1" customWidth="1"/>
    <col min="2" max="2" width="3.77734375" customWidth="1"/>
    <col min="3" max="3" width="13.33203125" bestFit="1" customWidth="1"/>
    <col min="4" max="4" width="2.77734375" customWidth="1"/>
    <col min="5" max="5" width="0" hidden="1" customWidth="1"/>
    <col min="9" max="9" width="2.77734375" customWidth="1"/>
    <col min="10" max="21" width="0" hidden="1" customWidth="1"/>
  </cols>
  <sheetData>
    <row r="1" spans="1:27" ht="26.25">
      <c r="A1" s="18"/>
      <c r="B1" s="585" t="s">
        <v>1102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/>
    </row>
    <row r="2" spans="1:27" ht="17.25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6.5">
      <c r="A3" s="98"/>
      <c r="B3" s="593" t="s">
        <v>484</v>
      </c>
      <c r="C3" s="593"/>
      <c r="D3" s="594"/>
      <c r="E3" s="595" t="s">
        <v>1068</v>
      </c>
      <c r="F3" s="595" t="s">
        <v>1087</v>
      </c>
      <c r="G3" s="595" t="s">
        <v>1099</v>
      </c>
      <c r="H3" s="595" t="s">
        <v>1125</v>
      </c>
      <c r="I3" s="599"/>
      <c r="J3" s="595" t="s">
        <v>1017</v>
      </c>
      <c r="K3" s="595" t="s">
        <v>1020</v>
      </c>
      <c r="L3" s="595" t="s">
        <v>1056</v>
      </c>
      <c r="M3" s="595" t="s">
        <v>1071</v>
      </c>
      <c r="N3" s="595" t="s">
        <v>1072</v>
      </c>
      <c r="O3" s="595" t="s">
        <v>1083</v>
      </c>
      <c r="P3" s="595" t="s">
        <v>1086</v>
      </c>
      <c r="Q3" s="595" t="s">
        <v>1089</v>
      </c>
      <c r="R3" s="595" t="s">
        <v>1091</v>
      </c>
      <c r="S3" s="595" t="s">
        <v>1095</v>
      </c>
      <c r="T3" s="595" t="s">
        <v>1096</v>
      </c>
      <c r="U3" s="595" t="s">
        <v>1098</v>
      </c>
      <c r="V3" s="595" t="s">
        <v>1100</v>
      </c>
      <c r="W3" s="595" t="s">
        <v>1104</v>
      </c>
      <c r="X3" s="595" t="s">
        <v>1122</v>
      </c>
      <c r="Y3" s="595" t="s">
        <v>1124</v>
      </c>
      <c r="Z3" s="595" t="s">
        <v>1127</v>
      </c>
      <c r="AA3" s="595" t="s">
        <v>1132</v>
      </c>
    </row>
    <row r="4" spans="1:27" ht="16.5" customHeight="1">
      <c r="A4" s="99" t="s">
        <v>976</v>
      </c>
      <c r="B4" s="587" t="s">
        <v>853</v>
      </c>
      <c r="C4" s="588"/>
      <c r="D4" s="96"/>
      <c r="E4" s="420">
        <f>M4</f>
        <v>356.07</v>
      </c>
      <c r="F4" s="420">
        <v>362.13</v>
      </c>
      <c r="G4" s="420">
        <v>441.91</v>
      </c>
      <c r="H4" s="420">
        <v>470.12</v>
      </c>
      <c r="I4" s="420"/>
      <c r="J4" s="420">
        <v>329.25</v>
      </c>
      <c r="K4" s="420">
        <v>328.46</v>
      </c>
      <c r="L4" s="420">
        <v>344.3</v>
      </c>
      <c r="M4" s="420">
        <v>356.07</v>
      </c>
      <c r="N4" s="420">
        <v>349.61</v>
      </c>
      <c r="O4" s="420">
        <v>352.11</v>
      </c>
      <c r="P4" s="420">
        <v>360.85</v>
      </c>
      <c r="Q4" s="420">
        <v>362.13</v>
      </c>
      <c r="R4" s="420">
        <v>361.91</v>
      </c>
      <c r="S4" s="420">
        <v>378.22</v>
      </c>
      <c r="T4" s="554">
        <v>383.29</v>
      </c>
      <c r="U4" s="554">
        <v>441.91</v>
      </c>
      <c r="V4" s="554">
        <v>443.69</v>
      </c>
      <c r="W4" s="554">
        <v>435.78</v>
      </c>
      <c r="X4" s="554">
        <v>454.12</v>
      </c>
      <c r="Y4" s="554">
        <v>470.12</v>
      </c>
      <c r="Z4" s="554">
        <v>468.27</v>
      </c>
      <c r="AA4" s="554">
        <v>466.9</v>
      </c>
    </row>
    <row r="5" spans="1:27" ht="16.5">
      <c r="A5" s="101" t="s">
        <v>35</v>
      </c>
      <c r="B5" s="589"/>
      <c r="C5" s="590" t="s">
        <v>1114</v>
      </c>
      <c r="D5" s="82"/>
      <c r="E5" s="46">
        <f t="shared" ref="E5:E10" si="0">M5</f>
        <v>129.07</v>
      </c>
      <c r="F5" s="46">
        <v>144.47999999999999</v>
      </c>
      <c r="G5" s="46">
        <v>114.32</v>
      </c>
      <c r="H5" s="46">
        <v>158.55000000000001</v>
      </c>
      <c r="I5" s="46"/>
      <c r="J5" s="46">
        <v>112.38</v>
      </c>
      <c r="K5" s="46">
        <v>103.66</v>
      </c>
      <c r="L5" s="46">
        <v>130.69</v>
      </c>
      <c r="M5" s="46">
        <v>129.07</v>
      </c>
      <c r="N5" s="46">
        <v>120.11</v>
      </c>
      <c r="O5" s="46">
        <v>112.22</v>
      </c>
      <c r="P5" s="46">
        <v>128.12</v>
      </c>
      <c r="Q5" s="46">
        <v>144.47999999999999</v>
      </c>
      <c r="R5" s="46">
        <v>131.71</v>
      </c>
      <c r="S5" s="46">
        <v>129.24</v>
      </c>
      <c r="T5" s="553">
        <v>131.72999999999999</v>
      </c>
      <c r="U5" s="553">
        <v>114.32</v>
      </c>
      <c r="V5" s="553">
        <v>178.04</v>
      </c>
      <c r="W5" s="553">
        <v>186.42</v>
      </c>
      <c r="X5" s="553">
        <v>201.96</v>
      </c>
      <c r="Y5" s="553">
        <v>158.55000000000001</v>
      </c>
      <c r="Z5" s="553">
        <v>145.88999999999999</v>
      </c>
      <c r="AA5" s="553">
        <v>143.04</v>
      </c>
    </row>
    <row r="6" spans="1:27" ht="16.5">
      <c r="A6" s="101" t="s">
        <v>36</v>
      </c>
      <c r="B6" s="589"/>
      <c r="C6" s="590" t="s">
        <v>1115</v>
      </c>
      <c r="D6" s="82"/>
      <c r="E6" s="46">
        <f t="shared" si="0"/>
        <v>197.42</v>
      </c>
      <c r="F6" s="46">
        <v>199.51</v>
      </c>
      <c r="G6" s="46">
        <v>302.07</v>
      </c>
      <c r="H6" s="46">
        <v>276.19</v>
      </c>
      <c r="I6" s="46"/>
      <c r="J6" s="46">
        <v>190.48</v>
      </c>
      <c r="K6" s="46">
        <v>197.65</v>
      </c>
      <c r="L6" s="46">
        <v>187.67</v>
      </c>
      <c r="M6" s="46">
        <v>197.42</v>
      </c>
      <c r="N6" s="46">
        <v>196.86</v>
      </c>
      <c r="O6" s="46">
        <v>202.57</v>
      </c>
      <c r="P6" s="46">
        <v>211.3</v>
      </c>
      <c r="Q6" s="46">
        <v>199.51</v>
      </c>
      <c r="R6" s="46">
        <v>209.85</v>
      </c>
      <c r="S6" s="46">
        <v>230.01</v>
      </c>
      <c r="T6" s="553">
        <v>228.82</v>
      </c>
      <c r="U6" s="553">
        <v>302.07</v>
      </c>
      <c r="V6" s="553">
        <v>233.14</v>
      </c>
      <c r="W6" s="553">
        <v>230.63</v>
      </c>
      <c r="X6" s="553">
        <v>215.55</v>
      </c>
      <c r="Y6" s="553">
        <v>276.19</v>
      </c>
      <c r="Z6" s="553">
        <v>283.98</v>
      </c>
      <c r="AA6" s="553">
        <v>292.2</v>
      </c>
    </row>
    <row r="7" spans="1:27" ht="16.5">
      <c r="A7" s="99" t="s">
        <v>230</v>
      </c>
      <c r="B7" s="589"/>
      <c r="C7" s="590" t="s">
        <v>857</v>
      </c>
      <c r="D7" s="82"/>
      <c r="E7" s="46">
        <f t="shared" si="0"/>
        <v>29.580000000000013</v>
      </c>
      <c r="F7" s="46">
        <v>18.140000000000015</v>
      </c>
      <c r="G7" s="46">
        <v>25.520000000000039</v>
      </c>
      <c r="H7" s="46">
        <v>35.379999999999995</v>
      </c>
      <c r="I7" s="46"/>
      <c r="J7" s="46">
        <f t="shared" ref="J7:Q7" si="1">J4-J5-J6</f>
        <v>26.390000000000015</v>
      </c>
      <c r="K7" s="46">
        <f t="shared" si="1"/>
        <v>27.149999999999977</v>
      </c>
      <c r="L7" s="46">
        <f t="shared" si="1"/>
        <v>25.940000000000026</v>
      </c>
      <c r="M7" s="46">
        <f t="shared" si="1"/>
        <v>29.580000000000013</v>
      </c>
      <c r="N7" s="46">
        <f t="shared" si="1"/>
        <v>32.639999999999986</v>
      </c>
      <c r="O7" s="46">
        <f t="shared" si="1"/>
        <v>37.320000000000022</v>
      </c>
      <c r="P7" s="46">
        <f t="shared" si="1"/>
        <v>21.430000000000007</v>
      </c>
      <c r="Q7" s="46">
        <f t="shared" si="1"/>
        <v>18.140000000000015</v>
      </c>
      <c r="R7" s="46">
        <v>20.350000000000023</v>
      </c>
      <c r="S7" s="46">
        <v>18.970000000000027</v>
      </c>
      <c r="T7" s="46">
        <v>22.740000000000038</v>
      </c>
      <c r="U7" s="46">
        <v>25.520000000000039</v>
      </c>
      <c r="V7" s="46">
        <v>32.509999999999991</v>
      </c>
      <c r="W7" s="46">
        <v>18.72999999999999</v>
      </c>
      <c r="X7" s="46">
        <v>36.609999999999985</v>
      </c>
      <c r="Y7" s="46">
        <v>35.379999999999995</v>
      </c>
      <c r="Z7" s="46">
        <v>38.399999999999977</v>
      </c>
      <c r="AA7" s="46">
        <v>31.660000000000025</v>
      </c>
    </row>
    <row r="8" spans="1:27" ht="16.5">
      <c r="A8" s="99" t="s">
        <v>231</v>
      </c>
      <c r="B8" s="589" t="s">
        <v>858</v>
      </c>
      <c r="C8" s="96"/>
      <c r="D8" s="96"/>
      <c r="E8" s="48">
        <f t="shared" si="0"/>
        <v>8.7300000000000182</v>
      </c>
      <c r="F8" s="48">
        <v>15.310000000000002</v>
      </c>
      <c r="G8" s="48">
        <v>30.610000000000014</v>
      </c>
      <c r="H8" s="48">
        <v>31.05</v>
      </c>
      <c r="I8" s="48"/>
      <c r="J8" s="48">
        <f t="shared" ref="J8:Q8" si="2">J4-J9</f>
        <v>2.8600000000000136</v>
      </c>
      <c r="K8" s="48">
        <f t="shared" si="2"/>
        <v>3.4899999999999523</v>
      </c>
      <c r="L8" s="48">
        <f t="shared" si="2"/>
        <v>6.0200000000000387</v>
      </c>
      <c r="M8" s="48">
        <f t="shared" si="2"/>
        <v>8.7300000000000182</v>
      </c>
      <c r="N8" s="48">
        <f t="shared" si="2"/>
        <v>13.639999999999986</v>
      </c>
      <c r="O8" s="48">
        <f t="shared" si="2"/>
        <v>11.75</v>
      </c>
      <c r="P8" s="48">
        <f t="shared" si="2"/>
        <v>12.660000000000025</v>
      </c>
      <c r="Q8" s="48">
        <f t="shared" si="2"/>
        <v>15.310000000000002</v>
      </c>
      <c r="R8" s="48">
        <v>13.810000000000002</v>
      </c>
      <c r="S8" s="48">
        <v>16.950000000000045</v>
      </c>
      <c r="T8" s="48">
        <v>16.25</v>
      </c>
      <c r="U8" s="48">
        <v>30.610000000000014</v>
      </c>
      <c r="V8" s="48">
        <v>28.279999999999973</v>
      </c>
      <c r="W8" s="48">
        <v>20.819999999999993</v>
      </c>
      <c r="X8" s="48">
        <v>33.49</v>
      </c>
      <c r="Y8" s="48">
        <v>31.05</v>
      </c>
      <c r="Z8" s="48">
        <v>28.14</v>
      </c>
      <c r="AA8" s="48">
        <v>24.85</v>
      </c>
    </row>
    <row r="9" spans="1:27" ht="16.5">
      <c r="A9" s="101" t="s">
        <v>1075</v>
      </c>
      <c r="B9" s="589" t="s">
        <v>732</v>
      </c>
      <c r="C9" s="96"/>
      <c r="D9" s="96"/>
      <c r="E9" s="48">
        <f t="shared" si="0"/>
        <v>347.34</v>
      </c>
      <c r="F9" s="48">
        <v>346.82</v>
      </c>
      <c r="G9" s="48">
        <v>411.3</v>
      </c>
      <c r="H9" s="48">
        <v>439.07</v>
      </c>
      <c r="I9" s="48"/>
      <c r="J9" s="48">
        <v>326.39</v>
      </c>
      <c r="K9" s="48">
        <v>324.97000000000003</v>
      </c>
      <c r="L9" s="48">
        <v>338.28</v>
      </c>
      <c r="M9" s="48">
        <v>347.34</v>
      </c>
      <c r="N9" s="48">
        <v>335.97</v>
      </c>
      <c r="O9" s="48">
        <v>340.36</v>
      </c>
      <c r="P9" s="48">
        <v>348.19</v>
      </c>
      <c r="Q9" s="48">
        <v>346.82</v>
      </c>
      <c r="R9" s="48">
        <v>348.1</v>
      </c>
      <c r="S9" s="48">
        <v>361.27</v>
      </c>
      <c r="T9" s="552">
        <v>367.04</v>
      </c>
      <c r="U9" s="552">
        <v>411.3</v>
      </c>
      <c r="V9" s="577">
        <v>415.41</v>
      </c>
      <c r="W9" s="577">
        <v>414.96</v>
      </c>
      <c r="X9" s="577">
        <v>420.64</v>
      </c>
      <c r="Y9" s="577">
        <v>439.07</v>
      </c>
      <c r="Z9" s="577">
        <v>440.13</v>
      </c>
      <c r="AA9" s="577">
        <v>442.05</v>
      </c>
    </row>
    <row r="10" spans="1:27" ht="17.25" thickBot="1">
      <c r="A10" s="309" t="s">
        <v>1116</v>
      </c>
      <c r="B10" s="591"/>
      <c r="C10" s="592" t="s">
        <v>577</v>
      </c>
      <c r="D10" s="598"/>
      <c r="E10" s="586">
        <f t="shared" si="0"/>
        <v>200</v>
      </c>
      <c r="F10" s="586">
        <v>200</v>
      </c>
      <c r="G10" s="586">
        <v>200</v>
      </c>
      <c r="H10" s="586">
        <v>200</v>
      </c>
      <c r="I10" s="598"/>
      <c r="J10" s="586">
        <v>200</v>
      </c>
      <c r="K10" s="586">
        <v>200</v>
      </c>
      <c r="L10" s="586">
        <v>200</v>
      </c>
      <c r="M10" s="586">
        <v>200</v>
      </c>
      <c r="N10" s="586">
        <v>200</v>
      </c>
      <c r="O10" s="586">
        <v>200</v>
      </c>
      <c r="P10" s="586">
        <v>200</v>
      </c>
      <c r="Q10" s="586">
        <v>200</v>
      </c>
      <c r="R10" s="586">
        <v>200</v>
      </c>
      <c r="S10" s="586">
        <v>200</v>
      </c>
      <c r="T10" s="586">
        <v>200</v>
      </c>
      <c r="U10" s="586">
        <v>200</v>
      </c>
      <c r="V10" s="586">
        <v>200</v>
      </c>
      <c r="W10" s="586">
        <v>200</v>
      </c>
      <c r="X10" s="586">
        <v>200</v>
      </c>
      <c r="Y10" s="586">
        <v>200</v>
      </c>
      <c r="Z10" s="586">
        <v>200</v>
      </c>
      <c r="AA10" s="586">
        <v>200</v>
      </c>
    </row>
    <row r="11" spans="1:27" ht="16.5">
      <c r="A11" s="100" t="s">
        <v>218</v>
      </c>
      <c r="B11" s="71"/>
      <c r="C11" s="71"/>
      <c r="D11" s="82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</row>
    <row r="12" spans="1:27" ht="16.5">
      <c r="A12" s="308" t="s">
        <v>865</v>
      </c>
      <c r="B12" s="71"/>
      <c r="C12" s="71"/>
      <c r="D12" s="82"/>
      <c r="E12" s="323"/>
      <c r="F12" s="323"/>
      <c r="G12" s="323"/>
      <c r="H12" s="323"/>
      <c r="I12" s="323"/>
      <c r="J12" s="323"/>
      <c r="K12" s="323"/>
      <c r="L12" s="323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</row>
    <row r="13" spans="1:27" ht="16.5">
      <c r="A13" s="97"/>
      <c r="B13" s="71"/>
      <c r="C13" s="71"/>
      <c r="D13" s="82"/>
      <c r="E13" s="82"/>
      <c r="F13" s="82"/>
      <c r="G13" s="82"/>
      <c r="H13" s="82"/>
      <c r="I13" s="82"/>
      <c r="J13" s="82"/>
      <c r="K13" s="82"/>
      <c r="L13" s="82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</row>
    <row r="14" spans="1:27" ht="16.5">
      <c r="A14" s="97"/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600"/>
      <c r="O14" s="600"/>
      <c r="P14" s="600"/>
      <c r="Q14" s="600"/>
      <c r="R14" s="600"/>
      <c r="S14" s="600"/>
      <c r="T14" s="600"/>
      <c r="U14" s="600"/>
      <c r="V14" s="600"/>
      <c r="W14" s="600"/>
      <c r="X14" s="600"/>
      <c r="Y14" s="600"/>
      <c r="Z14" s="600"/>
      <c r="AA14" s="600"/>
    </row>
  </sheetData>
  <phoneticPr fontId="53" type="noConversion"/>
  <hyperlinks>
    <hyperlink ref="A5" location="JBB_일반사항!A1" display="전북은행"/>
    <hyperlink ref="A6" location="KJB_일반사항!A1" display="광주은행"/>
    <hyperlink ref="A7" location="JBWC_일반사항!A1" display="우리캐피탈"/>
    <hyperlink ref="A2" location="목차!A1" display="Contents"/>
    <hyperlink ref="A8" location="JBAM_일반사항!A1" display="JB자산운용"/>
    <hyperlink ref="A4" location="Group_손익실적!A1" display="JB금융그룹"/>
    <hyperlink ref="A9" location="PPCB_일반현황!A1" display="일반현황"/>
    <hyperlink ref="A10" location="'JB Invest_손익실적'!A1" display="JB 인베스트먼트"/>
    <hyperlink ref="A11" location="'JB Invest_손익실적'!A1" display="손익실적"/>
    <hyperlink ref="A12" location="'JB Invest_재무현황'!A1" display="재무현황"/>
  </hyperlinks>
  <pageMargins left="0.7" right="0.7" top="0.75" bottom="0.75" header="0.3" footer="0.3"/>
  <pageSetup paperSize="9" scale="97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-0.499984740745262"/>
    <pageSetUpPr fitToPage="1"/>
  </sheetPr>
  <dimension ref="A1:BA211"/>
  <sheetViews>
    <sheetView showGridLines="0" view="pageBreakPreview" zoomScale="115" zoomScaleNormal="60" zoomScaleSheetLayoutView="115" workbookViewId="0"/>
  </sheetViews>
  <sheetFormatPr defaultRowHeight="16.5"/>
  <cols>
    <col min="1" max="1" width="20.77734375" style="97" customWidth="1"/>
    <col min="2" max="2" width="2.77734375" style="20" customWidth="1"/>
    <col min="3" max="3" width="21.77734375" style="20" customWidth="1"/>
    <col min="4" max="4" width="2.77734375" style="21" customWidth="1"/>
    <col min="5" max="11" width="9.77734375" style="21" hidden="1" customWidth="1"/>
    <col min="12" max="14" width="9.77734375" style="21" customWidth="1"/>
    <col min="15" max="15" width="2.77734375" style="20" customWidth="1"/>
    <col min="16" max="27" width="9.77734375" style="21" hidden="1" customWidth="1"/>
    <col min="28" max="31" width="9.109375" style="21" hidden="1" customWidth="1"/>
    <col min="32" max="47" width="9.77734375" style="21" hidden="1" customWidth="1"/>
    <col min="48" max="53" width="9.77734375" style="21" customWidth="1"/>
    <col min="54" max="60" width="9.77734375" style="20" customWidth="1"/>
    <col min="61" max="16384" width="8.88671875" style="20"/>
  </cols>
  <sheetData>
    <row r="1" spans="1:53" s="22" customFormat="1" ht="26.25" customHeight="1">
      <c r="A1" s="23"/>
      <c r="B1" s="33" t="s">
        <v>983</v>
      </c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3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s="501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504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24" customFormat="1" ht="16.5" customHeight="1">
      <c r="A3" s="98"/>
      <c r="B3" s="201" t="s">
        <v>484</v>
      </c>
      <c r="C3" s="201"/>
      <c r="D3" s="25"/>
      <c r="E3" s="28" t="s">
        <v>893</v>
      </c>
      <c r="F3" s="28" t="s">
        <v>894</v>
      </c>
      <c r="G3" s="28" t="s">
        <v>895</v>
      </c>
      <c r="H3" s="28" t="s">
        <v>896</v>
      </c>
      <c r="I3" s="28" t="s">
        <v>968</v>
      </c>
      <c r="J3" s="28" t="s">
        <v>1011</v>
      </c>
      <c r="K3" s="28" t="s">
        <v>1068</v>
      </c>
      <c r="L3" s="28" t="s">
        <v>1087</v>
      </c>
      <c r="M3" s="28" t="s">
        <v>1099</v>
      </c>
      <c r="N3" s="28" t="s">
        <v>1123</v>
      </c>
      <c r="O3" s="5"/>
      <c r="P3" s="28" t="s">
        <v>25</v>
      </c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653</v>
      </c>
      <c r="Y3" s="28" t="s">
        <v>661</v>
      </c>
      <c r="Z3" s="28" t="s">
        <v>688</v>
      </c>
      <c r="AA3" s="28" t="s">
        <v>812</v>
      </c>
      <c r="AB3" s="28" t="s">
        <v>902</v>
      </c>
      <c r="AC3" s="28" t="s">
        <v>930</v>
      </c>
      <c r="AD3" s="28" t="s">
        <v>957</v>
      </c>
      <c r="AE3" s="28" t="s">
        <v>969</v>
      </c>
      <c r="AF3" s="505" t="s">
        <v>989</v>
      </c>
      <c r="AG3" s="505" t="s">
        <v>999</v>
      </c>
      <c r="AH3" s="505" t="s">
        <v>1009</v>
      </c>
      <c r="AI3" s="505" t="s">
        <v>1013</v>
      </c>
      <c r="AJ3" s="505" t="s">
        <v>1017</v>
      </c>
      <c r="AK3" s="505" t="s">
        <v>1020</v>
      </c>
      <c r="AL3" s="505" t="s">
        <v>1058</v>
      </c>
      <c r="AM3" s="505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26" customFormat="1" ht="16.5" customHeight="1">
      <c r="A4" s="309" t="s">
        <v>986</v>
      </c>
      <c r="B4" s="625" t="s">
        <v>5</v>
      </c>
      <c r="C4" s="25" t="s">
        <v>2</v>
      </c>
      <c r="D4" s="25"/>
      <c r="E4" s="175">
        <v>0.1290061102879865</v>
      </c>
      <c r="F4" s="175">
        <v>0.1311813166369391</v>
      </c>
      <c r="G4" s="175">
        <v>0.12508641232954198</v>
      </c>
      <c r="H4" s="175">
        <v>0.12049077486225154</v>
      </c>
      <c r="I4" s="175">
        <v>0.12161542966937043</v>
      </c>
      <c r="J4" s="175">
        <v>0.12734272153802642</v>
      </c>
      <c r="K4" s="175">
        <v>0.13158720094813961</v>
      </c>
      <c r="L4" s="175">
        <v>0.13222340801810423</v>
      </c>
      <c r="M4" s="175">
        <v>0.13094709678229741</v>
      </c>
      <c r="N4" s="175">
        <v>0.1351050453819907</v>
      </c>
      <c r="O4" s="175"/>
      <c r="P4" s="175">
        <v>0.12352576583404423</v>
      </c>
      <c r="Q4" s="175">
        <v>0.11595791019427841</v>
      </c>
      <c r="R4" s="175">
        <v>0.14412630952025696</v>
      </c>
      <c r="S4" s="175">
        <v>0.1311813166369391</v>
      </c>
      <c r="T4" s="175">
        <v>0.12703199806282414</v>
      </c>
      <c r="U4" s="175">
        <v>0.12376729013899719</v>
      </c>
      <c r="V4" s="175">
        <v>0.11949779038174918</v>
      </c>
      <c r="W4" s="175">
        <v>0.12508641232954198</v>
      </c>
      <c r="X4" s="175">
        <v>0.12252174065892361</v>
      </c>
      <c r="Y4" s="175">
        <v>0.12325997011109539</v>
      </c>
      <c r="Z4" s="175">
        <v>0.11835439744946794</v>
      </c>
      <c r="AA4" s="175">
        <v>0.12049077486225154</v>
      </c>
      <c r="AB4" s="175">
        <v>0.11870364329686324</v>
      </c>
      <c r="AC4" s="175">
        <v>0.12132313540480492</v>
      </c>
      <c r="AD4" s="175">
        <v>0.12342100171290987</v>
      </c>
      <c r="AE4" s="175">
        <v>0.12161542966937043</v>
      </c>
      <c r="AF4" s="175">
        <v>0.12108904526920038</v>
      </c>
      <c r="AG4" s="175">
        <v>0.12642902509020998</v>
      </c>
      <c r="AH4" s="175">
        <v>0.12923646240338976</v>
      </c>
      <c r="AI4" s="175">
        <v>0.12734272153802642</v>
      </c>
      <c r="AJ4" s="175">
        <v>0.12865341170092243</v>
      </c>
      <c r="AK4" s="175">
        <v>0.13969069521976857</v>
      </c>
      <c r="AL4" s="175">
        <v>0.1338773695364622</v>
      </c>
      <c r="AM4" s="175">
        <v>0.13158720094813961</v>
      </c>
      <c r="AN4" s="175">
        <v>0.12952271776311014</v>
      </c>
      <c r="AO4" s="175">
        <v>0.13696248047497661</v>
      </c>
      <c r="AP4" s="175">
        <v>0.13404419766683071</v>
      </c>
      <c r="AQ4" s="175">
        <v>0.13222340801810423</v>
      </c>
      <c r="AR4" s="175">
        <v>0.13221631107848592</v>
      </c>
      <c r="AS4" s="175">
        <v>0.13470720797331687</v>
      </c>
      <c r="AT4" s="175">
        <v>0.13359482770171199</v>
      </c>
      <c r="AU4" s="175">
        <v>0.13094709678229741</v>
      </c>
      <c r="AV4" s="175">
        <v>0.12837167525565518</v>
      </c>
      <c r="AW4" s="175">
        <v>0.13430546745668973</v>
      </c>
      <c r="AX4" s="175">
        <v>0.13664847784065515</v>
      </c>
      <c r="AY4" s="175">
        <v>0.1351050453819907</v>
      </c>
      <c r="AZ4" s="175">
        <v>0.14841048271618976</v>
      </c>
      <c r="BA4" s="175">
        <v>0.14651612477308112</v>
      </c>
    </row>
    <row r="5" spans="1:53" s="26" customFormat="1" ht="16.5" customHeight="1">
      <c r="A5" s="100" t="s">
        <v>975</v>
      </c>
      <c r="B5" s="627"/>
      <c r="C5" s="26" t="s">
        <v>7</v>
      </c>
      <c r="D5" s="27"/>
      <c r="E5" s="156">
        <v>13701.45</v>
      </c>
      <c r="F5" s="156">
        <v>31730.84</v>
      </c>
      <c r="G5" s="156">
        <v>34249.1</v>
      </c>
      <c r="H5" s="156">
        <v>35381.832479470359</v>
      </c>
      <c r="I5" s="156">
        <v>34968.74</v>
      </c>
      <c r="J5" s="156">
        <v>36747.824822427501</v>
      </c>
      <c r="K5" s="156">
        <v>39227.218774010296</v>
      </c>
      <c r="L5" s="156">
        <v>41340.897905486498</v>
      </c>
      <c r="M5" s="156">
        <v>44201.66</v>
      </c>
      <c r="N5" s="156">
        <v>43968.69</v>
      </c>
      <c r="O5" s="176"/>
      <c r="P5" s="156">
        <v>13821.23</v>
      </c>
      <c r="Q5" s="156">
        <v>14029.4820107914</v>
      </c>
      <c r="R5" s="156">
        <v>17865.266054895354</v>
      </c>
      <c r="S5" s="156">
        <v>31730.84</v>
      </c>
      <c r="T5" s="156">
        <v>31702</v>
      </c>
      <c r="U5" s="156">
        <v>32036.34</v>
      </c>
      <c r="V5" s="156">
        <v>32151</v>
      </c>
      <c r="W5" s="156">
        <v>34249.1</v>
      </c>
      <c r="X5" s="156">
        <v>34712.22</v>
      </c>
      <c r="Y5" s="156">
        <v>34977.761165316748</v>
      </c>
      <c r="Z5" s="156">
        <v>34770.697295471531</v>
      </c>
      <c r="AA5" s="156">
        <v>35381.832479470359</v>
      </c>
      <c r="AB5" s="156">
        <v>34534.090505807319</v>
      </c>
      <c r="AC5" s="156">
        <v>35241.14</v>
      </c>
      <c r="AD5" s="156">
        <v>35586.46</v>
      </c>
      <c r="AE5" s="156">
        <v>34968.74</v>
      </c>
      <c r="AF5" s="156">
        <v>35229.51</v>
      </c>
      <c r="AG5" s="156">
        <v>36651.311252254382</v>
      </c>
      <c r="AH5" s="156">
        <v>38058.183405659183</v>
      </c>
      <c r="AI5" s="156">
        <v>36747.824822427501</v>
      </c>
      <c r="AJ5" s="156">
        <v>37317.272553847899</v>
      </c>
      <c r="AK5" s="156">
        <v>40906.656530202599</v>
      </c>
      <c r="AL5" s="156">
        <v>39594.773684498003</v>
      </c>
      <c r="AM5" s="156">
        <v>39227.218774010296</v>
      </c>
      <c r="AN5" s="156">
        <v>40002.250582890214</v>
      </c>
      <c r="AO5" s="156">
        <v>40343.785290971697</v>
      </c>
      <c r="AP5" s="156">
        <v>41569.300000000003</v>
      </c>
      <c r="AQ5" s="156">
        <v>41340.897905486498</v>
      </c>
      <c r="AR5" s="156">
        <v>42028.404563615208</v>
      </c>
      <c r="AS5" s="156">
        <v>43199.829825457302</v>
      </c>
      <c r="AT5" s="156">
        <v>44768.94</v>
      </c>
      <c r="AU5" s="156">
        <v>44201.66</v>
      </c>
      <c r="AV5" s="156">
        <v>45037.26</v>
      </c>
      <c r="AW5" s="156">
        <v>43140.83</v>
      </c>
      <c r="AX5" s="156">
        <v>44821.440000000002</v>
      </c>
      <c r="AY5" s="611">
        <v>43968.69</v>
      </c>
      <c r="AZ5" s="611">
        <v>46970.45</v>
      </c>
      <c r="BA5" s="611">
        <v>47583.11</v>
      </c>
    </row>
    <row r="6" spans="1:53" s="26" customFormat="1" ht="16.5" customHeight="1">
      <c r="A6" s="100" t="s">
        <v>980</v>
      </c>
      <c r="B6" s="627"/>
      <c r="C6" s="26" t="s">
        <v>8</v>
      </c>
      <c r="D6" s="27"/>
      <c r="E6" s="156">
        <v>106207.76</v>
      </c>
      <c r="F6" s="156">
        <v>241885.36</v>
      </c>
      <c r="G6" s="156">
        <v>273803.52000000002</v>
      </c>
      <c r="H6" s="156">
        <v>293647.64663452341</v>
      </c>
      <c r="I6" s="156">
        <v>287535.39</v>
      </c>
      <c r="J6" s="156">
        <v>288574.2065081753</v>
      </c>
      <c r="K6" s="156">
        <v>298108.16319035698</v>
      </c>
      <c r="L6" s="156">
        <v>312659.44907293603</v>
      </c>
      <c r="M6" s="156">
        <v>337553.57</v>
      </c>
      <c r="N6" s="156">
        <v>325440.77</v>
      </c>
      <c r="O6" s="176"/>
      <c r="P6" s="156">
        <v>111889.45</v>
      </c>
      <c r="Q6" s="156">
        <v>120987.71</v>
      </c>
      <c r="R6" s="156">
        <v>123955.62</v>
      </c>
      <c r="S6" s="156">
        <v>241885.36</v>
      </c>
      <c r="T6" s="156">
        <v>249559.17</v>
      </c>
      <c r="U6" s="156">
        <v>258843.35</v>
      </c>
      <c r="V6" s="156">
        <v>269051</v>
      </c>
      <c r="W6" s="156">
        <v>273803.52000000002</v>
      </c>
      <c r="X6" s="156">
        <v>283314.78000000003</v>
      </c>
      <c r="Y6" s="156">
        <v>283772.26713417954</v>
      </c>
      <c r="Z6" s="156">
        <v>293784.58295406448</v>
      </c>
      <c r="AA6" s="156">
        <v>293647.64663452341</v>
      </c>
      <c r="AB6" s="156">
        <v>290926.96354265889</v>
      </c>
      <c r="AC6" s="156">
        <v>290473.37</v>
      </c>
      <c r="AD6" s="156">
        <v>288333.90999999997</v>
      </c>
      <c r="AE6" s="156">
        <v>287535.39</v>
      </c>
      <c r="AF6" s="156">
        <v>290938.87</v>
      </c>
      <c r="AG6" s="156">
        <v>289896.33690604544</v>
      </c>
      <c r="AH6" s="156">
        <v>294484.87445336441</v>
      </c>
      <c r="AI6" s="156">
        <v>288574.2065081753</v>
      </c>
      <c r="AJ6" s="156">
        <v>290060.49711762398</v>
      </c>
      <c r="AK6" s="156">
        <v>292837.375215623</v>
      </c>
      <c r="AL6" s="156">
        <v>295754.04582261498</v>
      </c>
      <c r="AM6" s="156">
        <v>298108.16319035698</v>
      </c>
      <c r="AN6" s="156">
        <v>308843.50848823378</v>
      </c>
      <c r="AO6" s="156">
        <v>294560.85455711797</v>
      </c>
      <c r="AP6" s="156">
        <v>310116.37</v>
      </c>
      <c r="AQ6" s="156">
        <v>312659.44907293603</v>
      </c>
      <c r="AR6" s="156">
        <v>317876.09426394</v>
      </c>
      <c r="AS6" s="156">
        <v>320694.27074766799</v>
      </c>
      <c r="AT6" s="156">
        <v>335109.83</v>
      </c>
      <c r="AU6" s="156">
        <v>337553.57</v>
      </c>
      <c r="AV6" s="156">
        <v>350834.87</v>
      </c>
      <c r="AW6" s="156">
        <v>321214.25</v>
      </c>
      <c r="AX6" s="156">
        <v>328005.40999999997</v>
      </c>
      <c r="AY6" s="611">
        <v>325440.77</v>
      </c>
      <c r="AZ6" s="611">
        <v>316490.11</v>
      </c>
      <c r="BA6" s="611">
        <v>324763.64</v>
      </c>
    </row>
    <row r="7" spans="1:53" s="26" customFormat="1" ht="16.5" customHeight="1">
      <c r="A7" s="308" t="s">
        <v>543</v>
      </c>
      <c r="B7" s="627"/>
      <c r="C7" s="34" t="s">
        <v>1</v>
      </c>
      <c r="D7" s="25"/>
      <c r="E7" s="158">
        <v>7.2351587115668387E-2</v>
      </c>
      <c r="F7" s="158">
        <v>8.3367591986550998E-2</v>
      </c>
      <c r="G7" s="158">
        <v>8.5930962465347413E-2</v>
      </c>
      <c r="H7" s="158">
        <v>9.2046390515167109E-2</v>
      </c>
      <c r="I7" s="158">
        <v>9.7065060408737858E-2</v>
      </c>
      <c r="J7" s="158">
        <v>0.10418907786633308</v>
      </c>
      <c r="K7" s="158">
        <v>0.11166526348554894</v>
      </c>
      <c r="L7" s="158">
        <v>0.11430630537258751</v>
      </c>
      <c r="M7" s="158">
        <v>0.11551781247640189</v>
      </c>
      <c r="N7" s="158">
        <v>0.1265909000891314</v>
      </c>
      <c r="O7" s="175"/>
      <c r="P7" s="158">
        <v>7.648075846292926E-2</v>
      </c>
      <c r="Q7" s="158">
        <v>7.1378713036622313E-2</v>
      </c>
      <c r="R7" s="158">
        <v>9.9821186817570559E-2</v>
      </c>
      <c r="S7" s="158">
        <v>8.3367591986550998E-2</v>
      </c>
      <c r="T7" s="158">
        <v>8.1980557957457539E-2</v>
      </c>
      <c r="U7" s="158">
        <v>8.1981437807847862E-2</v>
      </c>
      <c r="V7" s="158">
        <v>8.0022003263321817E-2</v>
      </c>
      <c r="W7" s="158">
        <v>8.5930962465347413E-2</v>
      </c>
      <c r="X7" s="158">
        <v>8.4784563657427259E-2</v>
      </c>
      <c r="Y7" s="158">
        <v>8.5355235997532919E-2</v>
      </c>
      <c r="Z7" s="158">
        <v>8.2289134712756951E-2</v>
      </c>
      <c r="AA7" s="158">
        <v>9.2046390515167109E-2</v>
      </c>
      <c r="AB7" s="158">
        <v>9.2574441502073515E-2</v>
      </c>
      <c r="AC7" s="158">
        <v>9.5557744243474019E-2</v>
      </c>
      <c r="AD7" s="158">
        <v>9.8402230941202873E-2</v>
      </c>
      <c r="AE7" s="158">
        <v>9.7065060408737858E-2</v>
      </c>
      <c r="AF7" s="158">
        <v>9.6551657054280857E-2</v>
      </c>
      <c r="AG7" s="158">
        <v>0.10233719088496804</v>
      </c>
      <c r="AH7" s="158">
        <v>0.10617000952595876</v>
      </c>
      <c r="AI7" s="158">
        <v>0.10418907786633308</v>
      </c>
      <c r="AJ7" s="158">
        <v>0.10649108052219187</v>
      </c>
      <c r="AK7" s="158">
        <v>0.11824018665970626</v>
      </c>
      <c r="AL7" s="158">
        <v>0.11346668578978153</v>
      </c>
      <c r="AM7" s="158">
        <v>0.11166526348554894</v>
      </c>
      <c r="AN7" s="158">
        <v>0.11059042448790563</v>
      </c>
      <c r="AO7" s="158">
        <v>0.11840922875689583</v>
      </c>
      <c r="AP7" s="158">
        <v>0.11593228696698597</v>
      </c>
      <c r="AQ7" s="158">
        <v>0.11430630537258751</v>
      </c>
      <c r="AR7" s="158">
        <v>0.11571420199906553</v>
      </c>
      <c r="AS7" s="158">
        <v>0.11837763413004644</v>
      </c>
      <c r="AT7" s="158">
        <v>0.11743702057322521</v>
      </c>
      <c r="AU7" s="158">
        <v>0.11551781247640189</v>
      </c>
      <c r="AV7" s="158">
        <v>0.11419038820172009</v>
      </c>
      <c r="AW7" s="158">
        <v>0.12462893536012178</v>
      </c>
      <c r="AX7" s="158">
        <v>0.12698894204214498</v>
      </c>
      <c r="AY7" s="158">
        <v>0.1265909000891314</v>
      </c>
      <c r="AZ7" s="158">
        <v>0.14077880664264675</v>
      </c>
      <c r="BA7" s="158">
        <v>0.13866302890311241</v>
      </c>
    </row>
    <row r="8" spans="1:53" s="26" customFormat="1" ht="16.5" customHeight="1">
      <c r="A8" s="100" t="s">
        <v>659</v>
      </c>
      <c r="B8" s="627"/>
      <c r="C8" s="208" t="s">
        <v>9</v>
      </c>
      <c r="D8" s="27"/>
      <c r="E8" s="159">
        <v>7684.3</v>
      </c>
      <c r="F8" s="159">
        <v>20165.400000000001</v>
      </c>
      <c r="G8" s="159">
        <v>23528.2</v>
      </c>
      <c r="H8" s="159">
        <v>27029.205955981139</v>
      </c>
      <c r="I8" s="159">
        <v>27909.64</v>
      </c>
      <c r="J8" s="159">
        <v>30066.280472095557</v>
      </c>
      <c r="K8" s="159">
        <v>33288.326589844233</v>
      </c>
      <c r="L8" s="159">
        <v>35738.946463355998</v>
      </c>
      <c r="M8" s="159">
        <v>38993.449999999997</v>
      </c>
      <c r="N8" s="159">
        <v>41197.839999999997</v>
      </c>
      <c r="O8" s="175"/>
      <c r="P8" s="159">
        <v>8557.39</v>
      </c>
      <c r="Q8" s="159">
        <v>8635.9470330480799</v>
      </c>
      <c r="R8" s="159">
        <v>12373.397101107785</v>
      </c>
      <c r="S8" s="159">
        <v>20165.400000000001</v>
      </c>
      <c r="T8" s="159">
        <v>20459</v>
      </c>
      <c r="U8" s="159">
        <v>21220.35</v>
      </c>
      <c r="V8" s="159">
        <v>21530</v>
      </c>
      <c r="W8" s="159">
        <v>23528.2</v>
      </c>
      <c r="X8" s="159">
        <v>24020.720000000001</v>
      </c>
      <c r="Y8" s="159">
        <v>24221.448830792848</v>
      </c>
      <c r="Z8" s="159">
        <v>24175.279123238131</v>
      </c>
      <c r="AA8" s="159">
        <v>27029.205955981139</v>
      </c>
      <c r="AB8" s="159">
        <v>26932.401167855751</v>
      </c>
      <c r="AC8" s="159">
        <v>27756.98</v>
      </c>
      <c r="AD8" s="159">
        <v>28372.7</v>
      </c>
      <c r="AE8" s="159">
        <v>27909.64</v>
      </c>
      <c r="AF8" s="159">
        <v>28090.63</v>
      </c>
      <c r="AG8" s="159">
        <v>29667.176766806977</v>
      </c>
      <c r="AH8" s="159">
        <v>31265.461925964468</v>
      </c>
      <c r="AI8" s="159">
        <v>30066.280472095557</v>
      </c>
      <c r="AJ8" s="159">
        <v>30888.855754859898</v>
      </c>
      <c r="AK8" s="159">
        <v>34625.145906433703</v>
      </c>
      <c r="AL8" s="159">
        <v>33558.231388411303</v>
      </c>
      <c r="AM8" s="159">
        <v>33288.326589844233</v>
      </c>
      <c r="AN8" s="159">
        <v>34155.134704047858</v>
      </c>
      <c r="AO8" s="159">
        <v>34878.723610080502</v>
      </c>
      <c r="AP8" s="159">
        <v>35952.5</v>
      </c>
      <c r="AQ8" s="159">
        <v>35738.946463355998</v>
      </c>
      <c r="AR8" s="159">
        <v>36782.77858233155</v>
      </c>
      <c r="AS8" s="159">
        <v>37963.029050169498</v>
      </c>
      <c r="AT8" s="159">
        <v>39354.300000000003</v>
      </c>
      <c r="AU8" s="159">
        <v>38993.449999999997</v>
      </c>
      <c r="AV8" s="159">
        <v>40061.97</v>
      </c>
      <c r="AW8" s="159">
        <v>40032.589999999997</v>
      </c>
      <c r="AX8" s="159">
        <v>41653.06</v>
      </c>
      <c r="AY8" s="612">
        <v>41197.839999999997</v>
      </c>
      <c r="AZ8" s="612">
        <v>44555.1</v>
      </c>
      <c r="BA8" s="612">
        <v>45032.71</v>
      </c>
    </row>
    <row r="9" spans="1:53" s="26" customFormat="1" ht="16.5" customHeight="1">
      <c r="A9" s="101" t="s">
        <v>35</v>
      </c>
      <c r="B9" s="627"/>
      <c r="C9" s="25" t="s">
        <v>773</v>
      </c>
      <c r="D9" s="25"/>
      <c r="E9" s="158">
        <v>5.8760583972395239E-2</v>
      </c>
      <c r="F9" s="158">
        <v>7.1201911517092237E-2</v>
      </c>
      <c r="G9" s="158">
        <v>7.3965520969197174E-2</v>
      </c>
      <c r="H9" s="158">
        <v>7.9233345254189624E-2</v>
      </c>
      <c r="I9" s="158">
        <v>8.5741758605784146E-2</v>
      </c>
      <c r="J9" s="158">
        <v>9.018253964219064E-2</v>
      </c>
      <c r="K9" s="158">
        <v>9.6716957589385741E-2</v>
      </c>
      <c r="L9" s="158">
        <v>0.10049048277817289</v>
      </c>
      <c r="M9" s="158">
        <v>0.1029738479732269</v>
      </c>
      <c r="N9" s="158">
        <v>0.1138664034011473</v>
      </c>
      <c r="O9" s="175"/>
      <c r="P9" s="158">
        <v>6.556784397456597E-2</v>
      </c>
      <c r="Q9" s="158">
        <v>6.2885891467819338E-2</v>
      </c>
      <c r="R9" s="158">
        <v>7.8025022181325857E-2</v>
      </c>
      <c r="S9" s="158">
        <v>7.1201911517092237E-2</v>
      </c>
      <c r="T9" s="158">
        <v>7.0271911867634429E-2</v>
      </c>
      <c r="U9" s="158">
        <v>7.0267866645984917E-2</v>
      </c>
      <c r="V9" s="158">
        <v>6.8533475066065538E-2</v>
      </c>
      <c r="W9" s="158">
        <v>7.3965520969197174E-2</v>
      </c>
      <c r="X9" s="158">
        <v>7.3188521968391471E-2</v>
      </c>
      <c r="Y9" s="158">
        <v>7.3800174197543825E-2</v>
      </c>
      <c r="Z9" s="158">
        <v>7.0827530364489036E-2</v>
      </c>
      <c r="AA9" s="158">
        <v>7.9233345254189624E-2</v>
      </c>
      <c r="AB9" s="158">
        <v>7.9965649133555888E-2</v>
      </c>
      <c r="AC9" s="158">
        <v>8.3010845365962455E-2</v>
      </c>
      <c r="AD9" s="158">
        <v>8.5810614505938632E-2</v>
      </c>
      <c r="AE9" s="158">
        <v>8.5741758605784146E-2</v>
      </c>
      <c r="AF9" s="158">
        <v>8.5501500710441339E-2</v>
      </c>
      <c r="AG9" s="158">
        <v>8.8960445760635595E-2</v>
      </c>
      <c r="AH9" s="158">
        <v>9.0187746338205366E-2</v>
      </c>
      <c r="AI9" s="158">
        <v>9.018253964219064E-2</v>
      </c>
      <c r="AJ9" s="158">
        <v>9.29785700866433E-2</v>
      </c>
      <c r="AK9" s="158">
        <v>9.6165285745865775E-2</v>
      </c>
      <c r="AL9" s="158">
        <v>9.8349478829670253E-2</v>
      </c>
      <c r="AM9" s="158">
        <v>9.6716957589385741E-2</v>
      </c>
      <c r="AN9" s="158">
        <v>9.645387735919124E-2</v>
      </c>
      <c r="AO9" s="158">
        <v>0.10374129034521085</v>
      </c>
      <c r="AP9" s="158">
        <v>0.10196569113716893</v>
      </c>
      <c r="AQ9" s="158">
        <v>0.10049048277817289</v>
      </c>
      <c r="AR9" s="158">
        <v>0.10240732316849382</v>
      </c>
      <c r="AS9" s="158">
        <v>0.10519878444845158</v>
      </c>
      <c r="AT9" s="158">
        <v>0.10478525801526024</v>
      </c>
      <c r="AU9" s="158">
        <v>0.1029738479732269</v>
      </c>
      <c r="AV9" s="158">
        <v>0.10238916673248587</v>
      </c>
      <c r="AW9" s="158">
        <v>0.11172679916909041</v>
      </c>
      <c r="AX9" s="158">
        <v>0.11432378508634965</v>
      </c>
      <c r="AY9" s="158">
        <v>0.1138664034011473</v>
      </c>
      <c r="AZ9" s="158">
        <v>0.1229734793292593</v>
      </c>
      <c r="BA9" s="158">
        <v>0.12337270884142079</v>
      </c>
    </row>
    <row r="10" spans="1:53" s="26" customFormat="1" ht="16.5" customHeight="1">
      <c r="A10" s="101" t="s">
        <v>36</v>
      </c>
      <c r="B10" s="628"/>
      <c r="C10" s="214" t="s">
        <v>10</v>
      </c>
      <c r="D10" s="27"/>
      <c r="E10" s="215">
        <v>6240.83</v>
      </c>
      <c r="F10" s="215">
        <v>17222.7</v>
      </c>
      <c r="G10" s="215">
        <v>20252.02</v>
      </c>
      <c r="H10" s="215">
        <v>23266.685368873466</v>
      </c>
      <c r="I10" s="215">
        <v>24653.79</v>
      </c>
      <c r="J10" s="215">
        <v>26024.354818137228</v>
      </c>
      <c r="K10" s="215">
        <v>28832.114576331438</v>
      </c>
      <c r="L10" s="215">
        <v>31419.298982496901</v>
      </c>
      <c r="M10" s="215">
        <v>34759.19</v>
      </c>
      <c r="N10" s="215">
        <v>37056.769999999997</v>
      </c>
      <c r="O10" s="176"/>
      <c r="P10" s="215">
        <v>7336.35</v>
      </c>
      <c r="Q10" s="215">
        <v>7608.42</v>
      </c>
      <c r="R10" s="215">
        <v>9671.64</v>
      </c>
      <c r="S10" s="215">
        <v>17222.7</v>
      </c>
      <c r="T10" s="215">
        <v>17537</v>
      </c>
      <c r="U10" s="215">
        <v>18188.37</v>
      </c>
      <c r="V10" s="215">
        <v>18439</v>
      </c>
      <c r="W10" s="215">
        <v>20252.02</v>
      </c>
      <c r="X10" s="215">
        <v>20735.39</v>
      </c>
      <c r="Y10" s="215">
        <v>20942.44274693439</v>
      </c>
      <c r="Z10" s="215">
        <v>20808.036469797749</v>
      </c>
      <c r="AA10" s="215">
        <v>23266.685368873466</v>
      </c>
      <c r="AB10" s="215">
        <v>23264.163490143066</v>
      </c>
      <c r="AC10" s="215">
        <v>24112.44</v>
      </c>
      <c r="AD10" s="215">
        <v>24742.11</v>
      </c>
      <c r="AE10" s="215">
        <v>24653.79</v>
      </c>
      <c r="AF10" s="215">
        <v>24875.71</v>
      </c>
      <c r="AG10" s="215">
        <v>25789.307355537199</v>
      </c>
      <c r="AH10" s="215">
        <v>26558.927157638282</v>
      </c>
      <c r="AI10" s="215">
        <v>26024.354818137228</v>
      </c>
      <c r="AJ10" s="215">
        <v>26969.410260617598</v>
      </c>
      <c r="AK10" s="215">
        <v>28160.7898646797</v>
      </c>
      <c r="AL10" s="215">
        <v>29087.256268420599</v>
      </c>
      <c r="AM10" s="215">
        <v>28832.114576331438</v>
      </c>
      <c r="AN10" s="215">
        <v>29789.15389090644</v>
      </c>
      <c r="AO10" s="215">
        <v>30558.123136943399</v>
      </c>
      <c r="AP10" s="215">
        <v>31621.23</v>
      </c>
      <c r="AQ10" s="215">
        <v>31419.298982496901</v>
      </c>
      <c r="AR10" s="215">
        <v>32552.839912825912</v>
      </c>
      <c r="AS10" s="215">
        <v>33736.647462237299</v>
      </c>
      <c r="AT10" s="215">
        <v>35114.57</v>
      </c>
      <c r="AU10" s="215">
        <v>34759.19</v>
      </c>
      <c r="AV10" s="215">
        <v>35921.69</v>
      </c>
      <c r="AW10" s="215">
        <v>35888.239999999998</v>
      </c>
      <c r="AX10" s="215">
        <v>37498.82</v>
      </c>
      <c r="AY10" s="613">
        <v>37056.769999999997</v>
      </c>
      <c r="AZ10" s="613">
        <v>38919.89</v>
      </c>
      <c r="BA10" s="613">
        <v>40066.97</v>
      </c>
    </row>
    <row r="11" spans="1:53" s="26" customFormat="1" ht="16.5" customHeight="1">
      <c r="A11" s="101" t="s">
        <v>461</v>
      </c>
      <c r="B11" s="625" t="s">
        <v>26</v>
      </c>
      <c r="C11" s="25" t="s">
        <v>3</v>
      </c>
      <c r="D11" s="25"/>
      <c r="E11" s="177">
        <v>2.2562374087995593E-2</v>
      </c>
      <c r="F11" s="177">
        <v>1.5817240303103511E-2</v>
      </c>
      <c r="G11" s="177">
        <v>1.2657763013504766E-2</v>
      </c>
      <c r="H11" s="177">
        <v>1.1526747658357111E-2</v>
      </c>
      <c r="I11" s="177">
        <v>9.7350114844587717E-3</v>
      </c>
      <c r="J11" s="177">
        <v>9.2993119199601872E-3</v>
      </c>
      <c r="K11" s="177">
        <v>8.5764207714038553E-3</v>
      </c>
      <c r="L11" s="177">
        <v>6.7025663314214572E-3</v>
      </c>
      <c r="M11" s="177">
        <v>5.4500047580275128E-3</v>
      </c>
      <c r="N11" s="177">
        <v>6.228391760234521E-3</v>
      </c>
      <c r="O11" s="175"/>
      <c r="P11" s="177">
        <v>2.1968537417368785E-2</v>
      </c>
      <c r="Q11" s="177">
        <v>1.9002523943155769E-2</v>
      </c>
      <c r="R11" s="177">
        <v>1.6216479491701807E-2</v>
      </c>
      <c r="S11" s="177">
        <v>1.5817240303103511E-2</v>
      </c>
      <c r="T11" s="177">
        <v>1.6285109006277238E-2</v>
      </c>
      <c r="U11" s="177">
        <v>1.5967368676589745E-2</v>
      </c>
      <c r="V11" s="177">
        <v>1.4732837096794706E-2</v>
      </c>
      <c r="W11" s="177">
        <v>1.2657763013504766E-2</v>
      </c>
      <c r="X11" s="177">
        <v>1.1993325278458497E-2</v>
      </c>
      <c r="Y11" s="177">
        <v>1.1164958256532236E-2</v>
      </c>
      <c r="Z11" s="177">
        <v>1.1580893453816941E-2</v>
      </c>
      <c r="AA11" s="177">
        <v>1.1526747658357111E-2</v>
      </c>
      <c r="AB11" s="177">
        <v>1.0591064814196761E-2</v>
      </c>
      <c r="AC11" s="177">
        <v>1.0334405174869129E-2</v>
      </c>
      <c r="AD11" s="177">
        <v>9.7999146351615447E-3</v>
      </c>
      <c r="AE11" s="177">
        <v>9.7350114844587717E-3</v>
      </c>
      <c r="AF11" s="177">
        <v>9.827954603795706E-3</v>
      </c>
      <c r="AG11" s="177">
        <v>9.8385603070263242E-3</v>
      </c>
      <c r="AH11" s="177">
        <v>9.2666996169780604E-3</v>
      </c>
      <c r="AI11" s="177">
        <v>9.2993119199601872E-3</v>
      </c>
      <c r="AJ11" s="177">
        <v>8.9166469939608948E-3</v>
      </c>
      <c r="AK11" s="177">
        <v>8.2001738834426921E-3</v>
      </c>
      <c r="AL11" s="177">
        <v>8.4159469652987356E-3</v>
      </c>
      <c r="AM11" s="177">
        <v>8.5764207714038553E-3</v>
      </c>
      <c r="AN11" s="177">
        <v>8.8247415695635635E-3</v>
      </c>
      <c r="AO11" s="177">
        <v>7.2893808455621089E-3</v>
      </c>
      <c r="AP11" s="177">
        <v>6.9406158792902212E-3</v>
      </c>
      <c r="AQ11" s="177">
        <v>6.7025663314214572E-3</v>
      </c>
      <c r="AR11" s="177">
        <v>6.7956284376395875E-3</v>
      </c>
      <c r="AS11" s="177">
        <v>6.5432537859752239E-3</v>
      </c>
      <c r="AT11" s="177">
        <v>6.2699411383291062E-3</v>
      </c>
      <c r="AU11" s="177">
        <v>5.4500047580275128E-3</v>
      </c>
      <c r="AV11" s="177">
        <v>5.2628995709497655E-3</v>
      </c>
      <c r="AW11" s="177">
        <v>5.6206275746645759E-3</v>
      </c>
      <c r="AX11" s="177">
        <v>5.5322610047720917E-3</v>
      </c>
      <c r="AY11" s="177">
        <v>6.228391760234521E-3</v>
      </c>
      <c r="AZ11" s="177">
        <v>8.3799540640187246E-3</v>
      </c>
      <c r="BA11" s="177">
        <v>8.4469053849329009E-3</v>
      </c>
    </row>
    <row r="12" spans="1:53" s="26" customFormat="1" ht="16.5" customHeight="1">
      <c r="A12" s="99" t="s">
        <v>462</v>
      </c>
      <c r="B12" s="627"/>
      <c r="C12" s="26" t="s">
        <v>11</v>
      </c>
      <c r="D12" s="27"/>
      <c r="E12" s="156">
        <v>2774.67</v>
      </c>
      <c r="F12" s="156">
        <v>4306.79</v>
      </c>
      <c r="G12" s="156">
        <v>4008.77</v>
      </c>
      <c r="H12" s="156">
        <v>4247.43</v>
      </c>
      <c r="I12" s="156">
        <v>3672.65</v>
      </c>
      <c r="J12" s="156">
        <v>3386.1099999999997</v>
      </c>
      <c r="K12" s="156">
        <v>3193.45</v>
      </c>
      <c r="L12" s="156">
        <v>2752.26</v>
      </c>
      <c r="M12" s="156">
        <v>2390.52</v>
      </c>
      <c r="N12" s="156">
        <v>2885.8199999999997</v>
      </c>
      <c r="O12" s="176"/>
      <c r="P12" s="156">
        <v>2859.6552390400002</v>
      </c>
      <c r="Q12" s="156">
        <v>2647.84</v>
      </c>
      <c r="R12" s="156">
        <v>2363.92</v>
      </c>
      <c r="S12" s="156">
        <v>4306.79</v>
      </c>
      <c r="T12" s="156">
        <v>4581.9399999999996</v>
      </c>
      <c r="U12" s="156">
        <v>4650.34964373</v>
      </c>
      <c r="V12" s="156">
        <v>4475.0360290200006</v>
      </c>
      <c r="W12" s="156">
        <v>4008.77</v>
      </c>
      <c r="X12" s="156">
        <v>3950.29</v>
      </c>
      <c r="Y12" s="156">
        <v>3804.8956226</v>
      </c>
      <c r="Z12" s="156">
        <v>4129.7994217899995</v>
      </c>
      <c r="AA12" s="156">
        <v>4247.43</v>
      </c>
      <c r="AB12" s="156">
        <v>3879.44</v>
      </c>
      <c r="AC12" s="156">
        <v>3832.3300000000004</v>
      </c>
      <c r="AD12" s="156">
        <v>3645.83</v>
      </c>
      <c r="AE12" s="156">
        <v>3672.65</v>
      </c>
      <c r="AF12" s="156">
        <v>3707.96</v>
      </c>
      <c r="AG12" s="156">
        <v>3686.4199999999996</v>
      </c>
      <c r="AH12" s="156">
        <v>3462.1600000000003</v>
      </c>
      <c r="AI12" s="156">
        <v>3386.1099999999997</v>
      </c>
      <c r="AJ12" s="156">
        <v>3231.67</v>
      </c>
      <c r="AK12" s="156">
        <v>2995.7300000000005</v>
      </c>
      <c r="AL12" s="156">
        <v>3056.5</v>
      </c>
      <c r="AM12" s="156">
        <v>3193.45</v>
      </c>
      <c r="AN12" s="156">
        <v>3344.8199999999997</v>
      </c>
      <c r="AO12" s="156">
        <v>2882.4500000000003</v>
      </c>
      <c r="AP12" s="156">
        <v>2833.46</v>
      </c>
      <c r="AQ12" s="156">
        <v>2752.26</v>
      </c>
      <c r="AR12" s="156">
        <v>2825.94</v>
      </c>
      <c r="AS12" s="156">
        <v>2726.4599999999996</v>
      </c>
      <c r="AT12" s="156">
        <v>2715.4700000000003</v>
      </c>
      <c r="AU12" s="156">
        <v>2390.52</v>
      </c>
      <c r="AV12" s="156">
        <v>2382.6</v>
      </c>
      <c r="AW12" s="156">
        <v>2571.2399999999998</v>
      </c>
      <c r="AX12" s="156">
        <v>2583.5</v>
      </c>
      <c r="AY12" s="156">
        <v>2885.8199999999997</v>
      </c>
      <c r="AZ12" s="156">
        <v>3877.81</v>
      </c>
      <c r="BA12" s="156">
        <v>3947.4537871699995</v>
      </c>
    </row>
    <row r="13" spans="1:53" s="26" customFormat="1" ht="16.5" customHeight="1">
      <c r="A13" s="101" t="s">
        <v>1077</v>
      </c>
      <c r="B13" s="627"/>
      <c r="C13" s="208" t="s">
        <v>12</v>
      </c>
      <c r="D13" s="27"/>
      <c r="E13" s="159">
        <v>122977.75</v>
      </c>
      <c r="F13" s="159">
        <v>272284.53999999998</v>
      </c>
      <c r="G13" s="159">
        <v>316704.46000000002</v>
      </c>
      <c r="H13" s="159">
        <v>368484.68673820002</v>
      </c>
      <c r="I13" s="159">
        <v>377262.01</v>
      </c>
      <c r="J13" s="159">
        <v>364124.79</v>
      </c>
      <c r="K13" s="159">
        <v>372352.3</v>
      </c>
      <c r="L13" s="159">
        <v>410627.79</v>
      </c>
      <c r="M13" s="159">
        <v>438627.14</v>
      </c>
      <c r="N13" s="159">
        <v>463333.09</v>
      </c>
      <c r="O13" s="176"/>
      <c r="P13" s="159">
        <v>130170.48812631</v>
      </c>
      <c r="Q13" s="159">
        <v>139341.49</v>
      </c>
      <c r="R13" s="159">
        <v>145772.70000000001</v>
      </c>
      <c r="S13" s="159">
        <v>272284.53999999998</v>
      </c>
      <c r="T13" s="159">
        <v>281357.65000000002</v>
      </c>
      <c r="U13" s="159">
        <v>291240.82608226</v>
      </c>
      <c r="V13" s="159">
        <v>303745.70760669</v>
      </c>
      <c r="W13" s="159">
        <v>316704.46000000002</v>
      </c>
      <c r="X13" s="159">
        <v>329374.03999999998</v>
      </c>
      <c r="Y13" s="159">
        <v>340789.05941039999</v>
      </c>
      <c r="Z13" s="159">
        <v>356604.56062902999</v>
      </c>
      <c r="AA13" s="159">
        <v>368484.68673820002</v>
      </c>
      <c r="AB13" s="159">
        <v>366293.67000000004</v>
      </c>
      <c r="AC13" s="159">
        <v>370832.18</v>
      </c>
      <c r="AD13" s="159">
        <v>372026.71</v>
      </c>
      <c r="AE13" s="159">
        <v>377262.01</v>
      </c>
      <c r="AF13" s="159">
        <v>377287.04999999993</v>
      </c>
      <c r="AG13" s="159">
        <v>374690.99999999994</v>
      </c>
      <c r="AH13" s="159">
        <v>373613.05999999994</v>
      </c>
      <c r="AI13" s="159">
        <v>364124.79</v>
      </c>
      <c r="AJ13" s="159">
        <v>362431.07999999996</v>
      </c>
      <c r="AK13" s="159">
        <v>365325.18</v>
      </c>
      <c r="AL13" s="159">
        <v>363179.57</v>
      </c>
      <c r="AM13" s="159">
        <v>372352.3</v>
      </c>
      <c r="AN13" s="159">
        <v>379027.52999999991</v>
      </c>
      <c r="AO13" s="159">
        <v>395431.39</v>
      </c>
      <c r="AP13" s="159">
        <v>408243.30999999994</v>
      </c>
      <c r="AQ13" s="159">
        <v>410627.79</v>
      </c>
      <c r="AR13" s="159">
        <v>415846.75</v>
      </c>
      <c r="AS13" s="159">
        <v>416682.6</v>
      </c>
      <c r="AT13" s="159">
        <v>433093.38</v>
      </c>
      <c r="AU13" s="159">
        <v>438627.14</v>
      </c>
      <c r="AV13" s="159">
        <v>452716.22000000003</v>
      </c>
      <c r="AW13" s="159">
        <v>457464.93</v>
      </c>
      <c r="AX13" s="159">
        <v>466988.09</v>
      </c>
      <c r="AY13" s="159">
        <v>463333.09</v>
      </c>
      <c r="AZ13" s="159">
        <v>462748.36</v>
      </c>
      <c r="BA13" s="159">
        <v>467325.44136356004</v>
      </c>
    </row>
    <row r="14" spans="1:53" s="26" customFormat="1" ht="16.5" customHeight="1">
      <c r="A14" s="99" t="s">
        <v>1116</v>
      </c>
      <c r="B14" s="627"/>
      <c r="C14" s="25" t="s">
        <v>4</v>
      </c>
      <c r="D14" s="25"/>
      <c r="E14" s="177">
        <v>1.6637539751351973E-2</v>
      </c>
      <c r="F14" s="177">
        <v>1.1359917021798983E-2</v>
      </c>
      <c r="G14" s="177">
        <v>1.1853159877517474E-2</v>
      </c>
      <c r="H14" s="177">
        <v>1.0353719291954167E-2</v>
      </c>
      <c r="I14" s="177">
        <v>8.6952829517493776E-3</v>
      </c>
      <c r="J14" s="177">
        <v>8.2109467299740658E-3</v>
      </c>
      <c r="K14" s="177">
        <v>6.624221422647637E-3</v>
      </c>
      <c r="L14" s="177">
        <v>5.7097680545152617E-3</v>
      </c>
      <c r="M14" s="177">
        <v>4.8212967490838749E-3</v>
      </c>
      <c r="N14" s="177">
        <v>5.8179972513705425E-3</v>
      </c>
      <c r="O14" s="175"/>
      <c r="P14" s="177">
        <v>1.72494521704624E-2</v>
      </c>
      <c r="Q14" s="177">
        <v>1.3528880582617817E-2</v>
      </c>
      <c r="R14" s="177">
        <v>1.6183925167739109E-2</v>
      </c>
      <c r="S14" s="177">
        <v>1.1359917021798983E-2</v>
      </c>
      <c r="T14" s="177">
        <v>1.2764536078198753E-2</v>
      </c>
      <c r="U14" s="177">
        <v>1.3288544764141572E-2</v>
      </c>
      <c r="V14" s="177">
        <v>1.3219386712242176E-2</v>
      </c>
      <c r="W14" s="177">
        <v>1.1853159877517474E-2</v>
      </c>
      <c r="X14" s="177">
        <v>1.1887666217760915E-2</v>
      </c>
      <c r="Y14" s="177">
        <v>1.1214617720432023E-2</v>
      </c>
      <c r="Z14" s="177">
        <v>1.0257611577992971E-2</v>
      </c>
      <c r="AA14" s="177">
        <v>1.0353719291954167E-2</v>
      </c>
      <c r="AB14" s="177">
        <v>9.7455493446554301E-3</v>
      </c>
      <c r="AC14" s="177">
        <v>9.3852460390734076E-3</v>
      </c>
      <c r="AD14" s="177">
        <v>9.1449636589711041E-3</v>
      </c>
      <c r="AE14" s="177">
        <v>8.6952829517493776E-3</v>
      </c>
      <c r="AF14" s="177">
        <v>9.0436157033882761E-3</v>
      </c>
      <c r="AG14" s="177">
        <v>8.8974125817732636E-3</v>
      </c>
      <c r="AH14" s="177">
        <v>9.3454853950412364E-3</v>
      </c>
      <c r="AI14" s="177">
        <v>8.2109467299740658E-3</v>
      </c>
      <c r="AJ14" s="177">
        <v>8.6151344273743269E-3</v>
      </c>
      <c r="AK14" s="177">
        <v>7.5591216824357184E-3</v>
      </c>
      <c r="AL14" s="177">
        <v>7.4966423469066566E-3</v>
      </c>
      <c r="AM14" s="177">
        <v>6.624221422647637E-3</v>
      </c>
      <c r="AN14" s="177">
        <v>6.9910608115452228E-3</v>
      </c>
      <c r="AO14" s="177">
        <v>6.379553704804912E-3</v>
      </c>
      <c r="AP14" s="177">
        <v>5.9734973090588969E-3</v>
      </c>
      <c r="AQ14" s="177">
        <v>5.7097680545152617E-3</v>
      </c>
      <c r="AR14" s="177">
        <v>6.0641377260381287E-3</v>
      </c>
      <c r="AS14" s="177">
        <v>5.9181607735732007E-3</v>
      </c>
      <c r="AT14" s="177">
        <v>5.8265499547297556E-3</v>
      </c>
      <c r="AU14" s="177">
        <v>4.8212967490838749E-3</v>
      </c>
      <c r="AV14" s="177">
        <v>5.157843081810401E-3</v>
      </c>
      <c r="AW14" s="177">
        <v>5.3276702965262259E-3</v>
      </c>
      <c r="AX14" s="177">
        <v>5.3133218427502777E-3</v>
      </c>
      <c r="AY14" s="177">
        <v>5.8179972513705425E-3</v>
      </c>
      <c r="AZ14" s="177">
        <v>8.824215997366807E-3</v>
      </c>
      <c r="BA14" s="177">
        <v>9.8583814771993974E-3</v>
      </c>
    </row>
    <row r="15" spans="1:53" s="26" customFormat="1" ht="16.5" customHeight="1">
      <c r="A15" s="97"/>
      <c r="B15" s="627"/>
      <c r="C15" s="26" t="s">
        <v>13</v>
      </c>
      <c r="D15" s="27"/>
      <c r="E15" s="156">
        <v>2034.69</v>
      </c>
      <c r="F15" s="156">
        <v>3069.9</v>
      </c>
      <c r="G15" s="156">
        <v>3733.1984843099999</v>
      </c>
      <c r="H15" s="156">
        <v>3794.3550093000003</v>
      </c>
      <c r="I15" s="156">
        <v>3345.01235524</v>
      </c>
      <c r="J15" s="156">
        <v>3038.09678257</v>
      </c>
      <c r="K15" s="156">
        <v>2498.3389435300005</v>
      </c>
      <c r="L15" s="156">
        <v>2371.8283614800002</v>
      </c>
      <c r="M15" s="156">
        <v>2129.9499663899996</v>
      </c>
      <c r="N15" s="156">
        <v>2707.9501415</v>
      </c>
      <c r="O15" s="176"/>
      <c r="P15" s="156">
        <v>2238.4472312899998</v>
      </c>
      <c r="Q15" s="156">
        <v>1880.09</v>
      </c>
      <c r="R15" s="156">
        <v>2353.7199999999998</v>
      </c>
      <c r="S15" s="156">
        <v>3069.9</v>
      </c>
      <c r="T15" s="156">
        <v>3568.93499694</v>
      </c>
      <c r="U15" s="156">
        <v>3845.4727674199994</v>
      </c>
      <c r="V15" s="156">
        <v>3991.76847378</v>
      </c>
      <c r="W15" s="156">
        <v>3733.1984843099999</v>
      </c>
      <c r="X15" s="156">
        <v>3892.7449398899998</v>
      </c>
      <c r="Y15" s="156">
        <v>3800.0141976700006</v>
      </c>
      <c r="Z15" s="156">
        <v>3637.3506892</v>
      </c>
      <c r="AA15" s="156">
        <v>3794.3550093000003</v>
      </c>
      <c r="AB15" s="156">
        <v>3644.4514439999998</v>
      </c>
      <c r="AC15" s="156">
        <v>3554.1491883600002</v>
      </c>
      <c r="AD15" s="156">
        <v>3474.3708217699996</v>
      </c>
      <c r="AE15" s="156">
        <v>3345.01235524</v>
      </c>
      <c r="AF15" s="156">
        <v>3476.8733742300001</v>
      </c>
      <c r="AG15" s="156">
        <v>3393.4757543699998</v>
      </c>
      <c r="AH15" s="156">
        <v>3550.2548290899999</v>
      </c>
      <c r="AI15" s="156">
        <v>3038.09678257</v>
      </c>
      <c r="AJ15" s="156">
        <v>3169.8784373799999</v>
      </c>
      <c r="AK15" s="156">
        <v>2801.03383837</v>
      </c>
      <c r="AL15" s="156">
        <v>2760.11248243</v>
      </c>
      <c r="AM15" s="156">
        <v>2498.3389435300005</v>
      </c>
      <c r="AN15" s="156">
        <v>2683.4023286399997</v>
      </c>
      <c r="AO15" s="156">
        <v>2557.3798650500003</v>
      </c>
      <c r="AP15" s="156">
        <v>2456.2570442699998</v>
      </c>
      <c r="AQ15" s="156">
        <v>2371.8283614800002</v>
      </c>
      <c r="AR15" s="156">
        <v>2548.9974448200001</v>
      </c>
      <c r="AS15" s="156">
        <v>2489.9663937099999</v>
      </c>
      <c r="AT15" s="156">
        <v>2545.4807472299999</v>
      </c>
      <c r="AU15" s="156">
        <v>2129.9499663899996</v>
      </c>
      <c r="AV15" s="156">
        <v>2349.23840763</v>
      </c>
      <c r="AW15" s="156">
        <v>2451.6175864099996</v>
      </c>
      <c r="AX15" s="156">
        <v>2494.5691153000002</v>
      </c>
      <c r="AY15" s="156">
        <v>2707.9501415</v>
      </c>
      <c r="AZ15" s="156">
        <v>4099.4207196899997</v>
      </c>
      <c r="BA15" s="156">
        <v>4620.5086835000002</v>
      </c>
    </row>
    <row r="16" spans="1:53" s="26" customFormat="1" ht="16.5" customHeight="1">
      <c r="A16" s="97"/>
      <c r="B16" s="627"/>
      <c r="C16" s="26" t="s">
        <v>14</v>
      </c>
      <c r="D16" s="27"/>
      <c r="E16" s="156">
        <v>122295.12478458001</v>
      </c>
      <c r="F16" s="156">
        <v>270239.65000000002</v>
      </c>
      <c r="G16" s="156">
        <v>314953.86233598</v>
      </c>
      <c r="H16" s="156">
        <v>366472.65608684003</v>
      </c>
      <c r="I16" s="156">
        <v>384692.75511810998</v>
      </c>
      <c r="J16" s="156">
        <v>370005.66225565999</v>
      </c>
      <c r="K16" s="156">
        <v>377152.08839311998</v>
      </c>
      <c r="L16" s="156">
        <v>415398.37324991997</v>
      </c>
      <c r="M16" s="156">
        <v>441779.47909858997</v>
      </c>
      <c r="N16" s="156">
        <v>465443.69557102997</v>
      </c>
      <c r="O16" s="176"/>
      <c r="P16" s="156">
        <v>129769.17812631</v>
      </c>
      <c r="Q16" s="156">
        <v>138968.63</v>
      </c>
      <c r="R16" s="156">
        <v>145435.67000000001</v>
      </c>
      <c r="S16" s="156">
        <v>270239.65000000002</v>
      </c>
      <c r="T16" s="156">
        <v>279597.70532010001</v>
      </c>
      <c r="U16" s="156">
        <v>289382.53478264995</v>
      </c>
      <c r="V16" s="156">
        <v>301963.21211205004</v>
      </c>
      <c r="W16" s="156">
        <v>314953.86233598</v>
      </c>
      <c r="X16" s="156">
        <v>327460.82103768998</v>
      </c>
      <c r="Y16" s="156">
        <v>338844.73750244</v>
      </c>
      <c r="Z16" s="156">
        <v>354600.15828672005</v>
      </c>
      <c r="AA16" s="156">
        <v>366472.65608684003</v>
      </c>
      <c r="AB16" s="156">
        <v>373960.59627964004</v>
      </c>
      <c r="AC16" s="156">
        <v>378695.36648939003</v>
      </c>
      <c r="AD16" s="156">
        <v>379921.77457825997</v>
      </c>
      <c r="AE16" s="156">
        <v>384692.75511810998</v>
      </c>
      <c r="AF16" s="156">
        <v>384456.11669758998</v>
      </c>
      <c r="AG16" s="156">
        <v>381400.29173444002</v>
      </c>
      <c r="AH16" s="156">
        <v>379889.82690763002</v>
      </c>
      <c r="AI16" s="156">
        <v>370005.66225565999</v>
      </c>
      <c r="AJ16" s="156">
        <v>367943.00357145997</v>
      </c>
      <c r="AK16" s="156">
        <v>370550.17183787999</v>
      </c>
      <c r="AL16" s="156">
        <v>368179.82700867497</v>
      </c>
      <c r="AM16" s="156">
        <v>377152.08839311998</v>
      </c>
      <c r="AN16" s="156">
        <v>383833.35533408006</v>
      </c>
      <c r="AO16" s="156">
        <v>400871.28087406006</v>
      </c>
      <c r="AP16" s="156">
        <v>411192.45848576003</v>
      </c>
      <c r="AQ16" s="156">
        <v>415398.37324991997</v>
      </c>
      <c r="AR16" s="156">
        <v>420339.63606650004</v>
      </c>
      <c r="AS16" s="156">
        <v>420733.14480211999</v>
      </c>
      <c r="AT16" s="156">
        <v>436876.15604559996</v>
      </c>
      <c r="AU16" s="156">
        <v>441779.47909858997</v>
      </c>
      <c r="AV16" s="156">
        <v>455469.15064453997</v>
      </c>
      <c r="AW16" s="156">
        <v>460166.91160647001</v>
      </c>
      <c r="AX16" s="156">
        <v>469493.32058694999</v>
      </c>
      <c r="AY16" s="156">
        <v>465443.69557102997</v>
      </c>
      <c r="AZ16" s="156">
        <v>464564.86569609004</v>
      </c>
      <c r="BA16" s="156">
        <v>468688.36372242006</v>
      </c>
    </row>
    <row r="17" spans="1:53" s="26" customFormat="1" ht="16.5" customHeight="1">
      <c r="A17" s="97"/>
      <c r="B17" s="627"/>
      <c r="C17" s="35" t="s">
        <v>906</v>
      </c>
      <c r="D17" s="25"/>
      <c r="E17" s="478"/>
      <c r="F17" s="478"/>
      <c r="G17" s="478"/>
      <c r="H17" s="378">
        <v>0.73701979785423177</v>
      </c>
      <c r="I17" s="378">
        <v>0.69343661933481271</v>
      </c>
      <c r="J17" s="378">
        <v>0.94430186851578968</v>
      </c>
      <c r="K17" s="177">
        <v>0.96845417964896907</v>
      </c>
      <c r="L17" s="177">
        <v>1.3405637548778093</v>
      </c>
      <c r="M17" s="177">
        <v>1.6097669126382543</v>
      </c>
      <c r="N17" s="177">
        <v>1.6799765751155651</v>
      </c>
      <c r="O17" s="379"/>
      <c r="P17" s="478"/>
      <c r="Q17" s="478"/>
      <c r="R17" s="478"/>
      <c r="S17" s="478"/>
      <c r="T17" s="478"/>
      <c r="U17" s="478"/>
      <c r="V17" s="478"/>
      <c r="W17" s="478"/>
      <c r="X17" s="378">
        <v>0.72672259293228136</v>
      </c>
      <c r="Y17" s="378">
        <v>0.75298451272685385</v>
      </c>
      <c r="Z17" s="378">
        <v>0.69300496695297653</v>
      </c>
      <c r="AA17" s="378">
        <v>0.73701979785423177</v>
      </c>
      <c r="AB17" s="378">
        <v>0.71938475656280287</v>
      </c>
      <c r="AC17" s="378">
        <v>0.70461051109899198</v>
      </c>
      <c r="AD17" s="378">
        <v>0.71055150678994916</v>
      </c>
      <c r="AE17" s="378">
        <v>0.69343661933481271</v>
      </c>
      <c r="AF17" s="378">
        <v>0.87698896428224682</v>
      </c>
      <c r="AG17" s="378">
        <v>0.86718822055001887</v>
      </c>
      <c r="AH17" s="378">
        <v>0.92870057998474931</v>
      </c>
      <c r="AI17" s="378">
        <v>0.94430186851578968</v>
      </c>
      <c r="AJ17" s="378">
        <v>1.0124517664241708</v>
      </c>
      <c r="AK17" s="378">
        <v>1.0582161943833388</v>
      </c>
      <c r="AL17" s="378">
        <v>1.0614559136266972</v>
      </c>
      <c r="AM17" s="378">
        <v>0.96845417964896907</v>
      </c>
      <c r="AN17" s="378">
        <v>0.91682362578554311</v>
      </c>
      <c r="AO17" s="378">
        <v>1.1074051588058769</v>
      </c>
      <c r="AP17" s="378">
        <v>1.181848340897701</v>
      </c>
      <c r="AQ17" s="378">
        <v>1.3405637548778093</v>
      </c>
      <c r="AR17" s="378">
        <v>1.2842240104177725</v>
      </c>
      <c r="AS17" s="378">
        <v>1.350879895542205</v>
      </c>
      <c r="AT17" s="378">
        <v>1.3460284959878031</v>
      </c>
      <c r="AU17" s="378">
        <v>1.6097669126382543</v>
      </c>
      <c r="AV17" s="378">
        <v>1.6186099219340218</v>
      </c>
      <c r="AW17" s="378">
        <v>1.6164963208413061</v>
      </c>
      <c r="AX17" s="378">
        <v>1.656984710663828</v>
      </c>
      <c r="AY17" s="378">
        <v>1.6799765751155651</v>
      </c>
      <c r="AZ17" s="378">
        <v>1.3732080736291876</v>
      </c>
      <c r="BA17" s="378">
        <v>1.4659829459619167</v>
      </c>
    </row>
    <row r="18" spans="1:53" s="26" customFormat="1" ht="16.5" customHeight="1">
      <c r="A18" s="97"/>
      <c r="B18" s="627"/>
      <c r="C18" s="25" t="s">
        <v>907</v>
      </c>
      <c r="D18" s="25"/>
      <c r="E18" s="379">
        <v>0.82394542219376299</v>
      </c>
      <c r="F18" s="379">
        <v>0.63001963462306465</v>
      </c>
      <c r="G18" s="379">
        <v>1.3051546690377782</v>
      </c>
      <c r="H18" s="379">
        <v>1.4564229933923125</v>
      </c>
      <c r="I18" s="379">
        <v>1.5677099641947911</v>
      </c>
      <c r="J18" s="379">
        <v>1.6765135125286248</v>
      </c>
      <c r="K18" s="379">
        <v>1.7334143799401056</v>
      </c>
      <c r="L18" s="379">
        <v>2.1802990996490155</v>
      </c>
      <c r="M18" s="379">
        <v>2.5873742951324399</v>
      </c>
      <c r="N18" s="379">
        <v>2.4121324268318882</v>
      </c>
      <c r="O18" s="379"/>
      <c r="P18" s="379"/>
      <c r="Q18" s="379">
        <v>1.1421107239975801</v>
      </c>
      <c r="R18" s="379">
        <v>1.1162926250158633</v>
      </c>
      <c r="S18" s="379">
        <v>1.2147856697800312</v>
      </c>
      <c r="T18" s="379">
        <v>1.2103818081717359</v>
      </c>
      <c r="U18" s="379">
        <v>1.2061226611051756</v>
      </c>
      <c r="V18" s="379">
        <v>1.2700196741566165</v>
      </c>
      <c r="W18" s="379">
        <v>1.3139455082000284</v>
      </c>
      <c r="X18" s="379">
        <v>1.3708715942764607</v>
      </c>
      <c r="Y18" s="379">
        <v>1.4581545864926506</v>
      </c>
      <c r="Z18" s="379">
        <v>1.3884825146668485</v>
      </c>
      <c r="AA18" s="379">
        <v>1.4564229933923125</v>
      </c>
      <c r="AB18" s="379">
        <v>1.523100208303277</v>
      </c>
      <c r="AC18" s="379">
        <v>1.5580471562208889</v>
      </c>
      <c r="AD18" s="379">
        <v>1.5661536604833468</v>
      </c>
      <c r="AE18" s="379">
        <v>1.5677099641947911</v>
      </c>
      <c r="AF18" s="379">
        <v>1.611131188038706</v>
      </c>
      <c r="AG18" s="379">
        <v>1.6045621497279206</v>
      </c>
      <c r="AH18" s="379">
        <v>1.6907660693758428</v>
      </c>
      <c r="AI18" s="379">
        <v>1.6765135125286248</v>
      </c>
      <c r="AJ18" s="379">
        <v>1.7258518687701807</v>
      </c>
      <c r="AK18" s="379">
        <v>1.8567153704367845</v>
      </c>
      <c r="AL18" s="379">
        <v>1.8339078209917357</v>
      </c>
      <c r="AM18" s="379">
        <v>1.7334143799401056</v>
      </c>
      <c r="AN18" s="379">
        <v>1.6753794530908483</v>
      </c>
      <c r="AO18" s="379">
        <v>1.9981527752369526</v>
      </c>
      <c r="AP18" s="379">
        <v>2.0981909167579653</v>
      </c>
      <c r="AQ18" s="379">
        <v>2.1803015973813937</v>
      </c>
      <c r="AR18" s="379">
        <v>2.1022562404014242</v>
      </c>
      <c r="AS18" s="379">
        <v>2.1787739413011749</v>
      </c>
      <c r="AT18" s="379">
        <v>2.1764924672340329</v>
      </c>
      <c r="AU18" s="379">
        <v>2.5873742951324399</v>
      </c>
      <c r="AV18" s="379">
        <v>2.5752077562326874</v>
      </c>
      <c r="AW18" s="379">
        <v>2.4854155971437906</v>
      </c>
      <c r="AX18" s="379">
        <v>2.5186878265918327</v>
      </c>
      <c r="AY18" s="379">
        <v>2.4121324268318882</v>
      </c>
      <c r="AZ18" s="379">
        <v>1.9264713846217323</v>
      </c>
      <c r="BA18" s="379">
        <v>2.0051719997793285</v>
      </c>
    </row>
    <row r="19" spans="1:53" s="26" customFormat="1" ht="16.5" customHeight="1">
      <c r="A19" s="97"/>
      <c r="B19" s="627"/>
      <c r="C19" s="26" t="s">
        <v>909</v>
      </c>
      <c r="D19" s="27"/>
      <c r="E19" s="156">
        <v>1601.79</v>
      </c>
      <c r="F19" s="156">
        <v>1756.94</v>
      </c>
      <c r="G19" s="156">
        <v>3038.7000000000003</v>
      </c>
      <c r="H19" s="156">
        <v>3130.44</v>
      </c>
      <c r="I19" s="156">
        <v>2546.75</v>
      </c>
      <c r="J19" s="156">
        <v>3197.51</v>
      </c>
      <c r="K19" s="156">
        <v>3092.71</v>
      </c>
      <c r="L19" s="156">
        <v>3689.58</v>
      </c>
      <c r="M19" s="156">
        <v>3848.18</v>
      </c>
      <c r="N19" s="156">
        <v>4848.1099999999997</v>
      </c>
      <c r="O19" s="176"/>
      <c r="P19" s="156"/>
      <c r="Q19" s="156">
        <v>2085.87</v>
      </c>
      <c r="R19" s="156">
        <v>1620.7800000000002</v>
      </c>
      <c r="S19" s="156">
        <v>3038.7000000000003</v>
      </c>
      <c r="T19" s="156">
        <v>3359.3432789999997</v>
      </c>
      <c r="U19" s="156">
        <v>3461.1206639500001</v>
      </c>
      <c r="V19" s="156">
        <v>3342.6872784699999</v>
      </c>
      <c r="W19" s="156">
        <v>2746.53404464</v>
      </c>
      <c r="X19" s="156">
        <v>2870.7614416600004</v>
      </c>
      <c r="Y19" s="156">
        <v>2865.02747636</v>
      </c>
      <c r="Z19" s="156">
        <v>2861.9715118200002</v>
      </c>
      <c r="AA19" s="156">
        <v>3130.44</v>
      </c>
      <c r="AB19" s="156">
        <v>2790.81</v>
      </c>
      <c r="AC19" s="156">
        <v>2700.3</v>
      </c>
      <c r="AD19" s="156">
        <v>2590.5500000000002</v>
      </c>
      <c r="AE19" s="156">
        <v>2546.75</v>
      </c>
      <c r="AF19" s="156">
        <v>3251.84</v>
      </c>
      <c r="AG19" s="156">
        <v>3196.82</v>
      </c>
      <c r="AH19" s="156">
        <v>3215.31</v>
      </c>
      <c r="AI19" s="156">
        <v>3197.51</v>
      </c>
      <c r="AJ19" s="156">
        <v>3271.91</v>
      </c>
      <c r="AK19" s="156">
        <v>3170.13</v>
      </c>
      <c r="AL19" s="156">
        <v>3244.34</v>
      </c>
      <c r="AM19" s="156">
        <v>3092.71</v>
      </c>
      <c r="AN19" s="156">
        <v>3066.61</v>
      </c>
      <c r="AO19" s="156">
        <v>3192.04</v>
      </c>
      <c r="AP19" s="156">
        <v>3348.72</v>
      </c>
      <c r="AQ19" s="156">
        <v>3689.58</v>
      </c>
      <c r="AR19" s="156">
        <v>3629.14</v>
      </c>
      <c r="AS19" s="156">
        <v>3683.12</v>
      </c>
      <c r="AT19" s="156">
        <v>3655.1</v>
      </c>
      <c r="AU19" s="156">
        <v>3848.18</v>
      </c>
      <c r="AV19" s="156">
        <v>3856.5</v>
      </c>
      <c r="AW19" s="156">
        <v>4156.3999999999996</v>
      </c>
      <c r="AX19" s="156">
        <v>4280.82</v>
      </c>
      <c r="AY19" s="156">
        <v>4848.1099999999997</v>
      </c>
      <c r="AZ19" s="156">
        <v>5325.04</v>
      </c>
      <c r="BA19" s="156">
        <v>5786.8999319640006</v>
      </c>
    </row>
    <row r="20" spans="1:53" s="26" customFormat="1" ht="16.5" customHeight="1">
      <c r="A20" s="97"/>
      <c r="B20" s="627"/>
      <c r="C20" s="26" t="s">
        <v>908</v>
      </c>
      <c r="D20" s="27"/>
      <c r="E20" s="156">
        <v>690.22017818749998</v>
      </c>
      <c r="F20" s="156">
        <v>956.53566573250021</v>
      </c>
      <c r="G20" s="156">
        <v>2193.3454361724998</v>
      </c>
      <c r="H20" s="156">
        <v>3055.6147148243103</v>
      </c>
      <c r="I20" s="156">
        <v>3210.9</v>
      </c>
      <c r="J20" s="156">
        <v>2479.3491699083002</v>
      </c>
      <c r="K20" s="156">
        <v>2442.8621516197304</v>
      </c>
      <c r="L20" s="156">
        <v>2311.17</v>
      </c>
      <c r="M20" s="156">
        <v>2336.9899999999998</v>
      </c>
      <c r="N20" s="156">
        <v>2112.87</v>
      </c>
      <c r="O20" s="176"/>
      <c r="P20" s="156"/>
      <c r="Q20" s="156">
        <v>943.95559194249995</v>
      </c>
      <c r="R20" s="156">
        <v>1018.0911138324999</v>
      </c>
      <c r="S20" s="156">
        <v>2193.3454361724998</v>
      </c>
      <c r="T20" s="156">
        <v>2187.0861111300001</v>
      </c>
      <c r="U20" s="156">
        <v>2165.4073714599999</v>
      </c>
      <c r="V20" s="156">
        <v>2340.6971535799998</v>
      </c>
      <c r="W20" s="156">
        <v>2520.7517128599998</v>
      </c>
      <c r="X20" s="156">
        <v>2544.5722119100001</v>
      </c>
      <c r="Y20" s="156">
        <v>2683.0985268599998</v>
      </c>
      <c r="Z20" s="156">
        <v>2872.1827744166753</v>
      </c>
      <c r="AA20" s="156">
        <v>3055.6147148243103</v>
      </c>
      <c r="AB20" s="156">
        <v>3117.9658721000642</v>
      </c>
      <c r="AC20" s="156">
        <v>3270.6508582000001</v>
      </c>
      <c r="AD20" s="156">
        <v>3119.38</v>
      </c>
      <c r="AE20" s="156">
        <v>3210.9</v>
      </c>
      <c r="AF20" s="156">
        <v>2722.17</v>
      </c>
      <c r="AG20" s="156">
        <v>2718.27</v>
      </c>
      <c r="AH20" s="156">
        <v>2638.3926547502688</v>
      </c>
      <c r="AI20" s="156">
        <v>2479.3491699083002</v>
      </c>
      <c r="AJ20" s="156">
        <v>2305.47370874853</v>
      </c>
      <c r="AK20" s="156">
        <v>2392.0879366785898</v>
      </c>
      <c r="AL20" s="156">
        <v>2360.9992548612399</v>
      </c>
      <c r="AM20" s="156">
        <v>2442.8621516197304</v>
      </c>
      <c r="AN20" s="156">
        <v>2537.2327022873305</v>
      </c>
      <c r="AO20" s="156">
        <v>2567.5354669817548</v>
      </c>
      <c r="AP20" s="156">
        <v>2596.4200349970247</v>
      </c>
      <c r="AQ20" s="156">
        <v>2311.176874408915</v>
      </c>
      <c r="AR20" s="156">
        <v>2311.71</v>
      </c>
      <c r="AS20" s="156">
        <v>2257.2199999999998</v>
      </c>
      <c r="AT20" s="156">
        <v>2255.1</v>
      </c>
      <c r="AU20" s="156">
        <v>2336.9899999999998</v>
      </c>
      <c r="AV20" s="156">
        <v>2279.19</v>
      </c>
      <c r="AW20" s="156">
        <v>2234.1999999999998</v>
      </c>
      <c r="AX20" s="156">
        <v>2226.21</v>
      </c>
      <c r="AY20" s="156">
        <v>2112.87</v>
      </c>
      <c r="AZ20" s="156">
        <v>2145.4499999999998</v>
      </c>
      <c r="BA20" s="156">
        <v>2128.4238724921506</v>
      </c>
    </row>
    <row r="21" spans="1:53" s="26" customFormat="1" ht="16.5" customHeight="1">
      <c r="A21" s="97"/>
      <c r="B21" s="627"/>
      <c r="C21" s="209" t="s">
        <v>910</v>
      </c>
      <c r="D21" s="27"/>
      <c r="E21" s="178">
        <v>2781.75</v>
      </c>
      <c r="F21" s="178">
        <v>4306.9699999999993</v>
      </c>
      <c r="G21" s="178">
        <v>4008.75510029</v>
      </c>
      <c r="H21" s="178">
        <v>4247.43</v>
      </c>
      <c r="I21" s="178">
        <v>3672.65</v>
      </c>
      <c r="J21" s="178">
        <v>3386.1099999999997</v>
      </c>
      <c r="K21" s="178">
        <v>3193.45</v>
      </c>
      <c r="L21" s="178">
        <v>2752.26</v>
      </c>
      <c r="M21" s="178">
        <v>2390.52</v>
      </c>
      <c r="N21" s="178">
        <v>2885.8199999999997</v>
      </c>
      <c r="O21" s="176"/>
      <c r="P21" s="178"/>
      <c r="Q21" s="178">
        <v>2652.83</v>
      </c>
      <c r="R21" s="178">
        <v>2363.96</v>
      </c>
      <c r="S21" s="178">
        <v>4306.9699999999993</v>
      </c>
      <c r="T21" s="178">
        <v>4582.38</v>
      </c>
      <c r="U21" s="178">
        <v>4664.9716623799995</v>
      </c>
      <c r="V21" s="178">
        <v>4475.0365271499995</v>
      </c>
      <c r="W21" s="178">
        <v>4008.75510029</v>
      </c>
      <c r="X21" s="178">
        <v>3950.2851150900001</v>
      </c>
      <c r="Y21" s="178">
        <v>3804.8956226</v>
      </c>
      <c r="Z21" s="178">
        <v>4129.7994217899995</v>
      </c>
      <c r="AA21" s="178">
        <v>4247.43</v>
      </c>
      <c r="AB21" s="178">
        <v>3879.44</v>
      </c>
      <c r="AC21" s="178">
        <v>3832.3300000000004</v>
      </c>
      <c r="AD21" s="178">
        <v>3645.83</v>
      </c>
      <c r="AE21" s="178">
        <v>3672.65</v>
      </c>
      <c r="AF21" s="178">
        <v>3707.96</v>
      </c>
      <c r="AG21" s="178">
        <v>3686.4199999999996</v>
      </c>
      <c r="AH21" s="178">
        <v>3462.1600000000003</v>
      </c>
      <c r="AI21" s="178">
        <v>3386.1099999999997</v>
      </c>
      <c r="AJ21" s="178">
        <v>3231.67</v>
      </c>
      <c r="AK21" s="178">
        <v>2995.7300000000005</v>
      </c>
      <c r="AL21" s="178">
        <v>3056.5</v>
      </c>
      <c r="AM21" s="178">
        <v>3193.45</v>
      </c>
      <c r="AN21" s="178">
        <v>3344.8199999999997</v>
      </c>
      <c r="AO21" s="178">
        <v>2882.4500000000003</v>
      </c>
      <c r="AP21" s="178">
        <v>2833.46</v>
      </c>
      <c r="AQ21" s="178">
        <v>2752.26</v>
      </c>
      <c r="AR21" s="178">
        <v>2825.94</v>
      </c>
      <c r="AS21" s="178">
        <v>2726.4599999999996</v>
      </c>
      <c r="AT21" s="178">
        <v>2715.4700000000003</v>
      </c>
      <c r="AU21" s="178">
        <v>2390.52</v>
      </c>
      <c r="AV21" s="178">
        <v>2382.6</v>
      </c>
      <c r="AW21" s="178">
        <v>2571.2399999999998</v>
      </c>
      <c r="AX21" s="178">
        <v>2583.5</v>
      </c>
      <c r="AY21" s="178">
        <v>2885.8199999999997</v>
      </c>
      <c r="AZ21" s="178">
        <v>3877.81</v>
      </c>
      <c r="BA21" s="178">
        <v>3947.4537871699995</v>
      </c>
    </row>
    <row r="22" spans="1:53" s="26" customFormat="1" ht="16.5" customHeight="1">
      <c r="A22" s="97"/>
      <c r="B22" s="629" t="s">
        <v>6</v>
      </c>
      <c r="C22" s="25" t="s">
        <v>881</v>
      </c>
      <c r="D22" s="25"/>
      <c r="E22" s="167">
        <v>4.0000000000000001E-3</v>
      </c>
      <c r="F22" s="167">
        <v>1.7147041541303157E-2</v>
      </c>
      <c r="G22" s="167">
        <v>4.0337857646417195E-3</v>
      </c>
      <c r="H22" s="167">
        <v>4.7290680930273691E-3</v>
      </c>
      <c r="I22" s="167">
        <v>5.6351084309445932E-3</v>
      </c>
      <c r="J22" s="167">
        <v>6.7691071165394967E-3</v>
      </c>
      <c r="K22" s="167">
        <v>7.7343264939260881E-3</v>
      </c>
      <c r="L22" s="167">
        <v>7.6706867346305902E-3</v>
      </c>
      <c r="M22" s="167">
        <v>9.5997537131462078E-3</v>
      </c>
      <c r="N22" s="167">
        <v>1.0540776187281164E-2</v>
      </c>
      <c r="O22" s="175"/>
      <c r="P22" s="167">
        <v>3.8982224011616363E-3</v>
      </c>
      <c r="Q22" s="167">
        <v>4.0998217784329752E-3</v>
      </c>
      <c r="R22" s="167">
        <v>3.9447264739187696E-3</v>
      </c>
      <c r="S22" s="167">
        <v>1.5702376387400626E-2</v>
      </c>
      <c r="T22" s="167">
        <v>2.4113984873767964E-3</v>
      </c>
      <c r="U22" s="167">
        <v>4.2243520849239409E-3</v>
      </c>
      <c r="V22" s="167">
        <v>4.1856905173948931E-3</v>
      </c>
      <c r="W22" s="167">
        <v>4.0337857646417195E-3</v>
      </c>
      <c r="X22" s="167">
        <v>5.4985744033584413E-3</v>
      </c>
      <c r="Y22" s="167">
        <v>6.3031407492771469E-3</v>
      </c>
      <c r="Z22" s="167">
        <v>5.9935060338815937E-3</v>
      </c>
      <c r="AA22" s="167">
        <v>4.7290680930273691E-3</v>
      </c>
      <c r="AB22" s="167">
        <v>6.2193471190551E-3</v>
      </c>
      <c r="AC22" s="167">
        <v>6.8753586314064842E-3</v>
      </c>
      <c r="AD22" s="167">
        <v>6.9100397539906674E-3</v>
      </c>
      <c r="AE22" s="167">
        <v>5.6351084309445932E-3</v>
      </c>
      <c r="AF22" s="167">
        <v>7.4830864411040534E-3</v>
      </c>
      <c r="AG22" s="167">
        <v>7.8777337198903032E-3</v>
      </c>
      <c r="AH22" s="167">
        <v>8.0225600830739555E-3</v>
      </c>
      <c r="AI22" s="167">
        <v>6.7691071165394967E-3</v>
      </c>
      <c r="AJ22" s="167">
        <v>8.357808190561802E-3</v>
      </c>
      <c r="AK22" s="167">
        <v>9.1949219191792674E-3</v>
      </c>
      <c r="AL22" s="167">
        <v>8.8344226573216725E-3</v>
      </c>
      <c r="AM22" s="167">
        <v>7.7343264939260881E-3</v>
      </c>
      <c r="AN22" s="167">
        <v>8.4080943253470337E-3</v>
      </c>
      <c r="AO22" s="167">
        <v>8.0881746447375065E-3</v>
      </c>
      <c r="AP22" s="167">
        <v>8.4187044380725964E-3</v>
      </c>
      <c r="AQ22" s="167">
        <v>7.6706867346305902E-3</v>
      </c>
      <c r="AR22" s="167">
        <v>1.031820844236995E-2</v>
      </c>
      <c r="AS22" s="167">
        <v>1.0734994520496923E-2</v>
      </c>
      <c r="AT22" s="167">
        <v>1.0486699368007066E-2</v>
      </c>
      <c r="AU22" s="167">
        <v>9.5997537131462078E-3</v>
      </c>
      <c r="AV22" s="167">
        <v>1.1991277882500952E-2</v>
      </c>
      <c r="AW22" s="167">
        <v>1.1379687746111566E-2</v>
      </c>
      <c r="AX22" s="167">
        <v>1.1429620795441374E-2</v>
      </c>
      <c r="AY22" s="167">
        <v>1.0540776187281164E-2</v>
      </c>
      <c r="AZ22" s="167">
        <v>1.1168813866211127E-2</v>
      </c>
      <c r="BA22" s="167">
        <v>1.1111372560097371E-2</v>
      </c>
    </row>
    <row r="23" spans="1:53" s="26" customFormat="1" ht="16.5" customHeight="1">
      <c r="A23" s="97"/>
      <c r="B23" s="625"/>
      <c r="C23" s="26" t="s">
        <v>882</v>
      </c>
      <c r="D23" s="27"/>
      <c r="E23" s="156">
        <v>603.17999999999995</v>
      </c>
      <c r="F23" s="156">
        <v>6088.47</v>
      </c>
      <c r="G23" s="156">
        <v>1509.0705567300008</v>
      </c>
      <c r="H23" s="156">
        <v>2018.5013695278201</v>
      </c>
      <c r="I23" s="156">
        <v>2644.4171311115251</v>
      </c>
      <c r="J23" s="156">
        <v>3210.2917831012574</v>
      </c>
      <c r="K23" s="156">
        <v>3621.4408103990954</v>
      </c>
      <c r="L23" s="156">
        <v>3908.3998212913143</v>
      </c>
      <c r="M23" s="156">
        <v>5254.1157453287706</v>
      </c>
      <c r="N23" s="156">
        <v>6182.618752882594</v>
      </c>
      <c r="O23" s="176"/>
      <c r="P23" s="156">
        <v>155.14642668999997</v>
      </c>
      <c r="Q23" s="156">
        <v>332.82023665999975</v>
      </c>
      <c r="R23" s="156">
        <v>508.3858830099997</v>
      </c>
      <c r="S23" s="156">
        <v>5575.5068495700007</v>
      </c>
      <c r="T23" s="156">
        <v>213.11582482000011</v>
      </c>
      <c r="U23" s="156">
        <v>761.48729690000096</v>
      </c>
      <c r="V23" s="156">
        <v>1152.4850562799998</v>
      </c>
      <c r="W23" s="156">
        <v>1509.0705567300008</v>
      </c>
      <c r="X23" s="156">
        <v>552.43304544999978</v>
      </c>
      <c r="Y23" s="156">
        <v>1288.5051906200006</v>
      </c>
      <c r="Z23" s="156">
        <v>1880.2008582194296</v>
      </c>
      <c r="AA23" s="156">
        <v>2018.5013695278201</v>
      </c>
      <c r="AB23" s="156">
        <v>706.42760977022192</v>
      </c>
      <c r="AC23" s="156">
        <v>1581.7748064368616</v>
      </c>
      <c r="AD23" s="156">
        <v>2416.7630990231596</v>
      </c>
      <c r="AE23" s="156">
        <v>2644.4171311115251</v>
      </c>
      <c r="AF23" s="156">
        <v>881.06876210218968</v>
      </c>
      <c r="AG23" s="156">
        <v>1864.4275885113748</v>
      </c>
      <c r="AH23" s="156">
        <v>2855.4318593680241</v>
      </c>
      <c r="AI23" s="156">
        <v>3210.2917831012574</v>
      </c>
      <c r="AJ23" s="156">
        <v>974.80385696691712</v>
      </c>
      <c r="AK23" s="156">
        <v>2143.3194771435833</v>
      </c>
      <c r="AL23" s="156">
        <v>3090.6992886959251</v>
      </c>
      <c r="AM23" s="156">
        <v>3621.4408103990954</v>
      </c>
      <c r="AN23" s="156">
        <v>1016.0677703696465</v>
      </c>
      <c r="AO23" s="156">
        <v>2002.1568078961561</v>
      </c>
      <c r="AP23" s="156">
        <v>3178.9016096699725</v>
      </c>
      <c r="AQ23" s="156">
        <v>3908.3998212913143</v>
      </c>
      <c r="AR23" s="156">
        <v>1381.9808349304478</v>
      </c>
      <c r="AS23" s="156">
        <v>2892.980651237217</v>
      </c>
      <c r="AT23" s="156">
        <v>4271.9518765971952</v>
      </c>
      <c r="AU23" s="156">
        <v>5254.1157453287706</v>
      </c>
      <c r="AV23" s="156">
        <v>1714.1329872865126</v>
      </c>
      <c r="AW23" s="156">
        <v>3286.6329872865126</v>
      </c>
      <c r="AX23" s="156">
        <v>5002.8167702540832</v>
      </c>
      <c r="AY23" s="156">
        <v>6182.618752882594</v>
      </c>
      <c r="AZ23" s="156">
        <v>1672.9424921418606</v>
      </c>
      <c r="BA23" s="156">
        <v>3344.4013821686904</v>
      </c>
    </row>
    <row r="24" spans="1:53" s="26" customFormat="1" ht="16.5" customHeight="1">
      <c r="A24" s="97"/>
      <c r="B24" s="625"/>
      <c r="C24" s="26" t="s">
        <v>883</v>
      </c>
      <c r="D24" s="27"/>
      <c r="E24" s="156">
        <v>150795</v>
      </c>
      <c r="F24" s="156">
        <v>355074.08</v>
      </c>
      <c r="G24" s="156">
        <v>374107.76</v>
      </c>
      <c r="H24" s="156">
        <v>426828.56956615578</v>
      </c>
      <c r="I24" s="156">
        <v>469275.28787023725</v>
      </c>
      <c r="J24" s="156">
        <v>474256.31295703631</v>
      </c>
      <c r="K24" s="156">
        <v>468229.62713599962</v>
      </c>
      <c r="L24" s="156">
        <v>509524.10866242182</v>
      </c>
      <c r="M24" s="156">
        <v>547317.7648436561</v>
      </c>
      <c r="N24" s="156">
        <v>586543.0252036599</v>
      </c>
      <c r="O24" s="176"/>
      <c r="P24" s="156">
        <v>161408.17222222223</v>
      </c>
      <c r="Q24" s="156">
        <v>163703.90400000001</v>
      </c>
      <c r="R24" s="156">
        <v>172308.54100000003</v>
      </c>
      <c r="S24" s="156">
        <v>355074.08</v>
      </c>
      <c r="T24" s="156">
        <v>358423.99</v>
      </c>
      <c r="U24" s="156">
        <v>363510.40333333332</v>
      </c>
      <c r="V24" s="156">
        <v>368127.6225</v>
      </c>
      <c r="W24" s="156">
        <v>374107.76</v>
      </c>
      <c r="X24" s="156">
        <v>404081.75</v>
      </c>
      <c r="Y24" s="156">
        <v>411091.84801819333</v>
      </c>
      <c r="Z24" s="156">
        <v>419038.39945769467</v>
      </c>
      <c r="AA24" s="156">
        <v>426828.56956615578</v>
      </c>
      <c r="AB24" s="156">
        <v>460652.27789323416</v>
      </c>
      <c r="AC24" s="156">
        <v>463941.88956021593</v>
      </c>
      <c r="AD24" s="156">
        <v>467609.95968450163</v>
      </c>
      <c r="AE24" s="156">
        <v>469275.28787023725</v>
      </c>
      <c r="AF24" s="156">
        <v>477506.61990786769</v>
      </c>
      <c r="AG24" s="156">
        <v>477263.82046355988</v>
      </c>
      <c r="AH24" s="156">
        <v>475870.78151926806</v>
      </c>
      <c r="AI24" s="156">
        <v>474256.31295703631</v>
      </c>
      <c r="AJ24" s="156">
        <v>466535.64415021206</v>
      </c>
      <c r="AK24" s="156">
        <v>466196.34097662783</v>
      </c>
      <c r="AL24" s="156">
        <v>466463.12325940281</v>
      </c>
      <c r="AM24" s="156">
        <v>468229.62713599962</v>
      </c>
      <c r="AN24" s="156">
        <v>483376.00938020379</v>
      </c>
      <c r="AO24" s="156">
        <v>495082.48667672882</v>
      </c>
      <c r="AP24" s="156">
        <v>503466.47880779463</v>
      </c>
      <c r="AQ24" s="156">
        <v>509524.10866242182</v>
      </c>
      <c r="AR24" s="156">
        <v>535744.49194322573</v>
      </c>
      <c r="AS24" s="156">
        <v>538981.30003019341</v>
      </c>
      <c r="AT24" s="156">
        <v>543158.11253635702</v>
      </c>
      <c r="AU24" s="156">
        <v>547317.7648436561</v>
      </c>
      <c r="AV24" s="156">
        <v>571793.26643342059</v>
      </c>
      <c r="AW24" s="156">
        <v>577631.48877429496</v>
      </c>
      <c r="AX24" s="156">
        <v>583608.36984191369</v>
      </c>
      <c r="AY24" s="156">
        <v>586543.0252036599</v>
      </c>
      <c r="AZ24" s="156">
        <v>599147.77421548497</v>
      </c>
      <c r="BA24" s="156">
        <v>601978.08399998117</v>
      </c>
    </row>
    <row r="25" spans="1:53" s="26" customFormat="1" ht="16.5" customHeight="1">
      <c r="A25" s="97"/>
      <c r="B25" s="625"/>
      <c r="C25" s="34" t="s">
        <v>884</v>
      </c>
      <c r="D25" s="25"/>
      <c r="E25" s="382">
        <v>6.5899993007726462E-2</v>
      </c>
      <c r="F25" s="382">
        <v>0.26707845394217372</v>
      </c>
      <c r="G25" s="382">
        <v>6.2760290469241226E-2</v>
      </c>
      <c r="H25" s="382">
        <v>7.1700483316270033E-2</v>
      </c>
      <c r="I25" s="382">
        <v>8.6395458941998876E-2</v>
      </c>
      <c r="J25" s="382">
        <v>9.8036676179815305E-2</v>
      </c>
      <c r="K25" s="382">
        <v>9.7990756180175193E-2</v>
      </c>
      <c r="L25" s="382">
        <v>9.952740119863801E-2</v>
      </c>
      <c r="M25" s="382">
        <v>0.12613128903879453</v>
      </c>
      <c r="N25" s="382">
        <v>0.13706824854008637</v>
      </c>
      <c r="O25" s="379"/>
      <c r="P25" s="382">
        <v>6.4261074095914458E-2</v>
      </c>
      <c r="Q25" s="382">
        <v>6.7525930119216412E-2</v>
      </c>
      <c r="R25" s="382">
        <v>6.1691412755549332E-2</v>
      </c>
      <c r="S25" s="382">
        <v>0.24457667514616241</v>
      </c>
      <c r="T25" s="382">
        <v>3.789820565483052E-2</v>
      </c>
      <c r="U25" s="382">
        <v>6.6913433103937561E-2</v>
      </c>
      <c r="V25" s="382">
        <v>6.5963677435706206E-2</v>
      </c>
      <c r="W25" s="382">
        <v>6.2760290469241226E-2</v>
      </c>
      <c r="X25" s="382">
        <v>8.2355362759109263E-2</v>
      </c>
      <c r="Y25" s="382">
        <v>9.4996696008461598E-2</v>
      </c>
      <c r="Z25" s="382">
        <v>9.0405640622454E-2</v>
      </c>
      <c r="AA25" s="382">
        <v>7.1700483316270033E-2</v>
      </c>
      <c r="AB25" s="382">
        <v>9.6309068719008739E-2</v>
      </c>
      <c r="AC25" s="382">
        <v>0.10582870031155074</v>
      </c>
      <c r="AD25" s="382">
        <v>0.10578709611856134</v>
      </c>
      <c r="AE25" s="382">
        <v>8.6395458941998876E-2</v>
      </c>
      <c r="AF25" s="382">
        <v>0.11553946910582395</v>
      </c>
      <c r="AG25" s="382">
        <v>0.1191865235351179</v>
      </c>
      <c r="AH25" s="382">
        <v>0.11824457092931052</v>
      </c>
      <c r="AI25" s="382">
        <v>9.8036676179815305E-2</v>
      </c>
      <c r="AJ25" s="382">
        <v>0.11173759606673767</v>
      </c>
      <c r="AK25" s="382">
        <v>0.11827730278900965</v>
      </c>
      <c r="AL25" s="382">
        <v>0.11245011879816615</v>
      </c>
      <c r="AM25" s="382">
        <v>9.7990756180175193E-2</v>
      </c>
      <c r="AN25" s="382">
        <v>0.10571784419528384</v>
      </c>
      <c r="AO25" s="382">
        <v>0.10316659848042568</v>
      </c>
      <c r="AP25" s="382">
        <v>0.10863908079906338</v>
      </c>
      <c r="AQ25" s="382">
        <v>9.952740119863801E-2</v>
      </c>
      <c r="AR25" s="382">
        <v>0.13642893208057708</v>
      </c>
      <c r="AS25" s="382">
        <v>0.14142866405764126</v>
      </c>
      <c r="AT25" s="382">
        <v>0.13807261475574142</v>
      </c>
      <c r="AU25" s="382">
        <v>0.12613128903879453</v>
      </c>
      <c r="AV25" s="382">
        <v>0.1581226182298677</v>
      </c>
      <c r="AW25" s="382">
        <v>0.14993633471382523</v>
      </c>
      <c r="AX25" s="382">
        <v>0.14998093544531824</v>
      </c>
      <c r="AY25" s="382">
        <v>0.13706824854008637</v>
      </c>
      <c r="AZ25" s="382">
        <v>0.13742210812490305</v>
      </c>
      <c r="BA25" s="382">
        <v>0.13558233382372931</v>
      </c>
    </row>
    <row r="26" spans="1:53" s="26" customFormat="1" ht="16.5" customHeight="1">
      <c r="A26" s="97"/>
      <c r="B26" s="625"/>
      <c r="C26" s="26" t="s">
        <v>885</v>
      </c>
      <c r="D26" s="27"/>
      <c r="E26" s="156">
        <v>9152.9599999999991</v>
      </c>
      <c r="F26" s="156">
        <v>22796.560000000001</v>
      </c>
      <c r="G26" s="156">
        <v>24044.99</v>
      </c>
      <c r="H26" s="156">
        <v>28151.85164964974</v>
      </c>
      <c r="I26" s="156">
        <v>30608.288485241337</v>
      </c>
      <c r="J26" s="156">
        <v>32745.824401605139</v>
      </c>
      <c r="K26" s="156">
        <v>36956.963611346844</v>
      </c>
      <c r="L26" s="156">
        <v>39269.585804726099</v>
      </c>
      <c r="M26" s="156">
        <v>41655.926815373685</v>
      </c>
      <c r="N26" s="156">
        <v>45106.133759887161</v>
      </c>
      <c r="O26" s="176"/>
      <c r="P26" s="156">
        <v>9791.3855555555547</v>
      </c>
      <c r="Q26" s="156">
        <v>9939.2459999999992</v>
      </c>
      <c r="R26" s="156">
        <v>11017.903999999999</v>
      </c>
      <c r="S26" s="156">
        <v>22796.560000000001</v>
      </c>
      <c r="T26" s="156">
        <v>22805.91</v>
      </c>
      <c r="U26" s="156">
        <v>22948.993333333332</v>
      </c>
      <c r="V26" s="156">
        <v>23359.345000000001</v>
      </c>
      <c r="W26" s="156">
        <v>24044.99</v>
      </c>
      <c r="X26" s="156">
        <v>26979.1</v>
      </c>
      <c r="Y26" s="156">
        <v>27276.42</v>
      </c>
      <c r="Z26" s="156">
        <v>27780.447749562169</v>
      </c>
      <c r="AA26" s="156">
        <v>28151.85164964974</v>
      </c>
      <c r="AB26" s="156">
        <v>29747.524874944538</v>
      </c>
      <c r="AC26" s="156">
        <v>30140.848989626265</v>
      </c>
      <c r="AD26" s="156">
        <v>30544.400303421644</v>
      </c>
      <c r="AE26" s="156">
        <v>30608.288485241337</v>
      </c>
      <c r="AF26" s="156">
        <v>30926.430081630671</v>
      </c>
      <c r="AG26" s="156">
        <v>31545.154437209992</v>
      </c>
      <c r="AH26" s="156">
        <v>32286.48813652512</v>
      </c>
      <c r="AI26" s="156">
        <v>32745.824401605139</v>
      </c>
      <c r="AJ26" s="156">
        <v>34896.181456586724</v>
      </c>
      <c r="AK26" s="156">
        <v>36242.278553933022</v>
      </c>
      <c r="AL26" s="156">
        <v>36646.758838240596</v>
      </c>
      <c r="AM26" s="156">
        <v>36956.963611346844</v>
      </c>
      <c r="AN26" s="156">
        <v>38444.513434940971</v>
      </c>
      <c r="AO26" s="156">
        <v>38814.051008496426</v>
      </c>
      <c r="AP26" s="156">
        <v>39014.831940629832</v>
      </c>
      <c r="AQ26" s="156">
        <v>39269.585804726099</v>
      </c>
      <c r="AR26" s="156">
        <v>40518.70270784582</v>
      </c>
      <c r="AS26" s="156">
        <v>40910.810697584493</v>
      </c>
      <c r="AT26" s="156">
        <v>41253.190182132588</v>
      </c>
      <c r="AU26" s="156">
        <v>41655.926815373685</v>
      </c>
      <c r="AV26" s="156">
        <v>43362.120017381065</v>
      </c>
      <c r="AW26" s="156">
        <v>43840.380566318607</v>
      </c>
      <c r="AX26" s="156">
        <v>44475.135059887369</v>
      </c>
      <c r="AY26" s="156">
        <v>45106.133759887161</v>
      </c>
      <c r="AZ26" s="156">
        <v>48695.00300843361</v>
      </c>
      <c r="BA26" s="156">
        <v>49333.881308117161</v>
      </c>
    </row>
    <row r="27" spans="1:53" s="26" customFormat="1" ht="16.5" customHeight="1">
      <c r="A27" s="97"/>
      <c r="B27" s="625"/>
      <c r="C27" s="25" t="s">
        <v>886</v>
      </c>
      <c r="D27" s="274"/>
      <c r="E27" s="379">
        <v>3.3731356850420065E-2</v>
      </c>
      <c r="F27" s="379">
        <v>0.41336758960748421</v>
      </c>
      <c r="G27" s="379">
        <v>5.7223562275157347E-2</v>
      </c>
      <c r="H27" s="379">
        <v>6.445758721879101E-2</v>
      </c>
      <c r="I27" s="379">
        <v>7.8382360465742137E-2</v>
      </c>
      <c r="J27" s="379">
        <v>9.065005523638732E-2</v>
      </c>
      <c r="K27" s="379">
        <v>0.1018311238772097</v>
      </c>
      <c r="L27" s="379">
        <v>0.10071259615268037</v>
      </c>
      <c r="M27" s="379">
        <v>0.12841203989416405</v>
      </c>
      <c r="N27" s="379">
        <v>0.13883644363860381</v>
      </c>
      <c r="O27" s="379"/>
      <c r="P27" s="379">
        <v>5.9542770276686918E-2</v>
      </c>
      <c r="Q27" s="379">
        <v>6.5388877692984071E-2</v>
      </c>
      <c r="R27" s="379">
        <v>5.9825272816748064E-2</v>
      </c>
      <c r="S27" s="379">
        <v>0.46397835630917605</v>
      </c>
      <c r="T27" s="379">
        <v>3.9280045616061854E-2</v>
      </c>
      <c r="U27" s="379">
        <v>6.4951280277876902E-2</v>
      </c>
      <c r="V27" s="379">
        <v>6.4914083604415015E-2</v>
      </c>
      <c r="W27" s="379">
        <v>5.9005227605279938E-2</v>
      </c>
      <c r="X27" s="379">
        <v>7.2109217495292338E-2</v>
      </c>
      <c r="Y27" s="379">
        <v>8.8371620918408222E-2</v>
      </c>
      <c r="Z27" s="379">
        <v>8.2688771755733428E-2</v>
      </c>
      <c r="AA27" s="379">
        <v>6.445758721879101E-2</v>
      </c>
      <c r="AB27" s="379">
        <v>8.3729720478765562E-2</v>
      </c>
      <c r="AC27" s="379">
        <v>9.6915323866154507E-2</v>
      </c>
      <c r="AD27" s="379">
        <v>9.7437688459747332E-2</v>
      </c>
      <c r="AE27" s="379">
        <v>7.8382360465742137E-2</v>
      </c>
      <c r="AF27" s="379">
        <v>0.10708041949739106</v>
      </c>
      <c r="AG27" s="379">
        <v>0.11224116755182942</v>
      </c>
      <c r="AH27" s="379">
        <v>0.11070903506280863</v>
      </c>
      <c r="AI27" s="379">
        <v>9.0650055236387292E-2</v>
      </c>
      <c r="AJ27" s="379">
        <v>0.1171694897051863</v>
      </c>
      <c r="AK27" s="379">
        <v>0.1240090605673911</v>
      </c>
      <c r="AL27" s="379">
        <v>0.11780851413634304</v>
      </c>
      <c r="AM27" s="379">
        <v>0.1018311238772097</v>
      </c>
      <c r="AN27" s="379">
        <v>0.11055779761251676</v>
      </c>
      <c r="AO27" s="379">
        <v>0.10667942142587032</v>
      </c>
      <c r="AP27" s="379">
        <v>0.1112664741336047</v>
      </c>
      <c r="AQ27" s="379">
        <v>0.10071259615268037</v>
      </c>
      <c r="AR27" s="379">
        <v>0.14000522727630402</v>
      </c>
      <c r="AS27" s="379">
        <v>0.14516410467263291</v>
      </c>
      <c r="AT27" s="379">
        <v>0.14127815971650279</v>
      </c>
      <c r="AU27" s="379">
        <v>0.12841203989416405</v>
      </c>
      <c r="AV27" s="379">
        <v>0.1602224833198517</v>
      </c>
      <c r="AW27" s="379">
        <v>0.15207871924836941</v>
      </c>
      <c r="AX27" s="379">
        <v>0.15219659352688489</v>
      </c>
      <c r="AY27" s="379">
        <v>0.13883644363860381</v>
      </c>
      <c r="AZ27" s="379">
        <v>0.13960339916517711</v>
      </c>
      <c r="BA27" s="379">
        <v>0.1375376096916395</v>
      </c>
    </row>
    <row r="28" spans="1:53" s="26" customFormat="1" ht="16.5" customHeight="1">
      <c r="A28" s="97"/>
      <c r="B28" s="625"/>
      <c r="C28" s="26" t="s">
        <v>880</v>
      </c>
      <c r="D28" s="27"/>
      <c r="E28" s="156">
        <v>8048.291554765</v>
      </c>
      <c r="F28" s="156">
        <v>13280.879856649999</v>
      </c>
      <c r="G28" s="156">
        <v>20041.092925595</v>
      </c>
      <c r="H28" s="156">
        <v>22130.786264646835</v>
      </c>
      <c r="I28" s="156">
        <v>23609.311842995154</v>
      </c>
      <c r="J28" s="156">
        <v>26644.898132868559</v>
      </c>
      <c r="K28" s="156">
        <v>33578.93332516824</v>
      </c>
      <c r="L28" s="156">
        <v>36094.033309502483</v>
      </c>
      <c r="M28" s="156">
        <v>39448.162127661904</v>
      </c>
      <c r="N28" s="156">
        <v>43289.779161114588</v>
      </c>
      <c r="O28" s="176"/>
      <c r="P28" s="156">
        <v>8624.516695055001</v>
      </c>
      <c r="Q28" s="156">
        <v>8939.6308326566668</v>
      </c>
      <c r="R28" s="156">
        <v>10119.36992965</v>
      </c>
      <c r="S28" s="156">
        <v>11832.201264473999</v>
      </c>
      <c r="T28" s="156">
        <v>18693.222508879997</v>
      </c>
      <c r="U28" s="156">
        <v>18812.420796402334</v>
      </c>
      <c r="V28" s="156">
        <v>18945.274290019173</v>
      </c>
      <c r="W28" s="156">
        <v>19435.95128149934</v>
      </c>
      <c r="X28" s="156">
        <v>21540.07531357016</v>
      </c>
      <c r="Y28" s="156">
        <v>21769.128471966967</v>
      </c>
      <c r="Z28" s="156">
        <v>21965.4444075625</v>
      </c>
      <c r="AA28" s="156">
        <v>22130.786264646835</v>
      </c>
      <c r="AB28" s="156">
        <v>22852.722491117056</v>
      </c>
      <c r="AC28" s="156">
        <v>23148.383443437022</v>
      </c>
      <c r="AD28" s="156">
        <v>23437.966361021892</v>
      </c>
      <c r="AE28" s="156">
        <v>23609.311842995154</v>
      </c>
      <c r="AF28" s="156">
        <v>24323.784285323633</v>
      </c>
      <c r="AG28" s="156">
        <v>24856.896730250464</v>
      </c>
      <c r="AH28" s="156">
        <v>25476.906057039152</v>
      </c>
      <c r="AI28" s="156">
        <v>26644.898132868559</v>
      </c>
      <c r="AJ28" s="156">
        <v>31595.795763961447</v>
      </c>
      <c r="AK28" s="156">
        <v>32916.510909471959</v>
      </c>
      <c r="AL28" s="156">
        <v>33298.970274710344</v>
      </c>
      <c r="AM28" s="156">
        <v>33578.93332516824</v>
      </c>
      <c r="AN28" s="156">
        <v>34914.2947583606</v>
      </c>
      <c r="AO28" s="156">
        <v>35282.100539959931</v>
      </c>
      <c r="AP28" s="156">
        <v>35726.734394645275</v>
      </c>
      <c r="AQ28" s="156">
        <v>36094.033309502483</v>
      </c>
      <c r="AR28" s="156">
        <v>37811.32818329968</v>
      </c>
      <c r="AS28" s="156">
        <v>38350.434191352637</v>
      </c>
      <c r="AT28" s="156">
        <v>38916.663229492508</v>
      </c>
      <c r="AU28" s="156">
        <v>39448.162127661904</v>
      </c>
      <c r="AV28" s="156">
        <v>41643.977839902487</v>
      </c>
      <c r="AW28" s="156">
        <v>42087.227116333357</v>
      </c>
      <c r="AX28" s="156">
        <v>42669.558136821295</v>
      </c>
      <c r="AY28" s="156">
        <v>43289.779161114588</v>
      </c>
      <c r="AZ28" s="156">
        <v>46807.776887695043</v>
      </c>
      <c r="BA28" s="156">
        <v>47425.23950969812</v>
      </c>
    </row>
    <row r="29" spans="1:53" s="26" customFormat="1" ht="16.5" customHeight="1">
      <c r="A29" s="97"/>
      <c r="B29" s="625"/>
      <c r="C29" s="34" t="s">
        <v>887</v>
      </c>
      <c r="D29" s="25"/>
      <c r="E29" s="382">
        <v>0.52004560233772501</v>
      </c>
      <c r="F29" s="382">
        <v>0.59321972501292086</v>
      </c>
      <c r="G29" s="382">
        <v>0.5661822686041873</v>
      </c>
      <c r="H29" s="382">
        <v>0.56983983168670327</v>
      </c>
      <c r="I29" s="382">
        <v>0.55102631432340976</v>
      </c>
      <c r="J29" s="382">
        <v>0.52307073965870787</v>
      </c>
      <c r="K29" s="382">
        <v>0.513119667075563</v>
      </c>
      <c r="L29" s="382">
        <v>0.509266744257027</v>
      </c>
      <c r="M29" s="382">
        <v>0.46176348751506058</v>
      </c>
      <c r="N29" s="382">
        <v>0.39718779544205152</v>
      </c>
      <c r="O29" s="379"/>
      <c r="P29" s="382">
        <v>0.58574613126390085</v>
      </c>
      <c r="Q29" s="382">
        <v>0.52961022434574601</v>
      </c>
      <c r="R29" s="382">
        <v>0.53767439304746045</v>
      </c>
      <c r="S29" s="382">
        <v>0.59321972501292086</v>
      </c>
      <c r="T29" s="382">
        <v>0.51054580683748085</v>
      </c>
      <c r="U29" s="382">
        <v>0.50978558136532548</v>
      </c>
      <c r="V29" s="382">
        <v>0.55183167807793942</v>
      </c>
      <c r="W29" s="382">
        <v>0.5661822686041873</v>
      </c>
      <c r="X29" s="382">
        <v>0.53565847736392169</v>
      </c>
      <c r="Y29" s="382">
        <v>0.51313635269015956</v>
      </c>
      <c r="Z29" s="382">
        <v>0.52532056690752527</v>
      </c>
      <c r="AA29" s="382">
        <v>0.56983983168670327</v>
      </c>
      <c r="AB29" s="382">
        <v>0.50463250643804314</v>
      </c>
      <c r="AC29" s="382">
        <v>0.49167300163793543</v>
      </c>
      <c r="AD29" s="382">
        <v>0.49941744114175535</v>
      </c>
      <c r="AE29" s="382">
        <v>0.55102631432340976</v>
      </c>
      <c r="AF29" s="382">
        <v>0.47430974067782999</v>
      </c>
      <c r="AG29" s="382">
        <v>0.46688852562396183</v>
      </c>
      <c r="AH29" s="382">
        <v>0.46977739829956927</v>
      </c>
      <c r="AI29" s="382">
        <v>0.52307073965870787</v>
      </c>
      <c r="AJ29" s="382">
        <v>0.48354915800217657</v>
      </c>
      <c r="AK29" s="382">
        <v>0.46972325744269433</v>
      </c>
      <c r="AL29" s="382">
        <v>0.47171268581952658</v>
      </c>
      <c r="AM29" s="382">
        <v>0.513119667075563</v>
      </c>
      <c r="AN29" s="382">
        <v>0.49577326493716423</v>
      </c>
      <c r="AO29" s="382">
        <v>0.47416914436456081</v>
      </c>
      <c r="AP29" s="382">
        <v>0.46444628468355442</v>
      </c>
      <c r="AQ29" s="382">
        <v>0.509266744257027</v>
      </c>
      <c r="AR29" s="382">
        <v>0.44945087088832236</v>
      </c>
      <c r="AS29" s="382">
        <v>0.4278062079075865</v>
      </c>
      <c r="AT29" s="382">
        <v>0.42253071435546158</v>
      </c>
      <c r="AU29" s="382">
        <v>0.46176348751506058</v>
      </c>
      <c r="AV29" s="382">
        <v>0.38750000000000001</v>
      </c>
      <c r="AW29" s="382">
        <v>0.38108311178604959</v>
      </c>
      <c r="AX29" s="382">
        <v>0.37633151235024775</v>
      </c>
      <c r="AY29" s="382">
        <v>0.39718779544205152</v>
      </c>
      <c r="AZ29" s="382">
        <v>0.37918901314392045</v>
      </c>
      <c r="BA29" s="382">
        <v>0.36811593440065654</v>
      </c>
    </row>
    <row r="30" spans="1:53" s="26" customFormat="1" ht="16.5" customHeight="1">
      <c r="A30" s="97"/>
      <c r="B30" s="625"/>
      <c r="C30" s="26" t="s">
        <v>609</v>
      </c>
      <c r="D30" s="27"/>
      <c r="E30" s="156">
        <v>1301.8690297199998</v>
      </c>
      <c r="F30" s="156">
        <v>3384.8133267900002</v>
      </c>
      <c r="G30" s="156">
        <v>5604.9476097799998</v>
      </c>
      <c r="H30" s="156">
        <v>5896.5156171559993</v>
      </c>
      <c r="I30" s="156">
        <v>6263.6561165833746</v>
      </c>
      <c r="J30" s="156">
        <v>6539.4857958139328</v>
      </c>
      <c r="K30" s="156">
        <v>6643.846651529966</v>
      </c>
      <c r="L30" s="156">
        <v>6894.6688434400003</v>
      </c>
      <c r="M30" s="156">
        <v>7250.0478977105995</v>
      </c>
      <c r="N30" s="156">
        <v>7202.9561274099997</v>
      </c>
      <c r="O30" s="176"/>
      <c r="P30" s="156">
        <v>632.41698757999995</v>
      </c>
      <c r="Q30" s="156">
        <v>1189.0099444900002</v>
      </c>
      <c r="R30" s="156">
        <v>1841.3417939800001</v>
      </c>
      <c r="S30" s="156">
        <v>3384.8133267900002</v>
      </c>
      <c r="T30" s="156">
        <v>1246.7640734300001</v>
      </c>
      <c r="U30" s="156">
        <v>2531.5566153199998</v>
      </c>
      <c r="V30" s="156">
        <v>4104.4894221499999</v>
      </c>
      <c r="W30" s="156">
        <v>5604.9476097799998</v>
      </c>
      <c r="X30" s="156">
        <v>1280.28825162</v>
      </c>
      <c r="Y30" s="156">
        <v>2567.8082043499999</v>
      </c>
      <c r="Z30" s="156">
        <v>3997.3687921599994</v>
      </c>
      <c r="AA30" s="156">
        <v>5896.5156171559993</v>
      </c>
      <c r="AB30" s="156">
        <v>1371.7581350266</v>
      </c>
      <c r="AC30" s="156">
        <v>2769.3523543676001</v>
      </c>
      <c r="AD30" s="156">
        <v>4238.0307658720003</v>
      </c>
      <c r="AE30" s="156">
        <v>6263.6561165833746</v>
      </c>
      <c r="AF30" s="156">
        <v>1442.5807842555002</v>
      </c>
      <c r="AG30" s="156">
        <v>2877.6366730540003</v>
      </c>
      <c r="AH30" s="156">
        <v>4401.7548020477225</v>
      </c>
      <c r="AI30" s="156">
        <v>6539.4857958139328</v>
      </c>
      <c r="AJ30" s="156">
        <v>1530.2632898922</v>
      </c>
      <c r="AK30" s="156">
        <v>3022.275688996127</v>
      </c>
      <c r="AL30" s="156">
        <v>4595.4375616786883</v>
      </c>
      <c r="AM30" s="156">
        <v>6643.846651529966</v>
      </c>
      <c r="AN30" s="156">
        <v>1628.2602977800002</v>
      </c>
      <c r="AO30" s="156">
        <v>3148.1947144999995</v>
      </c>
      <c r="AP30" s="156">
        <v>4716.7022763414998</v>
      </c>
      <c r="AQ30" s="156">
        <v>6894.6688434400003</v>
      </c>
      <c r="AR30" s="156">
        <v>1625.1920057699999</v>
      </c>
      <c r="AS30" s="156">
        <v>3200.2045003000003</v>
      </c>
      <c r="AT30" s="156">
        <v>4846.0001008843374</v>
      </c>
      <c r="AU30" s="156">
        <v>7250.0478977105995</v>
      </c>
      <c r="AV30" s="156">
        <v>1683.8368445025001</v>
      </c>
      <c r="AW30" s="156">
        <v>3302.9072398108337</v>
      </c>
      <c r="AX30" s="156">
        <v>5015.7667960300005</v>
      </c>
      <c r="AY30" s="156">
        <v>7202.9561274099997</v>
      </c>
      <c r="AZ30" s="156">
        <v>1915.1880786213401</v>
      </c>
      <c r="BA30" s="156">
        <v>3727.468762889996</v>
      </c>
    </row>
    <row r="31" spans="1:53" s="26" customFormat="1" ht="16.5" customHeight="1">
      <c r="A31" s="97"/>
      <c r="B31" s="625"/>
      <c r="C31" s="208" t="s">
        <v>675</v>
      </c>
      <c r="D31" s="27"/>
      <c r="E31" s="159">
        <v>2503.3747499599999</v>
      </c>
      <c r="F31" s="159">
        <v>5705.8340848600001</v>
      </c>
      <c r="G31" s="159">
        <v>9899.5463485600012</v>
      </c>
      <c r="H31" s="159">
        <v>10347.671905810001</v>
      </c>
      <c r="I31" s="159">
        <v>11367.254074380002</v>
      </c>
      <c r="J31" s="159">
        <v>12502.105929459565</v>
      </c>
      <c r="K31" s="159">
        <v>12947.94777482497</v>
      </c>
      <c r="L31" s="159">
        <v>13538.423470982154</v>
      </c>
      <c r="M31" s="159">
        <v>15700.782096752802</v>
      </c>
      <c r="N31" s="159">
        <v>18134.887854228866</v>
      </c>
      <c r="O31" s="176"/>
      <c r="P31" s="159">
        <v>1079.6776176999999</v>
      </c>
      <c r="Q31" s="159">
        <v>2245.0660690299997</v>
      </c>
      <c r="R31" s="159">
        <v>3424.6410425899994</v>
      </c>
      <c r="S31" s="159">
        <v>5705.8340848600001</v>
      </c>
      <c r="T31" s="159">
        <v>2442.0219630299998</v>
      </c>
      <c r="U31" s="159">
        <v>4965.9243177100007</v>
      </c>
      <c r="V31" s="159">
        <v>7437.93730082</v>
      </c>
      <c r="W31" s="159">
        <v>9899.5463485600012</v>
      </c>
      <c r="X31" s="159">
        <v>2390.1203952199999</v>
      </c>
      <c r="Y31" s="159">
        <v>5004.1440075099999</v>
      </c>
      <c r="Z31" s="159">
        <v>7609.3894737300006</v>
      </c>
      <c r="AA31" s="159">
        <v>10347.671905810001</v>
      </c>
      <c r="AB31" s="159">
        <v>2718.3308992700004</v>
      </c>
      <c r="AC31" s="159">
        <v>5632.5084866199995</v>
      </c>
      <c r="AD31" s="159">
        <v>8485.948660869999</v>
      </c>
      <c r="AE31" s="159">
        <v>11367.254074380002</v>
      </c>
      <c r="AF31" s="159">
        <v>3041.4319178727524</v>
      </c>
      <c r="AG31" s="159">
        <v>6163.4341285390401</v>
      </c>
      <c r="AH31" s="159">
        <v>9369.8735145210121</v>
      </c>
      <c r="AI31" s="159">
        <v>12502.105929459565</v>
      </c>
      <c r="AJ31" s="159">
        <v>3164.6488564153633</v>
      </c>
      <c r="AK31" s="159">
        <v>6434.1623309227798</v>
      </c>
      <c r="AL31" s="159">
        <v>9742.0266611970346</v>
      </c>
      <c r="AM31" s="159">
        <v>12947.94777482497</v>
      </c>
      <c r="AN31" s="159">
        <v>3284.2841938771562</v>
      </c>
      <c r="AO31" s="159">
        <v>6639.3917696161552</v>
      </c>
      <c r="AP31" s="159">
        <v>10155.538825238262</v>
      </c>
      <c r="AQ31" s="159">
        <v>13538.423470982154</v>
      </c>
      <c r="AR31" s="159">
        <v>3615.9502874204481</v>
      </c>
      <c r="AS31" s="159">
        <v>7480.5003787866945</v>
      </c>
      <c r="AT31" s="159">
        <v>11468.988966344237</v>
      </c>
      <c r="AU31" s="159">
        <v>15700.782096752802</v>
      </c>
      <c r="AV31" s="159">
        <v>4345.3960507691609</v>
      </c>
      <c r="AW31" s="159">
        <v>8667.157209698591</v>
      </c>
      <c r="AX31" s="159">
        <v>13328.054205999841</v>
      </c>
      <c r="AY31" s="159">
        <v>18134.887854228866</v>
      </c>
      <c r="AZ31" s="159">
        <v>5050.7478123962264</v>
      </c>
      <c r="BA31" s="159">
        <v>10125.801179888691</v>
      </c>
    </row>
    <row r="32" spans="1:53" s="26" customFormat="1" ht="16.5" customHeight="1">
      <c r="A32" s="97"/>
      <c r="B32" s="625"/>
      <c r="C32" s="34" t="s">
        <v>551</v>
      </c>
      <c r="D32" s="27"/>
      <c r="E32" s="167">
        <v>2.500852612289611E-2</v>
      </c>
      <c r="F32" s="167">
        <v>2.3634309820547986E-2</v>
      </c>
      <c r="G32" s="167">
        <v>2.2715125142958491E-2</v>
      </c>
      <c r="H32" s="167">
        <v>2.2153523232940901E-2</v>
      </c>
      <c r="I32" s="167">
        <v>2.2580774985609779E-2</v>
      </c>
      <c r="J32" s="167">
        <v>2.4278470554188514E-2</v>
      </c>
      <c r="K32" s="167">
        <v>2.443908809009027E-2</v>
      </c>
      <c r="L32" s="167">
        <v>2.3026679490504451E-2</v>
      </c>
      <c r="M32" s="167">
        <v>2.4464354244941085E-2</v>
      </c>
      <c r="N32" s="167">
        <v>2.7405229082377625E-2</v>
      </c>
      <c r="O32" s="176"/>
      <c r="P32" s="167">
        <v>2.4340830097827001E-2</v>
      </c>
      <c r="Q32" s="167">
        <v>2.4746201099164838E-2</v>
      </c>
      <c r="R32" s="167">
        <v>2.4601724404999484E-2</v>
      </c>
      <c r="S32" s="167">
        <v>2.3243883497622894E-2</v>
      </c>
      <c r="T32" s="167">
        <v>2.2864936486335707E-2</v>
      </c>
      <c r="U32" s="167">
        <v>2.2857596067398477E-2</v>
      </c>
      <c r="V32" s="167">
        <v>2.2697510321849593E-2</v>
      </c>
      <c r="W32" s="167">
        <v>2.2439927125083269E-2</v>
      </c>
      <c r="X32" s="167">
        <v>2.221428938475193E-2</v>
      </c>
      <c r="Y32" s="167">
        <v>2.2519572783714536E-2</v>
      </c>
      <c r="Z32" s="167">
        <v>2.2320766765516711E-2</v>
      </c>
      <c r="AA32" s="167">
        <v>2.1601811748602047E-2</v>
      </c>
      <c r="AB32" s="167">
        <v>2.1856428469017138E-2</v>
      </c>
      <c r="AC32" s="167">
        <v>2.2605463988423682E-2</v>
      </c>
      <c r="AD32" s="167">
        <v>2.2747069383429633E-2</v>
      </c>
      <c r="AE32" s="167">
        <v>2.2948571483425384E-2</v>
      </c>
      <c r="AF32" s="167">
        <v>2.3487561808659203E-2</v>
      </c>
      <c r="AG32" s="167">
        <v>2.4025288878447518E-2</v>
      </c>
      <c r="AH32" s="167">
        <v>2.457551966184628E-2</v>
      </c>
      <c r="AI32" s="167">
        <v>2.501516000176383E-2</v>
      </c>
      <c r="AJ32" s="167">
        <v>2.4182299110052815E-2</v>
      </c>
      <c r="AK32" s="167">
        <v>2.4857651238856575E-2</v>
      </c>
      <c r="AL32" s="167">
        <v>2.4655828593421147E-2</v>
      </c>
      <c r="AM32" s="167">
        <v>2.4053209993174396E-2</v>
      </c>
      <c r="AN32" s="167">
        <v>2.3679064805820962E-2</v>
      </c>
      <c r="AO32" s="167">
        <v>2.3428176629604096E-2</v>
      </c>
      <c r="AP32" s="167">
        <v>2.2637527624627587E-2</v>
      </c>
      <c r="AQ32" s="167">
        <v>2.2439162646114511E-2</v>
      </c>
      <c r="AR32" s="167">
        <v>2.3336274968365055E-2</v>
      </c>
      <c r="AS32" s="167">
        <v>2.4265548129730502E-2</v>
      </c>
      <c r="AT32" s="167">
        <v>2.4579590336425532E-2</v>
      </c>
      <c r="AU32" s="167">
        <v>2.5575425653930499E-2</v>
      </c>
      <c r="AV32" s="167">
        <v>2.5628883509030413E-2</v>
      </c>
      <c r="AW32" s="167">
        <v>2.6293570377019539E-2</v>
      </c>
      <c r="AX32" s="167">
        <v>2.7934934777544287E-2</v>
      </c>
      <c r="AY32" s="167">
        <v>2.9600738135929269E-2</v>
      </c>
      <c r="AZ32" s="167">
        <v>2.9481685602672815E-2</v>
      </c>
      <c r="BA32" s="167">
        <v>2.79072361798679E-2</v>
      </c>
    </row>
    <row r="33" spans="1:53" s="26" customFormat="1" ht="16.5" customHeight="1">
      <c r="A33" s="97"/>
      <c r="B33" s="625"/>
      <c r="C33" s="26" t="s">
        <v>674</v>
      </c>
      <c r="D33" s="27"/>
      <c r="E33" s="156">
        <v>2731.51</v>
      </c>
      <c r="F33" s="156">
        <v>6816.5459597999998</v>
      </c>
      <c r="G33" s="156">
        <v>6648.9611778199996</v>
      </c>
      <c r="H33" s="156">
        <v>7356.4074918200004</v>
      </c>
      <c r="I33" s="156">
        <v>8338.5960703700002</v>
      </c>
      <c r="J33" s="156">
        <v>9231.5999999999985</v>
      </c>
      <c r="K33" s="156">
        <v>9029.6692194999996</v>
      </c>
      <c r="L33" s="156">
        <v>9128.1899999999987</v>
      </c>
      <c r="M33" s="156">
        <v>10327.040000000001</v>
      </c>
      <c r="N33" s="156">
        <v>12464.009999999998</v>
      </c>
      <c r="O33" s="176"/>
      <c r="P33" s="156">
        <v>710.0200000000001</v>
      </c>
      <c r="Q33" s="156">
        <v>770.22369314999992</v>
      </c>
      <c r="R33" s="156">
        <v>773.23282305000021</v>
      </c>
      <c r="S33" s="156">
        <v>1662.06814119</v>
      </c>
      <c r="T33" s="156">
        <v>1583.7819578900003</v>
      </c>
      <c r="U33" s="156">
        <v>1640.2883748100003</v>
      </c>
      <c r="V33" s="156">
        <v>1693.5538474599989</v>
      </c>
      <c r="W33" s="156">
        <v>1730.53540858</v>
      </c>
      <c r="X33" s="156">
        <v>1757.30261077</v>
      </c>
      <c r="Y33" s="156">
        <v>1822.7849754899999</v>
      </c>
      <c r="Z33" s="156">
        <v>1877.5845753600006</v>
      </c>
      <c r="AA33" s="156">
        <v>1898.7453301999992</v>
      </c>
      <c r="AB33" s="156">
        <v>1940.2941139200002</v>
      </c>
      <c r="AC33" s="156">
        <v>2053.6219564499997</v>
      </c>
      <c r="AD33" s="156">
        <v>2142.59</v>
      </c>
      <c r="AE33" s="156">
        <v>2202.09</v>
      </c>
      <c r="AF33" s="156">
        <v>2205.56</v>
      </c>
      <c r="AG33" s="156">
        <v>2295.6</v>
      </c>
      <c r="AH33" s="156">
        <v>2352.35</v>
      </c>
      <c r="AI33" s="156">
        <v>2378.09</v>
      </c>
      <c r="AJ33" s="156">
        <v>2203.2800000000002</v>
      </c>
      <c r="AK33" s="156">
        <v>2280.6</v>
      </c>
      <c r="AL33" s="156">
        <v>2286.7692195</v>
      </c>
      <c r="AM33" s="156">
        <v>2259.02</v>
      </c>
      <c r="AN33" s="156">
        <v>2225.8900000000003</v>
      </c>
      <c r="AO33" s="156">
        <v>2279.13</v>
      </c>
      <c r="AP33" s="156">
        <v>2298.0699999999997</v>
      </c>
      <c r="AQ33" s="156">
        <v>2325.1</v>
      </c>
      <c r="AR33" s="156">
        <v>2369.04</v>
      </c>
      <c r="AS33" s="156">
        <v>2493</v>
      </c>
      <c r="AT33" s="156">
        <v>2644</v>
      </c>
      <c r="AU33" s="156">
        <v>2821</v>
      </c>
      <c r="AV33" s="156">
        <v>2815.5922805999999</v>
      </c>
      <c r="AW33" s="156">
        <v>2943</v>
      </c>
      <c r="AX33" s="156">
        <v>3234</v>
      </c>
      <c r="AY33" s="156">
        <v>3470.58</v>
      </c>
      <c r="AZ33" s="156">
        <v>3371.88</v>
      </c>
      <c r="BA33" s="156">
        <v>3224.63</v>
      </c>
    </row>
    <row r="34" spans="1:53" s="26" customFormat="1" ht="16.5" customHeight="1">
      <c r="A34" s="97"/>
      <c r="B34" s="625"/>
      <c r="C34" s="208" t="s">
        <v>18</v>
      </c>
      <c r="D34" s="27"/>
      <c r="E34" s="159">
        <v>109223.15</v>
      </c>
      <c r="F34" s="159">
        <v>288417.39029220998</v>
      </c>
      <c r="G34" s="159">
        <v>292710.74387548002</v>
      </c>
      <c r="H34" s="159">
        <v>332064.90066923003</v>
      </c>
      <c r="I34" s="159">
        <v>369278.56</v>
      </c>
      <c r="J34" s="159">
        <v>380238.12</v>
      </c>
      <c r="K34" s="159">
        <v>369476.52</v>
      </c>
      <c r="L34" s="159">
        <v>396417.99</v>
      </c>
      <c r="M34" s="159">
        <v>422126</v>
      </c>
      <c r="N34" s="159">
        <v>454804.07999999996</v>
      </c>
      <c r="O34" s="176"/>
      <c r="P34" s="159">
        <v>118300.22</v>
      </c>
      <c r="Q34" s="159">
        <v>124841.73861063</v>
      </c>
      <c r="R34" s="159">
        <v>124695.20948627</v>
      </c>
      <c r="S34" s="159">
        <v>283690.74777307</v>
      </c>
      <c r="T34" s="159">
        <v>280915.52854074002</v>
      </c>
      <c r="U34" s="159">
        <v>287833.35862688295</v>
      </c>
      <c r="V34" s="159">
        <v>296023.251562953</v>
      </c>
      <c r="W34" s="159">
        <v>305959.60020707187</v>
      </c>
      <c r="X34" s="159">
        <v>318166.03970834002</v>
      </c>
      <c r="Y34" s="159">
        <v>325547.96579063998</v>
      </c>
      <c r="Z34" s="159">
        <v>334644.47363849333</v>
      </c>
      <c r="AA34" s="159">
        <v>349679.19988901762</v>
      </c>
      <c r="AB34" s="159">
        <v>360030.02888942999</v>
      </c>
      <c r="AC34" s="159">
        <v>364383.36785588297</v>
      </c>
      <c r="AD34" s="159">
        <v>373696.18</v>
      </c>
      <c r="AE34" s="159">
        <v>380701.37497234996</v>
      </c>
      <c r="AF34" s="159">
        <v>380830.12549278</v>
      </c>
      <c r="AG34" s="159">
        <v>383247.27</v>
      </c>
      <c r="AH34" s="159">
        <v>379755.67000000004</v>
      </c>
      <c r="AI34" s="159">
        <v>377163.83130434784</v>
      </c>
      <c r="AJ34" s="159">
        <v>369506.81999999995</v>
      </c>
      <c r="AK34" s="159">
        <v>367993.8</v>
      </c>
      <c r="AL34" s="159">
        <v>367966.06863641809</v>
      </c>
      <c r="AM34" s="159">
        <v>372607.91000000003</v>
      </c>
      <c r="AN34" s="159">
        <v>378075.77</v>
      </c>
      <c r="AO34" s="159">
        <v>391264.37</v>
      </c>
      <c r="AP34" s="159">
        <v>403856.91000000003</v>
      </c>
      <c r="AQ34" s="159">
        <v>412219.23</v>
      </c>
      <c r="AR34" s="159">
        <v>411709.81</v>
      </c>
      <c r="AS34" s="159">
        <v>412082</v>
      </c>
      <c r="AT34" s="159">
        <v>426768</v>
      </c>
      <c r="AU34" s="159">
        <v>437608</v>
      </c>
      <c r="AV34" s="159">
        <v>445543.82994262001</v>
      </c>
      <c r="AW34" s="159">
        <v>448944</v>
      </c>
      <c r="AX34" s="159">
        <v>459301</v>
      </c>
      <c r="AY34" s="159">
        <v>465162.35</v>
      </c>
      <c r="AZ34" s="159">
        <v>463842.08999999997</v>
      </c>
      <c r="BA34" s="159">
        <v>463462.43000000005</v>
      </c>
    </row>
    <row r="35" spans="1:53" s="26" customFormat="1" ht="16.5" customHeight="1">
      <c r="A35" s="97"/>
      <c r="B35" s="625"/>
      <c r="C35" s="34" t="s">
        <v>877</v>
      </c>
      <c r="D35" s="27"/>
      <c r="E35" s="167">
        <v>2.5013046702617579E-2</v>
      </c>
      <c r="F35" s="167">
        <v>2.5428964516349826E-2</v>
      </c>
      <c r="G35" s="167">
        <v>2.491153278000913E-2</v>
      </c>
      <c r="H35" s="167">
        <v>2.4392192320312291E-2</v>
      </c>
      <c r="I35" s="167">
        <v>2.5025447087303129E-2</v>
      </c>
      <c r="J35" s="167">
        <v>2.7123571999304985E-2</v>
      </c>
      <c r="K35" s="167">
        <v>2.7289842274581953E-2</v>
      </c>
      <c r="L35" s="167">
        <v>2.6025522027013571E-2</v>
      </c>
      <c r="M35" s="167">
        <v>2.796995082336564E-2</v>
      </c>
      <c r="N35" s="167">
        <v>3.0705944066984958E-2</v>
      </c>
      <c r="O35" s="176"/>
      <c r="P35" s="167"/>
      <c r="Q35" s="167"/>
      <c r="R35" s="167"/>
      <c r="S35" s="167"/>
      <c r="T35" s="167">
        <v>2.5097192533203964E-2</v>
      </c>
      <c r="U35" s="167">
        <v>2.4985897804681849E-2</v>
      </c>
      <c r="V35" s="167">
        <v>2.4810159518725519E-2</v>
      </c>
      <c r="W35" s="167">
        <v>2.4745703186099182E-2</v>
      </c>
      <c r="X35" s="167">
        <v>2.4382432846593714E-2</v>
      </c>
      <c r="Y35" s="167">
        <v>2.4720457497323971E-2</v>
      </c>
      <c r="Z35" s="167">
        <v>2.4487231163001021E-2</v>
      </c>
      <c r="AA35" s="167">
        <v>2.400413280302215E-2</v>
      </c>
      <c r="AB35" s="167">
        <v>2.4241467837681517E-2</v>
      </c>
      <c r="AC35" s="167">
        <v>2.4891343155226734E-2</v>
      </c>
      <c r="AD35" s="167">
        <v>2.5125121859858237E-2</v>
      </c>
      <c r="AE35" s="167">
        <v>2.5688597631421582E-2</v>
      </c>
      <c r="AF35" s="167">
        <v>2.6201957848321095E-2</v>
      </c>
      <c r="AG35" s="167">
        <v>2.6833941174727326E-2</v>
      </c>
      <c r="AH35" s="167">
        <v>2.7452732634371986E-2</v>
      </c>
      <c r="AI35" s="167">
        <v>2.7985968413760588E-2</v>
      </c>
      <c r="AJ35" s="167">
        <v>2.701559817031994E-2</v>
      </c>
      <c r="AK35" s="167">
        <v>2.7608494608843136E-2</v>
      </c>
      <c r="AL35" s="167">
        <v>2.7497388495990385E-2</v>
      </c>
      <c r="AM35" s="167">
        <v>2.7025590597027815E-2</v>
      </c>
      <c r="AN35" s="167">
        <v>2.6605630456687047E-2</v>
      </c>
      <c r="AO35" s="167">
        <v>2.6079301462511435E-2</v>
      </c>
      <c r="AP35" s="167">
        <v>2.5806447488747528E-2</v>
      </c>
      <c r="AQ35" s="167">
        <v>2.5677535401107444E-2</v>
      </c>
      <c r="AR35" s="167">
        <v>2.6827308286098302E-2</v>
      </c>
      <c r="AS35" s="167">
        <v>2.7817604899343696E-2</v>
      </c>
      <c r="AT35" s="167">
        <v>2.8054628685589226E-2</v>
      </c>
      <c r="AU35" s="167">
        <v>2.9081569905611199E-2</v>
      </c>
      <c r="AV35" s="167">
        <v>2.9330795189109738E-2</v>
      </c>
      <c r="AW35" s="167">
        <v>2.9652473356191589E-2</v>
      </c>
      <c r="AX35" s="167">
        <v>3.1090528287373371E-2</v>
      </c>
      <c r="AY35" s="167">
        <v>3.2570659300807374E-2</v>
      </c>
      <c r="AZ35" s="167">
        <v>3.2841500473449657E-2</v>
      </c>
      <c r="BA35" s="167">
        <v>3.1609043890495278E-2</v>
      </c>
    </row>
    <row r="36" spans="1:53" s="26" customFormat="1" ht="16.5" customHeight="1">
      <c r="A36" s="97"/>
      <c r="B36" s="625"/>
      <c r="C36" s="26" t="s">
        <v>878</v>
      </c>
      <c r="D36" s="27"/>
      <c r="E36" s="156">
        <v>2732</v>
      </c>
      <c r="F36" s="156">
        <v>8410.5693008599992</v>
      </c>
      <c r="G36" s="156">
        <v>8577.4227934299997</v>
      </c>
      <c r="H36" s="156">
        <v>9575.8828256500001</v>
      </c>
      <c r="I36" s="156">
        <v>10743.89287732</v>
      </c>
      <c r="J36" s="156">
        <v>11810.881311209998</v>
      </c>
      <c r="K36" s="156">
        <v>11620.329219499999</v>
      </c>
      <c r="L36" s="156">
        <v>11901.4845647</v>
      </c>
      <c r="M36" s="156">
        <v>13719.795597620001</v>
      </c>
      <c r="N36" s="156">
        <v>16303.280243619998</v>
      </c>
      <c r="O36" s="176"/>
      <c r="P36" s="156"/>
      <c r="Q36" s="156"/>
      <c r="R36" s="156"/>
      <c r="S36" s="156"/>
      <c r="T36" s="156">
        <v>2029.4916336900003</v>
      </c>
      <c r="U36" s="156">
        <v>2103.4909097700001</v>
      </c>
      <c r="V36" s="156">
        <v>2184.9672009899991</v>
      </c>
      <c r="W36" s="156">
        <v>2258.6714598999997</v>
      </c>
      <c r="X36" s="156">
        <v>2274.6240309</v>
      </c>
      <c r="Y36" s="156">
        <v>2368.4948249099998</v>
      </c>
      <c r="Z36" s="156">
        <v>2440.9575461300005</v>
      </c>
      <c r="AA36" s="156">
        <v>2491.8164237099991</v>
      </c>
      <c r="AB36" s="156">
        <v>2525.7805787100006</v>
      </c>
      <c r="AC36" s="156">
        <v>2642.3185430600001</v>
      </c>
      <c r="AD36" s="156">
        <v>2741.2492509899998</v>
      </c>
      <c r="AE36" s="156">
        <v>2834.54450456</v>
      </c>
      <c r="AF36" s="156">
        <v>2831.4855943899997</v>
      </c>
      <c r="AG36" s="156">
        <v>2939.1526432199998</v>
      </c>
      <c r="AH36" s="156">
        <v>3003.7099520099996</v>
      </c>
      <c r="AI36" s="156">
        <v>3036.5331215900001</v>
      </c>
      <c r="AJ36" s="156">
        <v>2827.8573378699998</v>
      </c>
      <c r="AK36" s="156">
        <v>2925.4336250369997</v>
      </c>
      <c r="AL36" s="156">
        <v>2946.3061686629999</v>
      </c>
      <c r="AM36" s="156">
        <v>2920.73469578</v>
      </c>
      <c r="AN36" s="156">
        <v>2882.7410175800005</v>
      </c>
      <c r="AO36" s="156">
        <v>2930.5468663000001</v>
      </c>
      <c r="AP36" s="156">
        <v>3017.1966724399995</v>
      </c>
      <c r="AQ36" s="156">
        <v>3071.0000083800001</v>
      </c>
      <c r="AR36" s="156">
        <v>3168.09664294</v>
      </c>
      <c r="AS36" s="156">
        <v>3327.8912410399998</v>
      </c>
      <c r="AT36" s="156">
        <v>3503.34277896</v>
      </c>
      <c r="AU36" s="156">
        <v>3720.4649346800002</v>
      </c>
      <c r="AV36" s="156">
        <v>3755.2944640800001</v>
      </c>
      <c r="AW36" s="156">
        <v>3893.2896299099998</v>
      </c>
      <c r="AX36" s="156">
        <v>4206.4864585100004</v>
      </c>
      <c r="AY36" s="156">
        <v>4447.3719717200001</v>
      </c>
      <c r="AZ36" s="156">
        <v>4359.6122169600003</v>
      </c>
      <c r="BA36" s="156">
        <v>4232.7231633199999</v>
      </c>
    </row>
    <row r="37" spans="1:53" s="26" customFormat="1" ht="16.5" customHeight="1">
      <c r="A37" s="97"/>
      <c r="B37" s="625"/>
      <c r="C37" s="208" t="s">
        <v>879</v>
      </c>
      <c r="D37" s="27"/>
      <c r="E37" s="159">
        <v>109223</v>
      </c>
      <c r="F37" s="159">
        <v>330747.61245005997</v>
      </c>
      <c r="G37" s="159">
        <v>344315.33656223526</v>
      </c>
      <c r="H37" s="159">
        <v>392579.83455943008</v>
      </c>
      <c r="I37" s="159">
        <v>429318.71865621954</v>
      </c>
      <c r="J37" s="159">
        <v>435447.12</v>
      </c>
      <c r="K37" s="159">
        <v>425811.52</v>
      </c>
      <c r="L37" s="159">
        <v>457300.51264088694</v>
      </c>
      <c r="M37" s="159">
        <v>490519.11761527689</v>
      </c>
      <c r="N37" s="159">
        <v>530948.67261056765</v>
      </c>
      <c r="O37" s="176"/>
      <c r="P37" s="159"/>
      <c r="Q37" s="159"/>
      <c r="R37" s="159"/>
      <c r="S37" s="159"/>
      <c r="T37" s="159">
        <v>327953.65693097503</v>
      </c>
      <c r="U37" s="159">
        <v>337673.63453402946</v>
      </c>
      <c r="V37" s="159">
        <v>349397.99024469283</v>
      </c>
      <c r="W37" s="159">
        <v>362124.82797497144</v>
      </c>
      <c r="X37" s="159">
        <v>375208.1639310625</v>
      </c>
      <c r="Y37" s="159">
        <v>385350.23601354915</v>
      </c>
      <c r="Z37" s="159">
        <v>396564.471719914</v>
      </c>
      <c r="AA37" s="159">
        <v>412974.54292276537</v>
      </c>
      <c r="AB37" s="159">
        <v>422558.71330444003</v>
      </c>
      <c r="AC37" s="159">
        <v>425782.99506190768</v>
      </c>
      <c r="AD37" s="159">
        <v>432857.938046597</v>
      </c>
      <c r="AE37" s="159">
        <v>437771.93992959638</v>
      </c>
      <c r="AF37" s="159">
        <v>438259.12549278</v>
      </c>
      <c r="AG37" s="159">
        <v>439328.27</v>
      </c>
      <c r="AH37" s="159">
        <v>434087.67000000004</v>
      </c>
      <c r="AI37" s="159">
        <v>430469.83130434784</v>
      </c>
      <c r="AJ37" s="159">
        <v>424515.21763885493</v>
      </c>
      <c r="AK37" s="159">
        <v>425009.8489123247</v>
      </c>
      <c r="AL37" s="159">
        <v>425100.34999157954</v>
      </c>
      <c r="AM37" s="159">
        <v>428767.59317218926</v>
      </c>
      <c r="AN37" s="159">
        <v>435784.48684523499</v>
      </c>
      <c r="AO37" s="159">
        <v>451952.10100156249</v>
      </c>
      <c r="AP37" s="159">
        <v>465123.89831976005</v>
      </c>
      <c r="AQ37" s="159">
        <v>475794.85230680247</v>
      </c>
      <c r="AR37" s="159">
        <v>478929.59680454247</v>
      </c>
      <c r="AS37" s="159">
        <v>479844.87686403748</v>
      </c>
      <c r="AT37" s="159">
        <v>495430.96196939499</v>
      </c>
      <c r="AU37" s="159">
        <v>507556.513554395</v>
      </c>
      <c r="AV37" s="159">
        <v>519242.83771895</v>
      </c>
      <c r="AW37" s="159">
        <v>526632.01934572496</v>
      </c>
      <c r="AX37" s="159">
        <v>536780.12940446497</v>
      </c>
      <c r="AY37" s="159">
        <v>541728.821785465</v>
      </c>
      <c r="AZ37" s="159">
        <v>538363.02518679749</v>
      </c>
      <c r="BA37" s="159">
        <v>537105.96731273504</v>
      </c>
    </row>
    <row r="38" spans="1:53" s="26" customFormat="1" ht="16.5" customHeight="1">
      <c r="A38" s="97"/>
      <c r="B38" s="625"/>
      <c r="C38" s="34" t="s">
        <v>1063</v>
      </c>
      <c r="D38" s="27"/>
      <c r="E38" s="509"/>
      <c r="F38" s="509"/>
      <c r="G38" s="509"/>
      <c r="H38" s="509"/>
      <c r="I38" s="167">
        <v>2.5249353411652065E-2</v>
      </c>
      <c r="J38" s="167">
        <v>2.7448477249738937E-2</v>
      </c>
      <c r="K38" s="167">
        <v>2.7740418426546554E-2</v>
      </c>
      <c r="L38" s="167">
        <v>2.6565563413869703E-2</v>
      </c>
      <c r="M38" s="167">
        <v>2.8558343843069864E-2</v>
      </c>
      <c r="N38" s="167">
        <v>3.1329545839108464E-2</v>
      </c>
      <c r="O38" s="17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67">
        <v>2.4431733911507013E-2</v>
      </c>
      <c r="AC38" s="167">
        <v>2.5116818209698504E-2</v>
      </c>
      <c r="AD38" s="167">
        <v>2.5359972715663308E-2</v>
      </c>
      <c r="AE38" s="167">
        <v>2.5930480215314414E-2</v>
      </c>
      <c r="AF38" s="167">
        <v>2.6485327010343614E-2</v>
      </c>
      <c r="AG38" s="167">
        <v>2.7134668236216207E-2</v>
      </c>
      <c r="AH38" s="167">
        <v>2.7796713421574571E-2</v>
      </c>
      <c r="AI38" s="167">
        <v>2.8353479740741077E-2</v>
      </c>
      <c r="AJ38" s="167">
        <v>2.7429830092329348E-2</v>
      </c>
      <c r="AK38" s="167">
        <v>2.8068165086359349E-2</v>
      </c>
      <c r="AL38" s="167">
        <v>2.7971862679367278E-2</v>
      </c>
      <c r="AM38" s="167">
        <v>2.7477641438480038E-2</v>
      </c>
      <c r="AN38" s="167">
        <v>2.7183991596266829E-2</v>
      </c>
      <c r="AO38" s="167">
        <v>2.6612259579928139E-2</v>
      </c>
      <c r="AP38" s="167">
        <v>2.6290461149434095E-2</v>
      </c>
      <c r="AQ38" s="167">
        <v>2.6243854653007534E-2</v>
      </c>
      <c r="AR38" s="167">
        <v>2.7333857540247138E-2</v>
      </c>
      <c r="AS38" s="167">
        <v>2.8338372607909338E-2</v>
      </c>
      <c r="AT38" s="167">
        <v>2.8649803245613309E-2</v>
      </c>
      <c r="AU38" s="167">
        <v>2.9812186454372537E-2</v>
      </c>
      <c r="AV38" s="167">
        <v>2.998678162599322E-2</v>
      </c>
      <c r="AW38" s="167">
        <v>3.029216531435374E-2</v>
      </c>
      <c r="AX38" s="167">
        <v>3.1733087441349964E-2</v>
      </c>
      <c r="AY38" s="167">
        <v>3.312386300013493E-2</v>
      </c>
      <c r="AZ38" s="167">
        <v>3.3335662935291992E-2</v>
      </c>
      <c r="BA38" s="167">
        <v>3.2159706821863275E-2</v>
      </c>
    </row>
    <row r="39" spans="1:53" s="26" customFormat="1" ht="16.5" customHeight="1">
      <c r="A39" s="97"/>
      <c r="B39" s="625"/>
      <c r="C39" s="26" t="s">
        <v>674</v>
      </c>
      <c r="D39" s="27"/>
      <c r="E39" s="510"/>
      <c r="F39" s="510"/>
      <c r="G39" s="510"/>
      <c r="H39" s="510"/>
      <c r="I39" s="156">
        <v>10973.13287732</v>
      </c>
      <c r="J39" s="156">
        <v>12127.335172175644</v>
      </c>
      <c r="K39" s="156">
        <v>12027.036996512465</v>
      </c>
      <c r="L39" s="156">
        <v>12385.881503203145</v>
      </c>
      <c r="M39" s="156">
        <v>14270.468617236811</v>
      </c>
      <c r="N39" s="156">
        <v>16966.711068102722</v>
      </c>
      <c r="O39" s="17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>
        <v>2574.9105787100007</v>
      </c>
      <c r="AC39" s="156">
        <v>2697.66854306</v>
      </c>
      <c r="AD39" s="156">
        <v>2802.2892509899998</v>
      </c>
      <c r="AE39" s="156">
        <v>2898.2645045599998</v>
      </c>
      <c r="AF39" s="156">
        <v>2899.508176399549</v>
      </c>
      <c r="AG39" s="156">
        <v>3014.6556815735416</v>
      </c>
      <c r="AH39" s="156">
        <v>3087.2834541977695</v>
      </c>
      <c r="AI39" s="156">
        <v>3125.887860004786</v>
      </c>
      <c r="AJ39" s="156">
        <v>2919.4972974512098</v>
      </c>
      <c r="AK39" s="156">
        <v>3027.3571536661038</v>
      </c>
      <c r="AL39" s="156">
        <v>3053.6095233616957</v>
      </c>
      <c r="AM39" s="156">
        <v>3026.5756298834563</v>
      </c>
      <c r="AN39" s="156">
        <v>3002.4369669749835</v>
      </c>
      <c r="AO39" s="156">
        <v>3050.1159661061261</v>
      </c>
      <c r="AP39" s="156">
        <v>3135.2794472480391</v>
      </c>
      <c r="AQ39" s="156">
        <v>3198.0010839867136</v>
      </c>
      <c r="AR39" s="156">
        <v>3289.0038463438937</v>
      </c>
      <c r="AS39" s="156">
        <v>3453.6483337385453</v>
      </c>
      <c r="AT39" s="156">
        <v>3643.7241320527537</v>
      </c>
      <c r="AU39" s="156">
        <v>3885.3946076799948</v>
      </c>
      <c r="AV39" s="156">
        <v>3913.0586106399232</v>
      </c>
      <c r="AW39" s="156">
        <v>4055.587602135965</v>
      </c>
      <c r="AX39" s="156">
        <v>4382.1676262561423</v>
      </c>
      <c r="AY39" s="156">
        <v>4614.5502439676693</v>
      </c>
      <c r="AZ39" s="156">
        <v>4509.7784809938557</v>
      </c>
      <c r="BA39" s="156">
        <v>4393.7700292351155</v>
      </c>
    </row>
    <row r="40" spans="1:53" s="26" customFormat="1" ht="16.5" customHeight="1">
      <c r="A40" s="97"/>
      <c r="B40" s="625"/>
      <c r="C40" s="208" t="s">
        <v>879</v>
      </c>
      <c r="D40" s="27"/>
      <c r="E40" s="511"/>
      <c r="F40" s="511"/>
      <c r="G40" s="511"/>
      <c r="H40" s="511"/>
      <c r="I40" s="159">
        <v>434590.64865621954</v>
      </c>
      <c r="J40" s="159">
        <v>441821.78347583883</v>
      </c>
      <c r="K40" s="159">
        <v>433556.43781504879</v>
      </c>
      <c r="L40" s="159">
        <v>466238.23896528239</v>
      </c>
      <c r="M40" s="159">
        <v>499695.24478219234</v>
      </c>
      <c r="N40" s="159">
        <v>541556.24072032631</v>
      </c>
      <c r="O40" s="17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9">
        <v>427423.32330444001</v>
      </c>
      <c r="AC40" s="159">
        <v>430799.74506190768</v>
      </c>
      <c r="AD40" s="159">
        <v>438398.65804659697</v>
      </c>
      <c r="AE40" s="159">
        <v>443437.5799295964</v>
      </c>
      <c r="AF40" s="159">
        <v>443986.07910650026</v>
      </c>
      <c r="AG40" s="159">
        <v>445619.99820467294</v>
      </c>
      <c r="AH40" s="159">
        <v>440644.23532655631</v>
      </c>
      <c r="AI40" s="159">
        <v>437393.23806275363</v>
      </c>
      <c r="AJ40" s="159">
        <v>431653.54813549307</v>
      </c>
      <c r="AK40" s="159">
        <v>432614.5381550024</v>
      </c>
      <c r="AL40" s="159">
        <v>433108.9426802856</v>
      </c>
      <c r="AM40" s="159">
        <v>436995.65200436232</v>
      </c>
      <c r="AN40" s="159">
        <v>444222.3082207726</v>
      </c>
      <c r="AO40" s="159">
        <v>460971.73159304593</v>
      </c>
      <c r="AP40" s="159">
        <v>474429.08928995411</v>
      </c>
      <c r="AQ40" s="159">
        <v>484779.49376973475</v>
      </c>
      <c r="AR40" s="159">
        <v>487993.24433601211</v>
      </c>
      <c r="AS40" s="159">
        <v>488826.43001805688</v>
      </c>
      <c r="AT40" s="159">
        <v>504578.66370031197</v>
      </c>
      <c r="AU40" s="159">
        <v>517066.42865869548</v>
      </c>
      <c r="AV40" s="159">
        <v>529220.7341730562</v>
      </c>
      <c r="AW40" s="159">
        <v>537000.80982862785</v>
      </c>
      <c r="AX40" s="159">
        <v>547875.26636782754</v>
      </c>
      <c r="AY40" s="159">
        <v>552705.05470086308</v>
      </c>
      <c r="AZ40" s="159">
        <v>548651.37100833002</v>
      </c>
      <c r="BA40" s="159">
        <v>547995.14814276679</v>
      </c>
    </row>
    <row r="41" spans="1:53" s="26" customFormat="1" ht="16.5" customHeight="1">
      <c r="A41" s="97"/>
      <c r="B41" s="625"/>
      <c r="C41" s="25" t="s">
        <v>513</v>
      </c>
      <c r="D41" s="27"/>
      <c r="E41" s="167">
        <v>8.4351792203373639E-3</v>
      </c>
      <c r="F41" s="167">
        <v>5.4452716854320356E-3</v>
      </c>
      <c r="G41" s="167">
        <v>7.946133452178275E-3</v>
      </c>
      <c r="H41" s="167">
        <v>5.6424429895091336E-3</v>
      </c>
      <c r="I41" s="167">
        <v>4.2211653451186765E-3</v>
      </c>
      <c r="J41" s="167">
        <v>4.6242301408593043E-3</v>
      </c>
      <c r="K41" s="167">
        <v>3.8341067294840243E-3</v>
      </c>
      <c r="L41" s="167">
        <v>4.7630122501655242E-3</v>
      </c>
      <c r="M41" s="167">
        <v>3.1250070747170741E-3</v>
      </c>
      <c r="N41" s="167">
        <v>5.6498052640832413E-3</v>
      </c>
      <c r="O41" s="176"/>
      <c r="P41" s="175">
        <v>7.857762441343159E-3</v>
      </c>
      <c r="Q41" s="175">
        <v>9.326795742112327E-3</v>
      </c>
      <c r="R41" s="175">
        <v>8.4814198614393699E-3</v>
      </c>
      <c r="S41" s="175">
        <v>5.4452716854320356E-3</v>
      </c>
      <c r="T41" s="175">
        <v>1.2805560063100137E-2</v>
      </c>
      <c r="U41" s="158">
        <v>1.040450621005418E-2</v>
      </c>
      <c r="V41" s="158">
        <v>8.5538295383061035E-3</v>
      </c>
      <c r="W41" s="158">
        <v>7.9461333597291087E-3</v>
      </c>
      <c r="X41" s="158">
        <v>4.5271746643039852E-3</v>
      </c>
      <c r="Y41" s="158">
        <v>4.6733451850849671E-3</v>
      </c>
      <c r="Z41" s="158">
        <v>4.7144390511256158E-3</v>
      </c>
      <c r="AA41" s="158">
        <v>5.6424429895091336E-3</v>
      </c>
      <c r="AB41" s="158">
        <v>4.6118966568575656E-3</v>
      </c>
      <c r="AC41" s="158">
        <v>4.274943115229031E-3</v>
      </c>
      <c r="AD41" s="158">
        <v>3.8720312629312234E-3</v>
      </c>
      <c r="AE41" s="158">
        <v>4.2210493524078747E-3</v>
      </c>
      <c r="AF41" s="158">
        <v>4.624736822282885E-3</v>
      </c>
      <c r="AG41" s="158">
        <v>4.3196547292991194E-3</v>
      </c>
      <c r="AH41" s="158">
        <v>4.2983720560796426E-3</v>
      </c>
      <c r="AI41" s="158">
        <v>4.6242301408593043E-3</v>
      </c>
      <c r="AJ41" s="158">
        <v>4.3847821450338081E-3</v>
      </c>
      <c r="AK41" s="158">
        <v>3.2917664052923672E-3</v>
      </c>
      <c r="AL41" s="158">
        <v>3.7608490759774519E-3</v>
      </c>
      <c r="AM41" s="158">
        <v>3.8341067294840243E-3</v>
      </c>
      <c r="AN41" s="158">
        <v>3.0060440188894406E-3</v>
      </c>
      <c r="AO41" s="158">
        <v>4.1194497410166238E-3</v>
      </c>
      <c r="AP41" s="158">
        <v>4.0696142419396897E-3</v>
      </c>
      <c r="AQ41" s="158">
        <v>4.7613874597657252E-3</v>
      </c>
      <c r="AR41" s="158">
        <v>2.0124600363860819E-3</v>
      </c>
      <c r="AS41" s="158">
        <v>2.6472077284524229E-3</v>
      </c>
      <c r="AT41" s="158">
        <v>3.25759319001939E-3</v>
      </c>
      <c r="AU41" s="158">
        <v>3.1250070747170741E-3</v>
      </c>
      <c r="AV41" s="158">
        <v>3.2122067201068838E-3</v>
      </c>
      <c r="AW41" s="158">
        <v>4.0927582853085894E-3</v>
      </c>
      <c r="AX41" s="158">
        <v>4.5105756515535977E-3</v>
      </c>
      <c r="AY41" s="158">
        <v>5.6498052640832413E-3</v>
      </c>
      <c r="AZ41" s="158">
        <v>7.6675325028315172E-3</v>
      </c>
      <c r="BA41" s="158">
        <v>8.293868094497241E-3</v>
      </c>
    </row>
    <row r="42" spans="1:53" s="26" customFormat="1" ht="16.5" customHeight="1">
      <c r="A42" s="97"/>
      <c r="B42" s="625"/>
      <c r="C42" s="25" t="s">
        <v>1059</v>
      </c>
      <c r="D42" s="27"/>
      <c r="E42" s="167">
        <v>9.0595591232507013E-3</v>
      </c>
      <c r="F42" s="167">
        <v>4.1699351674561857E-3</v>
      </c>
      <c r="G42" s="167">
        <v>4.9713977900405527E-3</v>
      </c>
      <c r="H42" s="167">
        <v>4.9805576758521885E-3</v>
      </c>
      <c r="I42" s="167">
        <v>3.7297937861230967E-3</v>
      </c>
      <c r="J42" s="167">
        <v>4.5633009817933968E-3</v>
      </c>
      <c r="K42" s="167">
        <v>3.8120904640862509E-3</v>
      </c>
      <c r="L42" s="167">
        <v>4.7563119565287885E-3</v>
      </c>
      <c r="M42" s="167">
        <v>3.1250070747170741E-3</v>
      </c>
      <c r="N42" s="167">
        <v>5.6498052640832413E-3</v>
      </c>
      <c r="O42" s="176"/>
      <c r="P42" s="175">
        <v>7.857762441343159E-3</v>
      </c>
      <c r="Q42" s="175">
        <v>9.326795742112327E-3</v>
      </c>
      <c r="R42" s="175">
        <v>8.4814198614393699E-3</v>
      </c>
      <c r="S42" s="175">
        <v>4.1699351674561857E-3</v>
      </c>
      <c r="T42" s="175">
        <v>9.1536781240795784E-3</v>
      </c>
      <c r="U42" s="175">
        <v>6.9473197620531424E-3</v>
      </c>
      <c r="V42" s="175">
        <v>5.2746162133846487E-3</v>
      </c>
      <c r="W42" s="175">
        <v>4.971397732200903E-3</v>
      </c>
      <c r="X42" s="175">
        <v>3.7730605850716187E-3</v>
      </c>
      <c r="Y42" s="175">
        <v>3.9587019503950736E-3</v>
      </c>
      <c r="Z42" s="175">
        <v>4.0288905684678494E-3</v>
      </c>
      <c r="AA42" s="175">
        <v>4.9805576758521885E-3</v>
      </c>
      <c r="AB42" s="175">
        <v>4.0373642102121843E-3</v>
      </c>
      <c r="AC42" s="175">
        <v>3.7082099056535908E-3</v>
      </c>
      <c r="AD42" s="175">
        <v>3.3267637921983793E-3</v>
      </c>
      <c r="AE42" s="175">
        <v>3.7296912957308437E-3</v>
      </c>
      <c r="AF42" s="175">
        <v>4.5502289525922853E-3</v>
      </c>
      <c r="AG42" s="175">
        <v>4.2454611935666322E-3</v>
      </c>
      <c r="AH42" s="175">
        <v>4.2269227438771415E-3</v>
      </c>
      <c r="AI42" s="175">
        <v>4.5633009817933968E-3</v>
      </c>
      <c r="AJ42" s="175">
        <v>4.3621933753702222E-3</v>
      </c>
      <c r="AK42" s="175">
        <v>3.2694156061980825E-3</v>
      </c>
      <c r="AL42" s="175">
        <v>3.7386759250957E-3</v>
      </c>
      <c r="AM42" s="175">
        <v>3.8120904640862509E-3</v>
      </c>
      <c r="AN42" s="175">
        <v>2.9974910528557616E-3</v>
      </c>
      <c r="AO42" s="175">
        <v>4.1114631304614256E-3</v>
      </c>
      <c r="AP42" s="175">
        <v>4.0624704810911828E-3</v>
      </c>
      <c r="AQ42" s="175">
        <v>4.7546894517776928E-3</v>
      </c>
      <c r="AR42" s="175">
        <v>2.0124600363860819E-3</v>
      </c>
      <c r="AS42" s="175">
        <v>2.6472077284524229E-3</v>
      </c>
      <c r="AT42" s="175">
        <v>3.25759319001939E-3</v>
      </c>
      <c r="AU42" s="175">
        <v>3.1250070747170741E-3</v>
      </c>
      <c r="AV42" s="175">
        <v>3.2122067201068838E-3</v>
      </c>
      <c r="AW42" s="175">
        <v>4.0927582853085894E-3</v>
      </c>
      <c r="AX42" s="175">
        <v>4.5105756515535977E-3</v>
      </c>
      <c r="AY42" s="175">
        <v>5.6498052640832413E-3</v>
      </c>
      <c r="AZ42" s="175">
        <v>7.6675325028315172E-3</v>
      </c>
      <c r="BA42" s="175">
        <v>8.293868094497241E-3</v>
      </c>
    </row>
    <row r="43" spans="1:53" s="26" customFormat="1" ht="16.5" customHeight="1">
      <c r="A43" s="97"/>
      <c r="B43" s="625"/>
      <c r="C43" s="26" t="s">
        <v>670</v>
      </c>
      <c r="D43" s="27"/>
      <c r="E43" s="169">
        <v>1055.82</v>
      </c>
      <c r="F43" s="169">
        <v>1505.2072042900002</v>
      </c>
      <c r="G43" s="169">
        <v>2330.2517884199997</v>
      </c>
      <c r="H43" s="169">
        <v>1923.8018030629887</v>
      </c>
      <c r="I43" s="169">
        <v>1623.6154939950993</v>
      </c>
      <c r="J43" s="169">
        <v>1794.9165508467099</v>
      </c>
      <c r="K43" s="169">
        <v>1454.6764593392088</v>
      </c>
      <c r="L43" s="169">
        <v>1948.5651755714798</v>
      </c>
      <c r="M43" s="169">
        <v>1367.85375067</v>
      </c>
      <c r="N43" s="169">
        <v>2674.29538237</v>
      </c>
      <c r="O43" s="176"/>
      <c r="P43" s="176">
        <v>249.24973709000002</v>
      </c>
      <c r="Q43" s="176">
        <v>627.21622274000003</v>
      </c>
      <c r="R43" s="176">
        <v>894.2600120300001</v>
      </c>
      <c r="S43" s="176">
        <v>1505.2072042900002</v>
      </c>
      <c r="T43" s="176">
        <v>875.97924669999998</v>
      </c>
      <c r="U43" s="176">
        <v>1454.8857217999998</v>
      </c>
      <c r="V43" s="176">
        <v>1837.6320165999998</v>
      </c>
      <c r="W43" s="176">
        <v>2330.2517884199997</v>
      </c>
      <c r="X43" s="176">
        <v>363.50689262999998</v>
      </c>
      <c r="Y43" s="176">
        <v>764.60800732999996</v>
      </c>
      <c r="Z43" s="176">
        <v>1184.1511465505716</v>
      </c>
      <c r="AA43" s="176">
        <v>1923.8018030629887</v>
      </c>
      <c r="AB43" s="176">
        <v>429.26799251514262</v>
      </c>
      <c r="AC43" s="176">
        <v>806.24090649168693</v>
      </c>
      <c r="AD43" s="176">
        <v>1109.554787417703</v>
      </c>
      <c r="AE43" s="176">
        <v>1623.6154939950993</v>
      </c>
      <c r="AF43" s="176">
        <v>446.30010865196277</v>
      </c>
      <c r="AG43" s="176">
        <v>837.2498489369998</v>
      </c>
      <c r="AH43" s="176">
        <v>1253.1289057799338</v>
      </c>
      <c r="AI43" s="176">
        <v>1794.9165508467099</v>
      </c>
      <c r="AJ43" s="176">
        <v>406.48360365951322</v>
      </c>
      <c r="AK43" s="176">
        <v>616.45875075418644</v>
      </c>
      <c r="AL43" s="176">
        <v>1064.7180491342992</v>
      </c>
      <c r="AM43" s="176">
        <v>1454.6764593392088</v>
      </c>
      <c r="AN43" s="176">
        <v>291.82280553750917</v>
      </c>
      <c r="AO43" s="176">
        <v>813.79264119999993</v>
      </c>
      <c r="AP43" s="176">
        <v>1230.1708777467907</v>
      </c>
      <c r="AQ43" s="176">
        <v>1948.5651755714798</v>
      </c>
      <c r="AR43" s="176">
        <v>212.38058566999999</v>
      </c>
      <c r="AS43" s="176">
        <v>563.60728975999996</v>
      </c>
      <c r="AT43" s="176">
        <v>1055.6575045899999</v>
      </c>
      <c r="AU43" s="176">
        <v>1367.85375067</v>
      </c>
      <c r="AV43" s="176">
        <v>365.15878905</v>
      </c>
      <c r="AW43" s="176">
        <v>944.01277476999996</v>
      </c>
      <c r="AX43" s="176">
        <v>1586.3149932000001</v>
      </c>
      <c r="AY43" s="176">
        <v>2674.29538237</v>
      </c>
      <c r="AZ43" s="176">
        <v>903.27307813228606</v>
      </c>
      <c r="BA43" s="176">
        <v>1967.42591042</v>
      </c>
    </row>
    <row r="44" spans="1:53" s="26" customFormat="1" ht="16.5" customHeight="1">
      <c r="A44" s="97"/>
      <c r="B44" s="625"/>
      <c r="C44" s="26" t="s">
        <v>911</v>
      </c>
      <c r="D44" s="27"/>
      <c r="E44" s="169">
        <v>1055.82</v>
      </c>
      <c r="F44" s="169">
        <v>1152.6727807300001</v>
      </c>
      <c r="G44" s="169">
        <v>1457.8925286000001</v>
      </c>
      <c r="H44" s="169">
        <v>1698.1307307629888</v>
      </c>
      <c r="I44" s="169">
        <v>1434.6159141950995</v>
      </c>
      <c r="J44" s="169">
        <v>1771.2666128667099</v>
      </c>
      <c r="K44" s="169">
        <v>1446.3233942692086</v>
      </c>
      <c r="L44" s="169">
        <v>1945.8240617214801</v>
      </c>
      <c r="M44" s="169">
        <v>1367.85375067</v>
      </c>
      <c r="N44" s="169">
        <v>2674.29538237</v>
      </c>
      <c r="O44" s="176"/>
      <c r="P44" s="176">
        <v>249.24973709000002</v>
      </c>
      <c r="Q44" s="176">
        <v>627.21622274000003</v>
      </c>
      <c r="R44" s="176">
        <v>894.2600120300001</v>
      </c>
      <c r="S44" s="176">
        <v>1152.6727807300001</v>
      </c>
      <c r="T44" s="176">
        <v>626.1680104699999</v>
      </c>
      <c r="U44" s="176">
        <v>971.45949288999986</v>
      </c>
      <c r="V44" s="176">
        <v>1133.1537045</v>
      </c>
      <c r="W44" s="176">
        <v>1457.8925286000001</v>
      </c>
      <c r="X44" s="176">
        <v>302.95573523999997</v>
      </c>
      <c r="Y44" s="176">
        <v>647.68492161999995</v>
      </c>
      <c r="Z44" s="176">
        <v>1011.9582275305717</v>
      </c>
      <c r="AA44" s="176">
        <v>1698.1307307629888</v>
      </c>
      <c r="AB44" s="176">
        <v>375.79142780514263</v>
      </c>
      <c r="AC44" s="176">
        <v>699.35679498168702</v>
      </c>
      <c r="AD44" s="176">
        <v>953.30498169770317</v>
      </c>
      <c r="AE44" s="176">
        <v>1434.6159141950995</v>
      </c>
      <c r="AF44" s="176">
        <v>439.1098897019628</v>
      </c>
      <c r="AG44" s="176">
        <v>822.86941103699974</v>
      </c>
      <c r="AH44" s="176">
        <v>1232.2988805399339</v>
      </c>
      <c r="AI44" s="176">
        <v>1771.2666128667099</v>
      </c>
      <c r="AJ44" s="176">
        <v>404.38955104951322</v>
      </c>
      <c r="AK44" s="176">
        <v>612.27305104418633</v>
      </c>
      <c r="AL44" s="176">
        <v>1058.4407023242991</v>
      </c>
      <c r="AM44" s="176">
        <v>1446.3233942692086</v>
      </c>
      <c r="AN44" s="176">
        <v>290.99249482750918</v>
      </c>
      <c r="AO44" s="176">
        <v>812.21489530999997</v>
      </c>
      <c r="AP44" s="176">
        <v>1228.011447876791</v>
      </c>
      <c r="AQ44" s="176">
        <v>1945.8240617214801</v>
      </c>
      <c r="AR44" s="176">
        <v>212.38058566999999</v>
      </c>
      <c r="AS44" s="176">
        <v>563.60728975999996</v>
      </c>
      <c r="AT44" s="176">
        <v>1055.6575045899999</v>
      </c>
      <c r="AU44" s="176">
        <v>1367.85375067</v>
      </c>
      <c r="AV44" s="176">
        <v>365.15878905</v>
      </c>
      <c r="AW44" s="176">
        <v>944.01277476999996</v>
      </c>
      <c r="AX44" s="176">
        <v>1586.3149932000001</v>
      </c>
      <c r="AY44" s="176">
        <v>2674.29538237</v>
      </c>
      <c r="AZ44" s="176">
        <v>903.27307813228606</v>
      </c>
      <c r="BA44" s="176">
        <v>1967.42591042</v>
      </c>
    </row>
    <row r="45" spans="1:53" s="26" customFormat="1" ht="16.5" customHeight="1">
      <c r="A45" s="97"/>
      <c r="B45" s="630"/>
      <c r="C45" s="214" t="s">
        <v>19</v>
      </c>
      <c r="D45" s="27"/>
      <c r="E45" s="215">
        <v>116542.095</v>
      </c>
      <c r="F45" s="215">
        <v>276424.62878701615</v>
      </c>
      <c r="G45" s="215">
        <v>293256.06000000006</v>
      </c>
      <c r="H45" s="215">
        <v>340951.92572434846</v>
      </c>
      <c r="I45" s="215">
        <v>384636.79132413893</v>
      </c>
      <c r="J45" s="215">
        <v>388154.67573444924</v>
      </c>
      <c r="K45" s="215">
        <v>379404.26857521833</v>
      </c>
      <c r="L45" s="215">
        <v>409103.54062258883</v>
      </c>
      <c r="M45" s="557">
        <v>437712.20927358704</v>
      </c>
      <c r="N45" s="557">
        <v>473342.93083886337</v>
      </c>
      <c r="O45" s="176"/>
      <c r="P45" s="215">
        <v>128643.00282960999</v>
      </c>
      <c r="Q45" s="215">
        <v>135612.3077473157</v>
      </c>
      <c r="R45" s="215">
        <v>140969.59942312099</v>
      </c>
      <c r="S45" s="215">
        <v>276424.62878701615</v>
      </c>
      <c r="T45" s="215">
        <v>277425</v>
      </c>
      <c r="U45" s="215">
        <v>281982.20197615289</v>
      </c>
      <c r="V45" s="215">
        <v>287228.92640527501</v>
      </c>
      <c r="W45" s="215">
        <v>293256.06341188314</v>
      </c>
      <c r="X45" s="215">
        <v>322942.41804345255</v>
      </c>
      <c r="Y45" s="215">
        <v>329018.77339644433</v>
      </c>
      <c r="Z45" s="215">
        <v>335511.674790891</v>
      </c>
      <c r="AA45" s="215">
        <v>340951.92572434846</v>
      </c>
      <c r="AB45" s="215">
        <v>377484.64924476168</v>
      </c>
      <c r="AC45" s="215">
        <v>380319.66229886195</v>
      </c>
      <c r="AD45" s="215">
        <v>383124.66654806765</v>
      </c>
      <c r="AE45" s="215">
        <v>384647.36098593986</v>
      </c>
      <c r="AF45" s="215">
        <v>391372.51580838219</v>
      </c>
      <c r="AG45" s="215">
        <v>390859.19431050058</v>
      </c>
      <c r="AH45" s="215">
        <v>389782.16286379</v>
      </c>
      <c r="AI45" s="215">
        <v>388154.67573444924</v>
      </c>
      <c r="AJ45" s="215">
        <v>375963.22520394466</v>
      </c>
      <c r="AK45" s="215">
        <v>377649.83805192041</v>
      </c>
      <c r="AL45" s="215">
        <v>378511.36880744604</v>
      </c>
      <c r="AM45" s="215">
        <v>379404.26857521833</v>
      </c>
      <c r="AN45" s="215">
        <v>390448.3443384319</v>
      </c>
      <c r="AO45" s="215">
        <v>397268.60662537185</v>
      </c>
      <c r="AP45" s="215">
        <v>403778.06243949675</v>
      </c>
      <c r="AQ45" s="215">
        <v>409243.14436434361</v>
      </c>
      <c r="AR45" s="215">
        <v>427994.2202742307</v>
      </c>
      <c r="AS45" s="215">
        <v>429341.49994843017</v>
      </c>
      <c r="AT45" s="215">
        <v>433267.79448207357</v>
      </c>
      <c r="AU45" s="215">
        <v>437712.20927358704</v>
      </c>
      <c r="AV45" s="215">
        <v>461029.40583549679</v>
      </c>
      <c r="AW45" s="215">
        <v>465131.83467241173</v>
      </c>
      <c r="AX45" s="215">
        <v>470205.46800944558</v>
      </c>
      <c r="AY45" s="215">
        <v>473342.93083886337</v>
      </c>
      <c r="AZ45" s="215">
        <v>477764.41102145467</v>
      </c>
      <c r="BA45" s="215">
        <v>478360.76543172722</v>
      </c>
    </row>
    <row r="46" spans="1:53" ht="16.5" customHeight="1">
      <c r="B46" s="625" t="s">
        <v>27</v>
      </c>
      <c r="C46" s="25" t="s">
        <v>30</v>
      </c>
      <c r="D46" s="27"/>
      <c r="E46" s="167">
        <v>0.27886677216686084</v>
      </c>
      <c r="F46" s="167">
        <v>0.28340008203042727</v>
      </c>
      <c r="G46" s="167">
        <v>0.24376903182386975</v>
      </c>
      <c r="H46" s="167">
        <v>0.30507638524040803</v>
      </c>
      <c r="I46" s="167">
        <v>0.31920913817923985</v>
      </c>
      <c r="J46" s="167">
        <v>0.23267596379683247</v>
      </c>
      <c r="K46" s="167">
        <v>0.26883187497847311</v>
      </c>
      <c r="L46" s="167">
        <v>0.37842684543313493</v>
      </c>
      <c r="M46" s="167">
        <v>0.34393973601770278</v>
      </c>
      <c r="N46" s="167">
        <v>0.36388808216900942</v>
      </c>
      <c r="O46" s="176"/>
      <c r="P46" s="167">
        <v>0.2511492925073201</v>
      </c>
      <c r="Q46" s="167">
        <v>0.24910511459381607</v>
      </c>
      <c r="R46" s="167">
        <v>0.29099563326515937</v>
      </c>
      <c r="S46" s="167">
        <v>0.28340008203042727</v>
      </c>
      <c r="T46" s="167">
        <v>0.29492113497012923</v>
      </c>
      <c r="U46" s="167">
        <v>0.2823093441690161</v>
      </c>
      <c r="V46" s="167">
        <v>0.32377405278483107</v>
      </c>
      <c r="W46" s="167">
        <v>0.24376903182386975</v>
      </c>
      <c r="X46" s="167">
        <v>0.24548704540569657</v>
      </c>
      <c r="Y46" s="167">
        <v>0.24059769697127056</v>
      </c>
      <c r="Z46" s="167">
        <v>0.31909876632990347</v>
      </c>
      <c r="AA46" s="167">
        <v>0.30507638524040803</v>
      </c>
      <c r="AB46" s="167">
        <v>0.33159651565680637</v>
      </c>
      <c r="AC46" s="167">
        <v>0.33164434273406473</v>
      </c>
      <c r="AD46" s="167">
        <v>0.3165298060633408</v>
      </c>
      <c r="AE46" s="167">
        <v>0.31920913817923985</v>
      </c>
      <c r="AF46" s="167">
        <v>0.32727629256814172</v>
      </c>
      <c r="AG46" s="167">
        <v>0.30516343267267504</v>
      </c>
      <c r="AH46" s="167">
        <v>0.27366961971915871</v>
      </c>
      <c r="AI46" s="167">
        <v>0.23267596379683247</v>
      </c>
      <c r="AJ46" s="167">
        <v>0.24718861008632273</v>
      </c>
      <c r="AK46" s="167">
        <v>0.21508818308372638</v>
      </c>
      <c r="AL46" s="167">
        <v>0.23608029840964356</v>
      </c>
      <c r="AM46" s="167">
        <v>0.26883187497847311</v>
      </c>
      <c r="AN46" s="167">
        <v>0.28228405046289701</v>
      </c>
      <c r="AO46" s="167">
        <v>0.42466553683280184</v>
      </c>
      <c r="AP46" s="167">
        <v>0.44468735874118909</v>
      </c>
      <c r="AQ46" s="167">
        <v>0.37842684543313493</v>
      </c>
      <c r="AR46" s="167">
        <v>0.42076684924982138</v>
      </c>
      <c r="AS46" s="167">
        <v>0.37059199581756608</v>
      </c>
      <c r="AT46" s="167">
        <v>0.32420112899524689</v>
      </c>
      <c r="AU46" s="167">
        <v>0.34393973601770278</v>
      </c>
      <c r="AV46" s="167">
        <v>0.47697512743589238</v>
      </c>
      <c r="AW46" s="167">
        <v>0.34274955502330851</v>
      </c>
      <c r="AX46" s="167">
        <v>0.29913782187765242</v>
      </c>
      <c r="AY46" s="167">
        <v>0.36388808216900942</v>
      </c>
      <c r="AZ46" s="167">
        <v>0.42047824765973041</v>
      </c>
      <c r="BA46" s="167">
        <v>0.34099141075323425</v>
      </c>
    </row>
    <row r="47" spans="1:53" ht="16.5" customHeight="1">
      <c r="B47" s="625"/>
      <c r="C47" s="26" t="s">
        <v>28</v>
      </c>
      <c r="D47" s="27"/>
      <c r="E47" s="156">
        <v>2005.37</v>
      </c>
      <c r="F47" s="156">
        <v>3579.19</v>
      </c>
      <c r="G47" s="156">
        <v>3527.94</v>
      </c>
      <c r="H47" s="156">
        <v>4465.3999999999996</v>
      </c>
      <c r="I47" s="156">
        <v>4754.0200000000004</v>
      </c>
      <c r="J47" s="156">
        <v>4428.4113215500001</v>
      </c>
      <c r="K47" s="156">
        <v>5321.0085757400002</v>
      </c>
      <c r="L47" s="156">
        <v>7742</v>
      </c>
      <c r="M47" s="156">
        <v>7167.1213680800001</v>
      </c>
      <c r="N47" s="156">
        <v>8245.3109347900008</v>
      </c>
      <c r="O47" s="176"/>
      <c r="P47" s="156">
        <v>2130.62</v>
      </c>
      <c r="Q47" s="156">
        <v>2106.5300000000002</v>
      </c>
      <c r="R47" s="156">
        <v>3612.51</v>
      </c>
      <c r="S47" s="156">
        <v>3579.19</v>
      </c>
      <c r="T47" s="156">
        <v>3712.83</v>
      </c>
      <c r="U47" s="156">
        <v>3512.73</v>
      </c>
      <c r="V47" s="156">
        <v>4031.9</v>
      </c>
      <c r="W47" s="156">
        <v>3527.94</v>
      </c>
      <c r="X47" s="156">
        <v>3609.18</v>
      </c>
      <c r="Y47" s="156">
        <v>3521.27</v>
      </c>
      <c r="Z47" s="156">
        <v>4651.1899999999996</v>
      </c>
      <c r="AA47" s="156">
        <v>4465.3999999999996</v>
      </c>
      <c r="AB47" s="156">
        <v>4951.7896924799998</v>
      </c>
      <c r="AC47" s="156">
        <v>4927.24</v>
      </c>
      <c r="AD47" s="156">
        <v>4741.99</v>
      </c>
      <c r="AE47" s="156">
        <v>4754.0200000000004</v>
      </c>
      <c r="AF47" s="156">
        <v>5007</v>
      </c>
      <c r="AG47" s="156">
        <v>4851.97802495</v>
      </c>
      <c r="AH47" s="156">
        <v>4541</v>
      </c>
      <c r="AI47" s="156">
        <v>4428.4113215500001</v>
      </c>
      <c r="AJ47" s="156">
        <v>4748.2699518099998</v>
      </c>
      <c r="AK47" s="156">
        <v>4658.0046793399997</v>
      </c>
      <c r="AL47" s="156">
        <v>4610.9333830200003</v>
      </c>
      <c r="AM47" s="156">
        <v>5321.0085757400002</v>
      </c>
      <c r="AN47" s="156">
        <v>5645.4128394099998</v>
      </c>
      <c r="AO47" s="156">
        <v>8446.9500000000007</v>
      </c>
      <c r="AP47" s="156">
        <v>8795.8357524399999</v>
      </c>
      <c r="AQ47" s="156">
        <v>7742</v>
      </c>
      <c r="AR47" s="156">
        <v>8834</v>
      </c>
      <c r="AS47" s="156">
        <v>7739.5593136099997</v>
      </c>
      <c r="AT47" s="156">
        <v>6733.2712912500001</v>
      </c>
      <c r="AU47" s="156">
        <v>7167.1213680800001</v>
      </c>
      <c r="AV47" s="156">
        <v>10192.125799699999</v>
      </c>
      <c r="AW47" s="156">
        <v>7251.7117135199996</v>
      </c>
      <c r="AX47" s="156">
        <v>6817.4785563100004</v>
      </c>
      <c r="AY47" s="156">
        <v>8245.3109347900008</v>
      </c>
      <c r="AZ47" s="156">
        <v>9958.8285865300004</v>
      </c>
      <c r="BA47" s="156">
        <v>7814.7827544800002</v>
      </c>
    </row>
    <row r="48" spans="1:53" ht="16.5" customHeight="1">
      <c r="B48" s="625"/>
      <c r="C48" s="208" t="s">
        <v>29</v>
      </c>
      <c r="D48" s="27"/>
      <c r="E48" s="159">
        <v>7191.14</v>
      </c>
      <c r="F48" s="159">
        <v>12629.46</v>
      </c>
      <c r="G48" s="159">
        <v>14472.47</v>
      </c>
      <c r="H48" s="159">
        <v>14636.99</v>
      </c>
      <c r="I48" s="159">
        <v>14893.12</v>
      </c>
      <c r="J48" s="159">
        <v>19032.52596137</v>
      </c>
      <c r="K48" s="159">
        <v>19793.071696449999</v>
      </c>
      <c r="L48" s="159">
        <v>20458.379455449998</v>
      </c>
      <c r="M48" s="159">
        <v>20838.30571909</v>
      </c>
      <c r="N48" s="159">
        <v>22658.91997793</v>
      </c>
      <c r="O48" s="176"/>
      <c r="P48" s="159">
        <v>8483.48</v>
      </c>
      <c r="Q48" s="159">
        <v>8456.39</v>
      </c>
      <c r="R48" s="159">
        <v>12414.31</v>
      </c>
      <c r="S48" s="159">
        <v>12629.46</v>
      </c>
      <c r="T48" s="159">
        <v>12589.23</v>
      </c>
      <c r="U48" s="159">
        <v>12442.84</v>
      </c>
      <c r="V48" s="159">
        <v>12452.82</v>
      </c>
      <c r="W48" s="159">
        <v>14472.47</v>
      </c>
      <c r="X48" s="159">
        <v>14702.12</v>
      </c>
      <c r="Y48" s="159">
        <v>14635.51</v>
      </c>
      <c r="Z48" s="159">
        <v>14576.02</v>
      </c>
      <c r="AA48" s="159">
        <v>14636.99</v>
      </c>
      <c r="AB48" s="159">
        <v>14933.177698420001</v>
      </c>
      <c r="AC48" s="159">
        <v>14857</v>
      </c>
      <c r="AD48" s="159">
        <v>14981.18</v>
      </c>
      <c r="AE48" s="159">
        <v>14893.12</v>
      </c>
      <c r="AF48" s="159">
        <v>15299</v>
      </c>
      <c r="AG48" s="159">
        <v>15899.604950880001</v>
      </c>
      <c r="AH48" s="159">
        <v>16593</v>
      </c>
      <c r="AI48" s="159">
        <v>19032.52596137</v>
      </c>
      <c r="AJ48" s="159">
        <v>19209.096851800001</v>
      </c>
      <c r="AK48" s="159">
        <v>21656.25564621</v>
      </c>
      <c r="AL48" s="159">
        <v>19531.207873259998</v>
      </c>
      <c r="AM48" s="159">
        <v>19793.071696449999</v>
      </c>
      <c r="AN48" s="159">
        <v>19999.05</v>
      </c>
      <c r="AO48" s="159">
        <v>19890.830000000002</v>
      </c>
      <c r="AP48" s="159">
        <v>19779.81964079</v>
      </c>
      <c r="AQ48" s="159">
        <v>20458.379455449998</v>
      </c>
      <c r="AR48" s="159">
        <v>20995</v>
      </c>
      <c r="AS48" s="159">
        <v>20884.313209560001</v>
      </c>
      <c r="AT48" s="159">
        <v>20768.808893779998</v>
      </c>
      <c r="AU48" s="159">
        <v>20838.30571909</v>
      </c>
      <c r="AV48" s="159">
        <v>21368.254261999999</v>
      </c>
      <c r="AW48" s="159">
        <v>21157.4649981</v>
      </c>
      <c r="AX48" s="159">
        <v>22790.426544919999</v>
      </c>
      <c r="AY48" s="159">
        <v>22658.91997793</v>
      </c>
      <c r="AZ48" s="159">
        <v>23684.527420760001</v>
      </c>
      <c r="BA48" s="159">
        <v>22917.828743009999</v>
      </c>
    </row>
    <row r="49" spans="2:53" ht="16.5" customHeight="1">
      <c r="B49" s="625"/>
      <c r="C49" s="25" t="s">
        <v>31</v>
      </c>
      <c r="D49" s="27"/>
      <c r="E49" s="167">
        <v>1.1974916355404011</v>
      </c>
      <c r="F49" s="167">
        <v>1.2523860877662227</v>
      </c>
      <c r="G49" s="167">
        <v>1.164760403718232</v>
      </c>
      <c r="H49" s="167">
        <v>1.2696128097375212</v>
      </c>
      <c r="I49" s="167">
        <v>1.2941855031047893</v>
      </c>
      <c r="J49" s="167">
        <v>1.1933714449716206</v>
      </c>
      <c r="K49" s="167">
        <v>1.1475163307802136</v>
      </c>
      <c r="L49" s="167">
        <v>1.1590787570494996</v>
      </c>
      <c r="M49" s="167">
        <v>1.1667394348455566</v>
      </c>
      <c r="N49" s="167">
        <v>1.0943978381133506</v>
      </c>
      <c r="O49" s="176"/>
      <c r="P49" s="167">
        <v>1.0425096776322926</v>
      </c>
      <c r="Q49" s="167">
        <v>1.0624947524889463</v>
      </c>
      <c r="R49" s="167">
        <v>0.87110117275950105</v>
      </c>
      <c r="S49" s="167">
        <v>1.2523860877662227</v>
      </c>
      <c r="T49" s="167">
        <v>1.2595655175098079</v>
      </c>
      <c r="U49" s="167">
        <v>1.2743843045478362</v>
      </c>
      <c r="V49" s="167">
        <v>1.2733629812363785</v>
      </c>
      <c r="W49" s="167">
        <v>1.164760403718232</v>
      </c>
      <c r="X49" s="167">
        <v>1.1465666176034475</v>
      </c>
      <c r="Y49" s="167">
        <v>1.1517849395067201</v>
      </c>
      <c r="Z49" s="167">
        <v>1.2749234701928236</v>
      </c>
      <c r="AA49" s="167">
        <v>1.2696128097375212</v>
      </c>
      <c r="AB49" s="167">
        <v>1.2444312796750687</v>
      </c>
      <c r="AC49" s="167">
        <v>1.2508117385744095</v>
      </c>
      <c r="AD49" s="167">
        <v>1.2865782268152441</v>
      </c>
      <c r="AE49" s="167">
        <v>1.2941855031047893</v>
      </c>
      <c r="AF49" s="167">
        <v>1.2598209033270149</v>
      </c>
      <c r="AG49" s="167">
        <v>1.2437077521077362</v>
      </c>
      <c r="AH49" s="167">
        <v>1.2268426444886398</v>
      </c>
      <c r="AI49" s="167">
        <v>1.1933714449716206</v>
      </c>
      <c r="AJ49" s="167">
        <v>1.1824019204657026</v>
      </c>
      <c r="AK49" s="167">
        <v>1.0487903993668877</v>
      </c>
      <c r="AL49" s="167">
        <v>1.162901606258361</v>
      </c>
      <c r="AM49" s="167">
        <v>1.1475163307802136</v>
      </c>
      <c r="AN49" s="167">
        <v>1.1356975960348117</v>
      </c>
      <c r="AO49" s="167">
        <v>1.1921508554444433</v>
      </c>
      <c r="AP49" s="167">
        <v>1.1988417215680394</v>
      </c>
      <c r="AQ49" s="167">
        <v>1.1590787570494996</v>
      </c>
      <c r="AR49" s="167">
        <v>1.1342224339128364</v>
      </c>
      <c r="AS49" s="167">
        <v>1.1641691442695152</v>
      </c>
      <c r="AT49" s="167">
        <v>1.1706435916559184</v>
      </c>
      <c r="AU49" s="167">
        <v>1.1667394348455566</v>
      </c>
      <c r="AV49" s="167">
        <v>1.1378034321253154</v>
      </c>
      <c r="AW49" s="167">
        <v>1.1720625812240226</v>
      </c>
      <c r="AX49" s="167">
        <v>1.0880828837912848</v>
      </c>
      <c r="AY49" s="167">
        <v>1.0943978381133506</v>
      </c>
      <c r="AZ49" s="167">
        <v>1.0470072970970121</v>
      </c>
      <c r="BA49" s="167">
        <v>1.0820341366497652</v>
      </c>
    </row>
    <row r="50" spans="2:53" ht="16.5" customHeight="1">
      <c r="B50" s="625"/>
      <c r="C50" s="26" t="s">
        <v>32</v>
      </c>
      <c r="D50" s="27"/>
      <c r="E50" s="169">
        <v>8611.33</v>
      </c>
      <c r="F50" s="169">
        <v>15816.96</v>
      </c>
      <c r="G50" s="169">
        <v>16856.96</v>
      </c>
      <c r="H50" s="169">
        <v>18583.310000000001</v>
      </c>
      <c r="I50" s="169">
        <v>19274.46</v>
      </c>
      <c r="J50" s="169">
        <v>22712.873007980001</v>
      </c>
      <c r="K50" s="169">
        <v>22712.873007980001</v>
      </c>
      <c r="L50" s="169">
        <v>23712.87303047</v>
      </c>
      <c r="M50" s="169">
        <v>24312.873037829999</v>
      </c>
      <c r="N50" s="169">
        <v>24797.873037829999</v>
      </c>
      <c r="O50" s="176"/>
      <c r="P50" s="156">
        <v>8844.11</v>
      </c>
      <c r="Q50" s="156">
        <v>8984.8700000000008</v>
      </c>
      <c r="R50" s="156">
        <v>10814.12</v>
      </c>
      <c r="S50" s="156">
        <v>15816.96</v>
      </c>
      <c r="T50" s="176">
        <v>15856.96</v>
      </c>
      <c r="U50" s="156">
        <v>15856.96</v>
      </c>
      <c r="V50" s="156">
        <v>15856.96</v>
      </c>
      <c r="W50" s="156">
        <v>16856.96</v>
      </c>
      <c r="X50" s="156">
        <v>16856.96</v>
      </c>
      <c r="Y50" s="156">
        <v>16856.96</v>
      </c>
      <c r="Z50" s="156">
        <v>18583.310000000001</v>
      </c>
      <c r="AA50" s="156">
        <v>18583.310000000001</v>
      </c>
      <c r="AB50" s="156">
        <v>18583.313432859999</v>
      </c>
      <c r="AC50" s="156">
        <v>18583.310000000001</v>
      </c>
      <c r="AD50" s="156">
        <v>19274.46</v>
      </c>
      <c r="AE50" s="156">
        <v>19274.46</v>
      </c>
      <c r="AF50" s="156">
        <v>19274</v>
      </c>
      <c r="AG50" s="156">
        <v>19774.461932859998</v>
      </c>
      <c r="AH50" s="156">
        <v>20357</v>
      </c>
      <c r="AI50" s="156">
        <v>22712.873007980001</v>
      </c>
      <c r="AJ50" s="156">
        <v>22712.873007980001</v>
      </c>
      <c r="AK50" s="156">
        <v>22712.873007980001</v>
      </c>
      <c r="AL50" s="156">
        <v>22712.873007980001</v>
      </c>
      <c r="AM50" s="156">
        <v>22712.873007980001</v>
      </c>
      <c r="AN50" s="156">
        <v>22712.873007980001</v>
      </c>
      <c r="AO50" s="156">
        <v>23712.87</v>
      </c>
      <c r="AP50" s="156">
        <v>23712.87303047</v>
      </c>
      <c r="AQ50" s="156">
        <v>23712.87303047</v>
      </c>
      <c r="AR50" s="156">
        <v>23813</v>
      </c>
      <c r="AS50" s="156">
        <v>24312.873037829999</v>
      </c>
      <c r="AT50" s="156">
        <v>24312.873037829999</v>
      </c>
      <c r="AU50" s="156">
        <v>24312.873037829999</v>
      </c>
      <c r="AV50" s="156">
        <v>24312.873037829999</v>
      </c>
      <c r="AW50" s="156">
        <v>24797.873037829999</v>
      </c>
      <c r="AX50" s="156">
        <v>24797.873037829999</v>
      </c>
      <c r="AY50" s="156">
        <v>24797.873037829999</v>
      </c>
      <c r="AZ50" s="156">
        <v>24797.873037829999</v>
      </c>
      <c r="BA50" s="156">
        <v>24797.873037829999</v>
      </c>
    </row>
    <row r="51" spans="2:53" ht="16.5" customHeight="1" thickBot="1">
      <c r="B51" s="626"/>
      <c r="C51" s="210" t="s">
        <v>29</v>
      </c>
      <c r="D51" s="211"/>
      <c r="E51" s="212">
        <v>7191.14</v>
      </c>
      <c r="F51" s="212">
        <v>12629.46</v>
      </c>
      <c r="G51" s="212">
        <v>14472.47</v>
      </c>
      <c r="H51" s="212">
        <v>14636.99</v>
      </c>
      <c r="I51" s="212">
        <v>14893.12</v>
      </c>
      <c r="J51" s="212">
        <v>19032.52596137</v>
      </c>
      <c r="K51" s="212">
        <v>19793.071696449999</v>
      </c>
      <c r="L51" s="212">
        <v>20458.379455449998</v>
      </c>
      <c r="M51" s="212">
        <v>20838.30571909</v>
      </c>
      <c r="N51" s="212">
        <v>22658.91997793</v>
      </c>
      <c r="O51" s="213"/>
      <c r="P51" s="212">
        <v>8483.48</v>
      </c>
      <c r="Q51" s="212">
        <v>8456.39</v>
      </c>
      <c r="R51" s="212">
        <v>12414.31</v>
      </c>
      <c r="S51" s="212">
        <v>12629.46</v>
      </c>
      <c r="T51" s="212">
        <v>12589.23</v>
      </c>
      <c r="U51" s="212">
        <v>12442.84</v>
      </c>
      <c r="V51" s="212">
        <v>12452.82</v>
      </c>
      <c r="W51" s="212">
        <v>14472.47</v>
      </c>
      <c r="X51" s="212">
        <v>14702.12</v>
      </c>
      <c r="Y51" s="212">
        <v>14635.51</v>
      </c>
      <c r="Z51" s="212">
        <v>14576.02</v>
      </c>
      <c r="AA51" s="212">
        <v>14636.99</v>
      </c>
      <c r="AB51" s="212">
        <v>14933.177698420001</v>
      </c>
      <c r="AC51" s="212">
        <v>14857</v>
      </c>
      <c r="AD51" s="212">
        <v>14981.18</v>
      </c>
      <c r="AE51" s="212">
        <v>14893.12</v>
      </c>
      <c r="AF51" s="212">
        <v>15299</v>
      </c>
      <c r="AG51" s="212">
        <v>15899.604950880001</v>
      </c>
      <c r="AH51" s="212">
        <v>16593</v>
      </c>
      <c r="AI51" s="212">
        <v>19032.52596137</v>
      </c>
      <c r="AJ51" s="212">
        <v>19209.096851800001</v>
      </c>
      <c r="AK51" s="212">
        <v>21656.25564621</v>
      </c>
      <c r="AL51" s="212">
        <v>19531.207873259998</v>
      </c>
      <c r="AM51" s="212">
        <v>19793.071696449999</v>
      </c>
      <c r="AN51" s="212">
        <v>19999.05</v>
      </c>
      <c r="AO51" s="212">
        <v>19890.830000000002</v>
      </c>
      <c r="AP51" s="212">
        <v>19779.81964079</v>
      </c>
      <c r="AQ51" s="212">
        <v>20458.379455449998</v>
      </c>
      <c r="AR51" s="212">
        <v>20995</v>
      </c>
      <c r="AS51" s="212">
        <v>20884.313209560001</v>
      </c>
      <c r="AT51" s="212">
        <v>20768.808893779998</v>
      </c>
      <c r="AU51" s="212">
        <v>20838.30571909</v>
      </c>
      <c r="AV51" s="212">
        <v>21368.254261999999</v>
      </c>
      <c r="AW51" s="212">
        <v>21157.4649981</v>
      </c>
      <c r="AX51" s="212">
        <v>22790.426544919999</v>
      </c>
      <c r="AY51" s="212">
        <v>22658.91997793</v>
      </c>
      <c r="AZ51" s="212">
        <v>23684.527420760001</v>
      </c>
      <c r="BA51" s="212">
        <v>22917.828743009999</v>
      </c>
    </row>
    <row r="52" spans="2:53" ht="16.5" customHeight="1">
      <c r="B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spans="2:53" ht="16.5" customHeight="1">
      <c r="C53" s="20" t="s">
        <v>1061</v>
      </c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</row>
    <row r="54" spans="2:53" ht="16.5" customHeight="1">
      <c r="C54" s="20" t="s">
        <v>1062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</row>
    <row r="55" spans="2:53" ht="16.5" customHeight="1">
      <c r="C55" s="20" t="s">
        <v>1060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</row>
    <row r="56" spans="2:53" ht="16.5" customHeight="1">
      <c r="C56" s="20" t="s">
        <v>1118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</row>
    <row r="57" spans="2:53" ht="16.5" customHeight="1">
      <c r="C57" s="20" t="s">
        <v>1119</v>
      </c>
    </row>
    <row r="58" spans="2:53" ht="16.5" customHeight="1">
      <c r="C58" s="20" t="s">
        <v>1128</v>
      </c>
      <c r="R58" s="39"/>
    </row>
    <row r="59" spans="2:53" ht="16.5" customHeight="1"/>
    <row r="60" spans="2:53" ht="16.5" customHeight="1">
      <c r="R60" s="360"/>
    </row>
    <row r="61" spans="2:53" ht="16.5" customHeight="1"/>
    <row r="62" spans="2:53" ht="16.5" customHeight="1"/>
    <row r="63" spans="2:53" ht="16.5" customHeight="1"/>
    <row r="64" spans="2:5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</sheetData>
  <mergeCells count="4">
    <mergeCell ref="B46:B51"/>
    <mergeCell ref="B11:B21"/>
    <mergeCell ref="B4:B10"/>
    <mergeCell ref="B22:B45"/>
  </mergeCells>
  <phoneticPr fontId="53" type="noConversion"/>
  <hyperlinks>
    <hyperlink ref="A5" location="Group_손익실적!A1" display="II. 손익실적(종합)"/>
    <hyperlink ref="A6" location="Group_영업실적!A1" display="III. 영업실적"/>
    <hyperlink ref="A7" location="Group_재무비율!A1" display="IV. 재무비율"/>
    <hyperlink ref="A9" location="JBB_일반사항!A1" display="전북은행"/>
    <hyperlink ref="A10" location="KJB_일반사항!A1" display="광주은행"/>
    <hyperlink ref="A11" location="JBWC_일반사항!A1" display="우리캐피탈"/>
    <hyperlink ref="A12" location="JBAM_일반사항!A1" display="JB자산운용"/>
    <hyperlink ref="A2" location="목차!A1" display="Contents"/>
    <hyperlink ref="A8" location="Group_여신건전성!A1" display="여신건전성"/>
    <hyperlink ref="A4" location="Group_손익실적!A1" display="JB금융그룹"/>
    <hyperlink ref="A13" location="PPCB_일반현황!A1" display="일반현황"/>
    <hyperlink ref="A14" location="'JB Invest_손익실적'!A1" display="JB 인베스트먼트"/>
  </hyperlinks>
  <printOptions horizontalCentered="1"/>
  <pageMargins left="0" right="0" top="0" bottom="0" header="0" footer="0"/>
  <pageSetup paperSize="9" scale="58" firstPageNumber="6" orientation="landscape" useFirstPageNumber="1" r:id="rId1"/>
  <headerFooter alignWithMargins="0">
    <oddFooter>&amp;C- 5 -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BA178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3" width="9.77734375" style="5" hidden="1" customWidth="1"/>
    <col min="44" max="47" width="9.33203125" style="5" hidden="1" customWidth="1"/>
    <col min="48" max="53" width="9.33203125" style="5" customWidth="1"/>
    <col min="54" max="57" width="9.77734375" style="1" customWidth="1"/>
    <col min="58" max="16384" width="8.88671875" style="1"/>
  </cols>
  <sheetData>
    <row r="1" spans="1:53" s="3" customFormat="1" ht="26.25">
      <c r="A1" s="17"/>
      <c r="B1" s="17" t="s">
        <v>984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>
      <c r="A3" s="98"/>
      <c r="B3" s="500" t="s">
        <v>484</v>
      </c>
      <c r="C3" s="500"/>
      <c r="D3" s="8"/>
      <c r="E3" s="389" t="str">
        <f>JBB_일반사항!E3</f>
        <v>'12</v>
      </c>
      <c r="F3" s="389" t="str">
        <f>JBB_일반사항!F3</f>
        <v>'13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1123</v>
      </c>
      <c r="P3" s="413"/>
      <c r="Q3" s="389" t="str">
        <f>JBB_일반사항!Q3</f>
        <v>'14.2Q</v>
      </c>
      <c r="R3" s="389" t="str">
        <f>JBB_일반사항!R3</f>
        <v>'14.3Q</v>
      </c>
      <c r="S3" s="389" t="str">
        <f>JBB_일반사항!S3</f>
        <v>'14.4Q</v>
      </c>
      <c r="T3" s="389" t="str">
        <f>JBB_일반사항!T3</f>
        <v>'15.1Q</v>
      </c>
      <c r="U3" s="389" t="str">
        <f>JBB_일반사항!U3</f>
        <v>'15.2Q</v>
      </c>
      <c r="V3" s="389" t="str">
        <f>JBB_일반사항!V3</f>
        <v>'15.3Q</v>
      </c>
      <c r="W3" s="389" t="str">
        <f>JBB_일반사항!W3</f>
        <v>'15.4Q</v>
      </c>
      <c r="X3" s="389" t="str">
        <f>JBB_일반사항!X3</f>
        <v>'16.1Q</v>
      </c>
      <c r="Y3" s="389" t="s">
        <v>684</v>
      </c>
      <c r="Z3" s="389" t="s">
        <v>689</v>
      </c>
      <c r="AA3" s="28" t="s">
        <v>785</v>
      </c>
      <c r="AB3" s="28" t="s">
        <v>902</v>
      </c>
      <c r="AC3" s="28" t="s">
        <v>930</v>
      </c>
      <c r="AD3" s="28" t="s">
        <v>957</v>
      </c>
      <c r="AE3" s="28" t="s">
        <v>969</v>
      </c>
      <c r="AF3" s="28" t="s">
        <v>995</v>
      </c>
      <c r="AG3" s="28" t="s">
        <v>997</v>
      </c>
      <c r="AH3" s="28" t="s">
        <v>1009</v>
      </c>
      <c r="AI3" s="28" t="s">
        <v>1013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7" customFormat="1">
      <c r="A4" s="309" t="s">
        <v>986</v>
      </c>
      <c r="B4" s="365" t="s">
        <v>654</v>
      </c>
      <c r="C4" s="365"/>
      <c r="D4" s="369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16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  <c r="BA4" s="370"/>
    </row>
    <row r="5" spans="1:53" s="58" customFormat="1">
      <c r="A5" s="100" t="s">
        <v>975</v>
      </c>
      <c r="B5" s="8"/>
      <c r="C5" s="96" t="s">
        <v>655</v>
      </c>
      <c r="D5" s="81"/>
      <c r="E5" s="160">
        <v>100027.18000000001</v>
      </c>
      <c r="F5" s="160">
        <v>123662.98999999999</v>
      </c>
      <c r="G5" s="160">
        <v>272214.87</v>
      </c>
      <c r="H5" s="160">
        <v>316704.45565778995</v>
      </c>
      <c r="I5" s="160">
        <v>368484.68673820002</v>
      </c>
      <c r="J5" s="160">
        <v>377262.01</v>
      </c>
      <c r="K5" s="160">
        <v>364124.79</v>
      </c>
      <c r="L5" s="160">
        <v>372352.3</v>
      </c>
      <c r="M5" s="160">
        <v>410627.79</v>
      </c>
      <c r="N5" s="160">
        <v>438627.14</v>
      </c>
      <c r="O5" s="160">
        <v>463333.09</v>
      </c>
      <c r="P5" s="160"/>
      <c r="Q5" s="160">
        <v>139586.14000000001</v>
      </c>
      <c r="R5" s="160">
        <v>145772.38</v>
      </c>
      <c r="S5" s="160">
        <v>272214.87</v>
      </c>
      <c r="T5" s="160">
        <v>281354.94</v>
      </c>
      <c r="U5" s="160">
        <v>291240.30608225998</v>
      </c>
      <c r="V5" s="160">
        <v>303745.70760669</v>
      </c>
      <c r="W5" s="160">
        <v>316704.45565778995</v>
      </c>
      <c r="X5" s="160">
        <v>329374.04053418001</v>
      </c>
      <c r="Y5" s="160">
        <v>340789.05941039999</v>
      </c>
      <c r="Z5" s="160">
        <v>356604.56062902999</v>
      </c>
      <c r="AA5" s="160">
        <v>368484.68673820002</v>
      </c>
      <c r="AB5" s="160">
        <v>366293.67000000004</v>
      </c>
      <c r="AC5" s="160">
        <v>370832.18</v>
      </c>
      <c r="AD5" s="160">
        <v>372026.71</v>
      </c>
      <c r="AE5" s="160">
        <v>377262.01</v>
      </c>
      <c r="AF5" s="160">
        <v>377287.04999999993</v>
      </c>
      <c r="AG5" s="160">
        <v>374690.99999999994</v>
      </c>
      <c r="AH5" s="160">
        <v>373613.05999999994</v>
      </c>
      <c r="AI5" s="160">
        <v>364124.79</v>
      </c>
      <c r="AJ5" s="160">
        <v>362431.07999999996</v>
      </c>
      <c r="AK5" s="160">
        <v>365325.18</v>
      </c>
      <c r="AL5" s="160">
        <v>363179.57</v>
      </c>
      <c r="AM5" s="160">
        <v>372352.3</v>
      </c>
      <c r="AN5" s="160">
        <v>379027.52999999991</v>
      </c>
      <c r="AO5" s="160">
        <v>395431.39</v>
      </c>
      <c r="AP5" s="160">
        <v>408243.30999999994</v>
      </c>
      <c r="AQ5" s="160">
        <v>410627.79</v>
      </c>
      <c r="AR5" s="160">
        <v>415846.75</v>
      </c>
      <c r="AS5" s="160">
        <v>416682.6</v>
      </c>
      <c r="AT5" s="160">
        <v>433093.38</v>
      </c>
      <c r="AU5" s="160">
        <v>438627.14</v>
      </c>
      <c r="AV5" s="160">
        <v>452716.22000000003</v>
      </c>
      <c r="AW5" s="160">
        <v>457464.93</v>
      </c>
      <c r="AX5" s="160">
        <v>466988.09</v>
      </c>
      <c r="AY5" s="160">
        <v>463333.09</v>
      </c>
      <c r="AZ5" s="160">
        <v>462748.36</v>
      </c>
      <c r="BA5" s="160">
        <v>467325.44136356004</v>
      </c>
    </row>
    <row r="6" spans="1:53" s="74" customFormat="1">
      <c r="A6" s="100" t="s">
        <v>980</v>
      </c>
      <c r="B6" s="14"/>
      <c r="C6" s="82" t="s">
        <v>182</v>
      </c>
      <c r="D6" s="58"/>
      <c r="E6" s="162">
        <v>96681.42</v>
      </c>
      <c r="F6" s="162">
        <v>119340.6</v>
      </c>
      <c r="G6" s="162">
        <v>264379.53000000003</v>
      </c>
      <c r="H6" s="162">
        <v>309778.50283021003</v>
      </c>
      <c r="I6" s="162">
        <v>350656.02</v>
      </c>
      <c r="J6" s="162">
        <v>369803.14</v>
      </c>
      <c r="K6" s="162">
        <v>357088.54</v>
      </c>
      <c r="L6" s="162">
        <v>365609.6</v>
      </c>
      <c r="M6" s="162">
        <v>403559.41</v>
      </c>
      <c r="N6" s="162">
        <v>432309.73</v>
      </c>
      <c r="O6" s="162">
        <v>456765.01</v>
      </c>
      <c r="P6" s="162"/>
      <c r="Q6" s="162">
        <v>135257.04999999999</v>
      </c>
      <c r="R6" s="162">
        <v>141825.12</v>
      </c>
      <c r="S6" s="162">
        <v>264379.53000000003</v>
      </c>
      <c r="T6" s="162">
        <v>273768.48</v>
      </c>
      <c r="U6" s="162">
        <v>284022.89039828</v>
      </c>
      <c r="V6" s="162">
        <v>296437.56065479002</v>
      </c>
      <c r="W6" s="162">
        <v>309778.50283021003</v>
      </c>
      <c r="X6" s="162">
        <v>322319.04420397</v>
      </c>
      <c r="Y6" s="162">
        <v>332765.97181748005</v>
      </c>
      <c r="Z6" s="162">
        <v>347725.44226088998</v>
      </c>
      <c r="AA6" s="137">
        <v>350656.02</v>
      </c>
      <c r="AB6" s="137">
        <v>358388.34</v>
      </c>
      <c r="AC6" s="137">
        <v>362812.29</v>
      </c>
      <c r="AD6" s="137">
        <v>364469.63</v>
      </c>
      <c r="AE6" s="137">
        <v>369803.14</v>
      </c>
      <c r="AF6" s="137">
        <v>369691.6</v>
      </c>
      <c r="AG6" s="137">
        <v>366366.26</v>
      </c>
      <c r="AH6" s="137">
        <v>365820.43</v>
      </c>
      <c r="AI6" s="137">
        <v>357088.54</v>
      </c>
      <c r="AJ6" s="137">
        <v>355644.1</v>
      </c>
      <c r="AK6" s="137">
        <v>358191.51</v>
      </c>
      <c r="AL6" s="137">
        <v>356113.15</v>
      </c>
      <c r="AM6" s="137">
        <v>365609.6</v>
      </c>
      <c r="AN6" s="137">
        <v>371987.55</v>
      </c>
      <c r="AO6" s="137">
        <v>387907.45</v>
      </c>
      <c r="AP6" s="137">
        <v>400876</v>
      </c>
      <c r="AQ6" s="137">
        <v>403559.41</v>
      </c>
      <c r="AR6" s="137">
        <v>409077.18</v>
      </c>
      <c r="AS6" s="137">
        <v>409094.40000000002</v>
      </c>
      <c r="AT6" s="137">
        <v>426101.02</v>
      </c>
      <c r="AU6" s="162">
        <v>432309.73</v>
      </c>
      <c r="AV6" s="162">
        <v>446551.1</v>
      </c>
      <c r="AW6" s="162">
        <v>450639.99</v>
      </c>
      <c r="AX6" s="162">
        <v>460610.95</v>
      </c>
      <c r="AY6" s="162">
        <v>456765.01</v>
      </c>
      <c r="AZ6" s="162">
        <v>454821.91</v>
      </c>
      <c r="BA6" s="162">
        <v>456962.34821912006</v>
      </c>
    </row>
    <row r="7" spans="1:53" s="74" customFormat="1">
      <c r="A7" s="100" t="s">
        <v>219</v>
      </c>
      <c r="B7" s="14"/>
      <c r="C7" s="82" t="s">
        <v>184</v>
      </c>
      <c r="D7" s="58"/>
      <c r="E7" s="162">
        <v>1197.3699999999999</v>
      </c>
      <c r="F7" s="162">
        <v>1540.6399999999999</v>
      </c>
      <c r="G7" s="162">
        <v>3528.38</v>
      </c>
      <c r="H7" s="162">
        <v>2917.18416419</v>
      </c>
      <c r="I7" s="162">
        <v>3923.39</v>
      </c>
      <c r="J7" s="162">
        <v>3786.22</v>
      </c>
      <c r="K7" s="162">
        <v>3650.14</v>
      </c>
      <c r="L7" s="162">
        <v>3549.25</v>
      </c>
      <c r="M7" s="162">
        <v>4316.12</v>
      </c>
      <c r="N7" s="162">
        <v>3926.89</v>
      </c>
      <c r="O7" s="162">
        <v>3682.26</v>
      </c>
      <c r="P7" s="162"/>
      <c r="Q7" s="162">
        <v>1676.27</v>
      </c>
      <c r="R7" s="162">
        <v>1583.3000000000002</v>
      </c>
      <c r="S7" s="162">
        <v>3528.38</v>
      </c>
      <c r="T7" s="162">
        <v>3004.0699999999997</v>
      </c>
      <c r="U7" s="162">
        <v>2552.4440215999998</v>
      </c>
      <c r="V7" s="162">
        <v>2833.1104247499998</v>
      </c>
      <c r="W7" s="162">
        <v>2917.18416419</v>
      </c>
      <c r="X7" s="162">
        <v>3104.7212151200001</v>
      </c>
      <c r="Y7" s="162">
        <v>4218.1919703200001</v>
      </c>
      <c r="Z7" s="162">
        <v>4749.3289463500005</v>
      </c>
      <c r="AA7" s="137">
        <v>3923.39</v>
      </c>
      <c r="AB7" s="137">
        <v>4025.89</v>
      </c>
      <c r="AC7" s="137">
        <v>4187.5600000000004</v>
      </c>
      <c r="AD7" s="137">
        <v>3911.25</v>
      </c>
      <c r="AE7" s="137">
        <v>3786.22</v>
      </c>
      <c r="AF7" s="137">
        <v>3887.49</v>
      </c>
      <c r="AG7" s="137">
        <v>4638.32</v>
      </c>
      <c r="AH7" s="137">
        <v>4330.47</v>
      </c>
      <c r="AI7" s="137">
        <v>3650.14</v>
      </c>
      <c r="AJ7" s="137">
        <v>3555.31</v>
      </c>
      <c r="AK7" s="137">
        <v>4137.9399999999996</v>
      </c>
      <c r="AL7" s="137">
        <v>4009.92</v>
      </c>
      <c r="AM7" s="137">
        <v>3549.25</v>
      </c>
      <c r="AN7" s="137">
        <v>3695.16</v>
      </c>
      <c r="AO7" s="137">
        <v>4641.49</v>
      </c>
      <c r="AP7" s="137">
        <v>4533.8500000000004</v>
      </c>
      <c r="AQ7" s="137">
        <v>4316.12</v>
      </c>
      <c r="AR7" s="137">
        <v>3943.63</v>
      </c>
      <c r="AS7" s="137">
        <v>4861.74</v>
      </c>
      <c r="AT7" s="137">
        <v>4276.8900000000003</v>
      </c>
      <c r="AU7" s="162">
        <v>3926.89</v>
      </c>
      <c r="AV7" s="162">
        <v>3782.52</v>
      </c>
      <c r="AW7" s="162">
        <v>4253.7</v>
      </c>
      <c r="AX7" s="162">
        <v>3793.64</v>
      </c>
      <c r="AY7" s="162">
        <v>3682.26</v>
      </c>
      <c r="AZ7" s="162">
        <v>4048.64</v>
      </c>
      <c r="BA7" s="162">
        <v>6415.6393572699999</v>
      </c>
    </row>
    <row r="8" spans="1:53" s="74" customFormat="1">
      <c r="A8" s="308" t="s">
        <v>660</v>
      </c>
      <c r="B8" s="14"/>
      <c r="C8" s="82" t="s">
        <v>185</v>
      </c>
      <c r="D8" s="58"/>
      <c r="E8" s="162">
        <v>863.01</v>
      </c>
      <c r="F8" s="162">
        <v>1319.67</v>
      </c>
      <c r="G8" s="162">
        <v>2729.22</v>
      </c>
      <c r="H8" s="162">
        <v>2337.0621056200002</v>
      </c>
      <c r="I8" s="162">
        <v>2014.05</v>
      </c>
      <c r="J8" s="162">
        <v>2068.38</v>
      </c>
      <c r="K8" s="162">
        <v>2076.85</v>
      </c>
      <c r="L8" s="162">
        <v>1811.18</v>
      </c>
      <c r="M8" s="162">
        <v>1574.09</v>
      </c>
      <c r="N8" s="162">
        <v>1508.26</v>
      </c>
      <c r="O8" s="162">
        <v>1655.19</v>
      </c>
      <c r="P8" s="162"/>
      <c r="Q8" s="162">
        <v>1129.76</v>
      </c>
      <c r="R8" s="162">
        <v>1337.35</v>
      </c>
      <c r="S8" s="162">
        <v>2729.22</v>
      </c>
      <c r="T8" s="162">
        <v>2590.86</v>
      </c>
      <c r="U8" s="162">
        <v>2495.2667701</v>
      </c>
      <c r="V8" s="162">
        <v>2317.8473372099998</v>
      </c>
      <c r="W8" s="162">
        <v>2337.0621056200002</v>
      </c>
      <c r="X8" s="162">
        <v>2122.1325078200002</v>
      </c>
      <c r="Y8" s="162">
        <v>1932.5709665100001</v>
      </c>
      <c r="Z8" s="162">
        <v>2370.6676260900003</v>
      </c>
      <c r="AA8" s="137">
        <v>2014.05</v>
      </c>
      <c r="AB8" s="137">
        <v>2076.44</v>
      </c>
      <c r="AC8" s="137">
        <v>2091.0500000000002</v>
      </c>
      <c r="AD8" s="137">
        <v>2006.37</v>
      </c>
      <c r="AE8" s="137">
        <v>2068.38</v>
      </c>
      <c r="AF8" s="137">
        <v>2034.2</v>
      </c>
      <c r="AG8" s="137">
        <v>2127.4699999999998</v>
      </c>
      <c r="AH8" s="137">
        <v>2016.64</v>
      </c>
      <c r="AI8" s="137">
        <v>2076.85</v>
      </c>
      <c r="AJ8" s="137">
        <v>1884.48</v>
      </c>
      <c r="AK8" s="137">
        <v>1786.42</v>
      </c>
      <c r="AL8" s="137">
        <v>1799.88</v>
      </c>
      <c r="AM8" s="137">
        <v>1811.18</v>
      </c>
      <c r="AN8" s="137">
        <v>1834.6</v>
      </c>
      <c r="AO8" s="137">
        <v>1601.47</v>
      </c>
      <c r="AP8" s="137">
        <v>1534.38</v>
      </c>
      <c r="AQ8" s="137">
        <v>1574.09</v>
      </c>
      <c r="AR8" s="137">
        <v>1646.53</v>
      </c>
      <c r="AS8" s="137">
        <v>1626.11</v>
      </c>
      <c r="AT8" s="137">
        <v>1734.48</v>
      </c>
      <c r="AU8" s="162">
        <v>1508.26</v>
      </c>
      <c r="AV8" s="162">
        <v>1583.09</v>
      </c>
      <c r="AW8" s="162">
        <v>1640.49</v>
      </c>
      <c r="AX8" s="162">
        <v>1536.73</v>
      </c>
      <c r="AY8" s="162">
        <v>1655.19</v>
      </c>
      <c r="AZ8" s="162">
        <v>1957.63</v>
      </c>
      <c r="BA8" s="162">
        <v>1793.49768038</v>
      </c>
    </row>
    <row r="9" spans="1:53" s="74" customFormat="1">
      <c r="A9" s="101" t="s">
        <v>35</v>
      </c>
      <c r="B9" s="14"/>
      <c r="C9" s="82" t="s">
        <v>187</v>
      </c>
      <c r="D9" s="58"/>
      <c r="E9" s="162">
        <v>1157.25</v>
      </c>
      <c r="F9" s="162">
        <v>1265.52</v>
      </c>
      <c r="G9" s="162">
        <v>917.96</v>
      </c>
      <c r="H9" s="162">
        <v>1046.8473998500003</v>
      </c>
      <c r="I9" s="162">
        <v>1203.3800000000001</v>
      </c>
      <c r="J9" s="162">
        <v>1069.44</v>
      </c>
      <c r="K9" s="162">
        <v>869.37</v>
      </c>
      <c r="L9" s="162">
        <v>856.44</v>
      </c>
      <c r="M9" s="162">
        <v>595.12</v>
      </c>
      <c r="N9" s="162">
        <v>579.13</v>
      </c>
      <c r="O9" s="162">
        <v>654.35</v>
      </c>
      <c r="P9" s="162"/>
      <c r="Q9" s="162">
        <v>776.22</v>
      </c>
      <c r="R9" s="162">
        <v>853.35000000000014</v>
      </c>
      <c r="S9" s="162">
        <v>917.96</v>
      </c>
      <c r="T9" s="162">
        <v>1181.51</v>
      </c>
      <c r="U9" s="162">
        <v>1350.2291490299999</v>
      </c>
      <c r="V9" s="162">
        <v>1258.5579851900002</v>
      </c>
      <c r="W9" s="162">
        <v>1046.8473998500003</v>
      </c>
      <c r="X9" s="162">
        <v>1192.2505781</v>
      </c>
      <c r="Y9" s="162">
        <v>1128.44301778</v>
      </c>
      <c r="Z9" s="162">
        <v>1030.1639543599999</v>
      </c>
      <c r="AA9" s="137">
        <v>1203.3800000000001</v>
      </c>
      <c r="AB9" s="137">
        <v>974.32</v>
      </c>
      <c r="AC9" s="137">
        <v>997.82</v>
      </c>
      <c r="AD9" s="137">
        <v>972.06</v>
      </c>
      <c r="AE9" s="137">
        <v>1069.44</v>
      </c>
      <c r="AF9" s="137">
        <v>1096.47</v>
      </c>
      <c r="AG9" s="137">
        <v>1017.1</v>
      </c>
      <c r="AH9" s="137">
        <v>960.35</v>
      </c>
      <c r="AI9" s="137">
        <v>869.37</v>
      </c>
      <c r="AJ9" s="137">
        <v>933.77</v>
      </c>
      <c r="AK9" s="137">
        <v>797.07</v>
      </c>
      <c r="AL9" s="137">
        <v>769.89</v>
      </c>
      <c r="AM9" s="137">
        <v>856.44</v>
      </c>
      <c r="AN9" s="137">
        <v>940.81</v>
      </c>
      <c r="AO9" s="137">
        <v>742.58</v>
      </c>
      <c r="AP9" s="137">
        <v>605.1</v>
      </c>
      <c r="AQ9" s="137">
        <v>595.12</v>
      </c>
      <c r="AR9" s="137">
        <v>646.97</v>
      </c>
      <c r="AS9" s="137">
        <v>594.16999999999996</v>
      </c>
      <c r="AT9" s="137">
        <v>559.88</v>
      </c>
      <c r="AU9" s="162">
        <v>579.13</v>
      </c>
      <c r="AV9" s="162">
        <v>526.91999999999996</v>
      </c>
      <c r="AW9" s="162">
        <v>567.41999999999996</v>
      </c>
      <c r="AX9" s="162">
        <v>585.39</v>
      </c>
      <c r="AY9" s="162">
        <v>654.35</v>
      </c>
      <c r="AZ9" s="162">
        <v>1096</v>
      </c>
      <c r="BA9" s="162">
        <v>1007.28522588</v>
      </c>
    </row>
    <row r="10" spans="1:53" s="79" customFormat="1">
      <c r="A10" s="101" t="s">
        <v>36</v>
      </c>
      <c r="B10" s="14"/>
      <c r="C10" s="82" t="s">
        <v>188</v>
      </c>
      <c r="D10" s="58"/>
      <c r="E10" s="162">
        <v>128.14000000000001</v>
      </c>
      <c r="F10" s="162">
        <v>196.56</v>
      </c>
      <c r="G10" s="162">
        <v>659.79</v>
      </c>
      <c r="H10" s="162">
        <v>624.84559481999997</v>
      </c>
      <c r="I10" s="162">
        <v>1030</v>
      </c>
      <c r="J10" s="162">
        <v>534.83000000000004</v>
      </c>
      <c r="K10" s="162">
        <v>439.89</v>
      </c>
      <c r="L10" s="162">
        <v>525.83000000000004</v>
      </c>
      <c r="M10" s="162">
        <v>583.04999999999995</v>
      </c>
      <c r="N10" s="162">
        <v>303.13</v>
      </c>
      <c r="O10" s="162">
        <v>576.28</v>
      </c>
      <c r="P10" s="162"/>
      <c r="Q10" s="162">
        <v>746.85</v>
      </c>
      <c r="R10" s="162">
        <v>173.26</v>
      </c>
      <c r="S10" s="162">
        <v>659.79</v>
      </c>
      <c r="T10" s="162">
        <v>810.01</v>
      </c>
      <c r="U10" s="162">
        <v>819.47574324999982</v>
      </c>
      <c r="V10" s="162">
        <v>898.63120474999982</v>
      </c>
      <c r="W10" s="162">
        <v>624.84559481999997</v>
      </c>
      <c r="X10" s="162">
        <v>635.90202916999999</v>
      </c>
      <c r="Y10" s="162">
        <v>743.88163830999997</v>
      </c>
      <c r="Z10" s="162">
        <v>728.96784134000006</v>
      </c>
      <c r="AA10" s="137">
        <v>1030</v>
      </c>
      <c r="AB10" s="137">
        <v>828.68</v>
      </c>
      <c r="AC10" s="137">
        <v>743.46</v>
      </c>
      <c r="AD10" s="137">
        <v>667.4</v>
      </c>
      <c r="AE10" s="137">
        <v>534.83000000000004</v>
      </c>
      <c r="AF10" s="137">
        <v>577.29</v>
      </c>
      <c r="AG10" s="137">
        <v>541.85</v>
      </c>
      <c r="AH10" s="137">
        <v>485.17</v>
      </c>
      <c r="AI10" s="137">
        <v>439.89</v>
      </c>
      <c r="AJ10" s="137">
        <v>413.42</v>
      </c>
      <c r="AK10" s="137">
        <v>412.24</v>
      </c>
      <c r="AL10" s="137">
        <v>486.73</v>
      </c>
      <c r="AM10" s="137">
        <v>525.83000000000004</v>
      </c>
      <c r="AN10" s="137">
        <v>569.41</v>
      </c>
      <c r="AO10" s="137">
        <v>538.4</v>
      </c>
      <c r="AP10" s="137">
        <v>693.98</v>
      </c>
      <c r="AQ10" s="137">
        <v>583.04999999999995</v>
      </c>
      <c r="AR10" s="137">
        <v>532.44000000000005</v>
      </c>
      <c r="AS10" s="137">
        <v>506.18</v>
      </c>
      <c r="AT10" s="137">
        <v>421.11</v>
      </c>
      <c r="AU10" s="162">
        <v>303.13</v>
      </c>
      <c r="AV10" s="162">
        <v>272.58999999999997</v>
      </c>
      <c r="AW10" s="162">
        <v>363.33</v>
      </c>
      <c r="AX10" s="162">
        <v>461.38</v>
      </c>
      <c r="AY10" s="162">
        <v>576.28</v>
      </c>
      <c r="AZ10" s="162">
        <v>824.18</v>
      </c>
      <c r="BA10" s="162">
        <v>1146.6708809099998</v>
      </c>
    </row>
    <row r="11" spans="1:53" s="79" customFormat="1">
      <c r="A11" s="101" t="s">
        <v>461</v>
      </c>
      <c r="B11" s="373"/>
      <c r="C11" s="373" t="s">
        <v>938</v>
      </c>
      <c r="D11" s="58"/>
      <c r="E11" s="374">
        <v>1601.79</v>
      </c>
      <c r="F11" s="374">
        <v>1756.94</v>
      </c>
      <c r="G11" s="374">
        <v>3038.7000000000003</v>
      </c>
      <c r="H11" s="374">
        <v>2746.2304621100002</v>
      </c>
      <c r="I11" s="374">
        <v>3130.44</v>
      </c>
      <c r="J11" s="374">
        <v>2546.75</v>
      </c>
      <c r="K11" s="374">
        <v>3197.51</v>
      </c>
      <c r="L11" s="374">
        <v>3092.71</v>
      </c>
      <c r="M11" s="374">
        <v>3689.58</v>
      </c>
      <c r="N11" s="374">
        <v>3848.18</v>
      </c>
      <c r="O11" s="374">
        <v>4848.1099999999997</v>
      </c>
      <c r="P11" s="162"/>
      <c r="Q11" s="374">
        <v>2085.87</v>
      </c>
      <c r="R11" s="374">
        <v>1620.7800000000002</v>
      </c>
      <c r="S11" s="374">
        <v>3038.7000000000003</v>
      </c>
      <c r="T11" s="374">
        <v>3359.3432789999997</v>
      </c>
      <c r="U11" s="374">
        <v>3461.1206639500001</v>
      </c>
      <c r="V11" s="374">
        <v>3342.6872784699999</v>
      </c>
      <c r="W11" s="374">
        <v>2746.53404464</v>
      </c>
      <c r="X11" s="374">
        <v>2870.7614416600004</v>
      </c>
      <c r="Y11" s="374">
        <v>2865.02747636</v>
      </c>
      <c r="Z11" s="374">
        <v>2861.9715118200002</v>
      </c>
      <c r="AA11" s="558">
        <v>3130.44</v>
      </c>
      <c r="AB11" s="558">
        <v>2790.81</v>
      </c>
      <c r="AC11" s="558">
        <v>2700.3</v>
      </c>
      <c r="AD11" s="558">
        <v>2590.5500000000002</v>
      </c>
      <c r="AE11" s="558">
        <v>2546.75</v>
      </c>
      <c r="AF11" s="558">
        <v>3251.84</v>
      </c>
      <c r="AG11" s="558">
        <v>3196.82</v>
      </c>
      <c r="AH11" s="558">
        <v>3215.31</v>
      </c>
      <c r="AI11" s="558">
        <v>3197.51</v>
      </c>
      <c r="AJ11" s="558">
        <v>3271.91</v>
      </c>
      <c r="AK11" s="558">
        <v>3170.13</v>
      </c>
      <c r="AL11" s="558">
        <v>3244.34</v>
      </c>
      <c r="AM11" s="558">
        <v>3092.71</v>
      </c>
      <c r="AN11" s="558">
        <v>3066.61</v>
      </c>
      <c r="AO11" s="558">
        <v>3192.04</v>
      </c>
      <c r="AP11" s="558">
        <v>3348.72</v>
      </c>
      <c r="AQ11" s="558">
        <v>3689.58</v>
      </c>
      <c r="AR11" s="558">
        <v>3629.14</v>
      </c>
      <c r="AS11" s="558">
        <v>3683.12</v>
      </c>
      <c r="AT11" s="558">
        <v>3655.1</v>
      </c>
      <c r="AU11" s="374">
        <v>3848.18</v>
      </c>
      <c r="AV11" s="374">
        <v>3856.5</v>
      </c>
      <c r="AW11" s="374">
        <v>4156.3999999999996</v>
      </c>
      <c r="AX11" s="374">
        <v>4280.82</v>
      </c>
      <c r="AY11" s="374">
        <v>4848.1099999999997</v>
      </c>
      <c r="AZ11" s="374">
        <v>5325.04</v>
      </c>
      <c r="BA11" s="374">
        <v>5786.8999319640006</v>
      </c>
    </row>
    <row r="12" spans="1:53" s="74" customFormat="1">
      <c r="A12" s="99" t="s">
        <v>462</v>
      </c>
      <c r="B12" s="375"/>
      <c r="C12" s="375" t="s">
        <v>939</v>
      </c>
      <c r="D12" s="58"/>
      <c r="E12" s="376">
        <v>690.22017818749998</v>
      </c>
      <c r="F12" s="376">
        <v>956.53566573250021</v>
      </c>
      <c r="G12" s="376">
        <v>2193.3454361724998</v>
      </c>
      <c r="H12" s="376">
        <v>2521.0097701499999</v>
      </c>
      <c r="I12" s="376">
        <v>3055.6147148243103</v>
      </c>
      <c r="J12" s="376">
        <v>3210.9</v>
      </c>
      <c r="K12" s="376">
        <v>2479.3491699083002</v>
      </c>
      <c r="L12" s="376">
        <v>2442.8621516197304</v>
      </c>
      <c r="M12" s="376">
        <v>2311.17</v>
      </c>
      <c r="N12" s="376">
        <v>2336.9899999999998</v>
      </c>
      <c r="O12" s="376">
        <v>2112.87</v>
      </c>
      <c r="P12" s="162"/>
      <c r="Q12" s="376">
        <v>943.95559194249995</v>
      </c>
      <c r="R12" s="376">
        <v>1018.0911138324999</v>
      </c>
      <c r="S12" s="376">
        <v>2193.3454361724998</v>
      </c>
      <c r="T12" s="376">
        <v>2187.0861111300001</v>
      </c>
      <c r="U12" s="376">
        <v>2165.4073714599999</v>
      </c>
      <c r="V12" s="376">
        <v>2340.6971535799998</v>
      </c>
      <c r="W12" s="376">
        <v>2520.7517128599998</v>
      </c>
      <c r="X12" s="376">
        <v>2544.5722119100001</v>
      </c>
      <c r="Y12" s="376">
        <v>2683.0985268599998</v>
      </c>
      <c r="Z12" s="376">
        <v>2872.1827744166753</v>
      </c>
      <c r="AA12" s="376">
        <v>3055.6147148243103</v>
      </c>
      <c r="AB12" s="376">
        <v>3117.9658721000642</v>
      </c>
      <c r="AC12" s="376">
        <v>3270.6508582000001</v>
      </c>
      <c r="AD12" s="376">
        <v>3119.38</v>
      </c>
      <c r="AE12" s="376">
        <v>3210.9</v>
      </c>
      <c r="AF12" s="376">
        <v>2722.17</v>
      </c>
      <c r="AG12" s="376">
        <v>2718.27</v>
      </c>
      <c r="AH12" s="376">
        <v>2638.3926547502688</v>
      </c>
      <c r="AI12" s="376">
        <v>2479.3491699083002</v>
      </c>
      <c r="AJ12" s="376">
        <v>2305.47370874853</v>
      </c>
      <c r="AK12" s="376">
        <v>2392.0879366785898</v>
      </c>
      <c r="AL12" s="376">
        <v>2360.9992548612399</v>
      </c>
      <c r="AM12" s="376">
        <v>2442.8621516197304</v>
      </c>
      <c r="AN12" s="376">
        <v>2537.2327022873305</v>
      </c>
      <c r="AO12" s="376">
        <v>2567.5354669817548</v>
      </c>
      <c r="AP12" s="376">
        <v>2596.4200349970247</v>
      </c>
      <c r="AQ12" s="376">
        <v>2311.176874408915</v>
      </c>
      <c r="AR12" s="376">
        <v>2311.71</v>
      </c>
      <c r="AS12" s="376">
        <v>2257.2199999999998</v>
      </c>
      <c r="AT12" s="376">
        <v>2255.1</v>
      </c>
      <c r="AU12" s="376">
        <v>2336.9899999999998</v>
      </c>
      <c r="AV12" s="376">
        <v>2279.19</v>
      </c>
      <c r="AW12" s="376">
        <v>2234.1999999999998</v>
      </c>
      <c r="AX12" s="376">
        <v>2226.21</v>
      </c>
      <c r="AY12" s="376">
        <v>2112.87</v>
      </c>
      <c r="AZ12" s="376">
        <v>2145.4499999999998</v>
      </c>
      <c r="BA12" s="376">
        <v>2128.4238724921506</v>
      </c>
    </row>
    <row r="13" spans="1:53" s="74" customFormat="1">
      <c r="A13" s="101" t="s">
        <v>1077</v>
      </c>
      <c r="B13" s="363"/>
      <c r="C13" s="363" t="s">
        <v>940</v>
      </c>
      <c r="D13" s="364"/>
      <c r="E13" s="364">
        <v>3.3448608668163987E-2</v>
      </c>
      <c r="F13" s="364">
        <v>3.4952979868916316E-2</v>
      </c>
      <c r="G13" s="364">
        <v>2.8783695762101463E-2</v>
      </c>
      <c r="H13" s="364">
        <v>2.186877746981784E-2</v>
      </c>
      <c r="I13" s="364">
        <v>2.2174110062286471E-2</v>
      </c>
      <c r="J13" s="364">
        <v>1.9771060436220438E-2</v>
      </c>
      <c r="K13" s="364">
        <v>1.9323732394050951E-2</v>
      </c>
      <c r="L13" s="364">
        <v>1.8108388211916512E-2</v>
      </c>
      <c r="M13" s="364">
        <v>1.7213593848580001E-2</v>
      </c>
      <c r="N13" s="364">
        <v>1.4402688351660135E-2</v>
      </c>
      <c r="O13" s="364">
        <v>1.4175719675018246E-2</v>
      </c>
      <c r="P13" s="364"/>
      <c r="Q13" s="364">
        <v>3.1013824151882127E-2</v>
      </c>
      <c r="R13" s="364">
        <v>2.7078243491668312E-2</v>
      </c>
      <c r="S13" s="364">
        <v>2.8783695762101463E-2</v>
      </c>
      <c r="T13" s="364">
        <v>2.6963983642867617E-2</v>
      </c>
      <c r="U13" s="364">
        <v>2.4781651211221643E-2</v>
      </c>
      <c r="V13" s="364">
        <v>2.4060083052640437E-2</v>
      </c>
      <c r="W13" s="364">
        <v>2.186877746981784E-2</v>
      </c>
      <c r="X13" s="364">
        <v>2.1419436452150772E-2</v>
      </c>
      <c r="Y13" s="364">
        <v>2.3542679470992305E-2</v>
      </c>
      <c r="Z13" s="364">
        <v>2.489908808927661E-2</v>
      </c>
      <c r="AA13" s="364">
        <v>2.2174110062286471E-2</v>
      </c>
      <c r="AB13" s="364">
        <v>2.1581945437386344E-2</v>
      </c>
      <c r="AC13" s="364">
        <v>2.1626736924503159E-2</v>
      </c>
      <c r="AD13" s="364">
        <v>2.0313272667975907E-2</v>
      </c>
      <c r="AE13" s="364">
        <v>1.9771060436220438E-2</v>
      </c>
      <c r="AF13" s="364">
        <v>2.0131753793298766E-2</v>
      </c>
      <c r="AG13" s="364">
        <v>2.2217613980586672E-2</v>
      </c>
      <c r="AH13" s="364">
        <v>2.0857488225920161E-2</v>
      </c>
      <c r="AI13" s="364">
        <v>1.9323732394050951E-2</v>
      </c>
      <c r="AJ13" s="364">
        <v>1.8726263763030479E-2</v>
      </c>
      <c r="AK13" s="364">
        <v>1.9526904770155729E-2</v>
      </c>
      <c r="AL13" s="364">
        <v>1.9457096664330539E-2</v>
      </c>
      <c r="AM13" s="364">
        <v>1.8108388211916512E-2</v>
      </c>
      <c r="AN13" s="364">
        <v>1.8573795945640154E-2</v>
      </c>
      <c r="AO13" s="364">
        <v>1.9027169289721792E-2</v>
      </c>
      <c r="AP13" s="364">
        <v>1.8046370435317118E-2</v>
      </c>
      <c r="AQ13" s="364">
        <v>1.7213593848580001E-2</v>
      </c>
      <c r="AR13" s="364">
        <v>1.6279001819780963E-2</v>
      </c>
      <c r="AS13" s="364">
        <v>1.8210983611986677E-2</v>
      </c>
      <c r="AT13" s="364">
        <v>1.6145155578226572E-2</v>
      </c>
      <c r="AU13" s="364">
        <v>1.4402688351660135E-2</v>
      </c>
      <c r="AV13" s="364">
        <v>1.361806740655327E-2</v>
      </c>
      <c r="AW13" s="364">
        <v>1.4919045269765268E-2</v>
      </c>
      <c r="AX13" s="364">
        <v>1.3655894307711358E-2</v>
      </c>
      <c r="AY13" s="364">
        <v>1.4175719675018246E-2</v>
      </c>
      <c r="AZ13" s="364">
        <v>1.712907205116837E-2</v>
      </c>
      <c r="BA13" s="364">
        <v>2.2175324147135269E-2</v>
      </c>
    </row>
    <row r="14" spans="1:53" s="74" customFormat="1">
      <c r="A14" s="99" t="s">
        <v>1116</v>
      </c>
      <c r="B14" s="375"/>
      <c r="C14" s="375" t="s">
        <v>941</v>
      </c>
      <c r="D14" s="376"/>
      <c r="E14" s="376">
        <v>3345.77</v>
      </c>
      <c r="F14" s="376">
        <v>4322.3899999999994</v>
      </c>
      <c r="G14" s="376">
        <v>7835.35</v>
      </c>
      <c r="H14" s="376">
        <v>6925.93926448</v>
      </c>
      <c r="I14" s="376">
        <v>8170.82</v>
      </c>
      <c r="J14" s="376">
        <v>7458.87</v>
      </c>
      <c r="K14" s="376">
        <v>7036.25</v>
      </c>
      <c r="L14" s="376">
        <v>6742.7</v>
      </c>
      <c r="M14" s="376">
        <v>7068.38</v>
      </c>
      <c r="N14" s="376">
        <v>6317.41</v>
      </c>
      <c r="O14" s="376">
        <v>6568.08</v>
      </c>
      <c r="P14" s="376"/>
      <c r="Q14" s="376">
        <v>4329.1000000000004</v>
      </c>
      <c r="R14" s="376">
        <v>3947.26</v>
      </c>
      <c r="S14" s="376">
        <v>7835.35</v>
      </c>
      <c r="T14" s="376">
        <v>7586.45</v>
      </c>
      <c r="U14" s="376">
        <v>7217.4156839799998</v>
      </c>
      <c r="V14" s="376">
        <v>7308.1469518999993</v>
      </c>
      <c r="W14" s="376">
        <v>6925.93926448</v>
      </c>
      <c r="X14" s="376">
        <v>7055.0063302100007</v>
      </c>
      <c r="Y14" s="376">
        <v>8023.0875929200001</v>
      </c>
      <c r="Z14" s="376">
        <v>8879.12836814</v>
      </c>
      <c r="AA14" s="376">
        <v>8170.82</v>
      </c>
      <c r="AB14" s="376">
        <v>7905.33</v>
      </c>
      <c r="AC14" s="376">
        <v>8019.8900000000012</v>
      </c>
      <c r="AD14" s="376">
        <v>7557.08</v>
      </c>
      <c r="AE14" s="376">
        <v>7458.87</v>
      </c>
      <c r="AF14" s="376">
        <v>7595.45</v>
      </c>
      <c r="AG14" s="376">
        <v>8324.74</v>
      </c>
      <c r="AH14" s="376">
        <v>7792.630000000001</v>
      </c>
      <c r="AI14" s="376">
        <v>7036.25</v>
      </c>
      <c r="AJ14" s="376">
        <v>6786.98</v>
      </c>
      <c r="AK14" s="376">
        <v>7133.67</v>
      </c>
      <c r="AL14" s="376">
        <v>7066.42</v>
      </c>
      <c r="AM14" s="376">
        <v>6742.7</v>
      </c>
      <c r="AN14" s="376">
        <v>7039.98</v>
      </c>
      <c r="AO14" s="376">
        <v>7523.9400000000005</v>
      </c>
      <c r="AP14" s="376">
        <v>7367.31</v>
      </c>
      <c r="AQ14" s="376">
        <v>7068.38</v>
      </c>
      <c r="AR14" s="376">
        <v>6769.57</v>
      </c>
      <c r="AS14" s="376">
        <v>7588.1999999999989</v>
      </c>
      <c r="AT14" s="376">
        <v>6992.3600000000006</v>
      </c>
      <c r="AU14" s="376">
        <v>6317.41</v>
      </c>
      <c r="AV14" s="376">
        <v>6165.12</v>
      </c>
      <c r="AW14" s="376">
        <v>6824.94</v>
      </c>
      <c r="AX14" s="376">
        <v>6377.1399999999994</v>
      </c>
      <c r="AY14" s="376">
        <v>6568.08</v>
      </c>
      <c r="AZ14" s="376">
        <v>7926.45</v>
      </c>
      <c r="BA14" s="376">
        <v>10363.093144439999</v>
      </c>
    </row>
    <row r="15" spans="1:53" s="74" customFormat="1">
      <c r="A15" s="97"/>
      <c r="B15" s="363"/>
      <c r="C15" s="363" t="s">
        <v>942</v>
      </c>
      <c r="D15" s="364"/>
      <c r="E15" s="364">
        <v>2.1478162235504389E-2</v>
      </c>
      <c r="F15" s="364">
        <v>2.2494604084859992E-2</v>
      </c>
      <c r="G15" s="364">
        <v>1.5821949770782179E-2</v>
      </c>
      <c r="H15" s="364">
        <v>1.2657716140948764E-2</v>
      </c>
      <c r="I15" s="364">
        <v>1.1526747658357111E-2</v>
      </c>
      <c r="J15" s="364">
        <v>9.7350114844587717E-3</v>
      </c>
      <c r="K15" s="364">
        <v>9.2993119199601872E-3</v>
      </c>
      <c r="L15" s="364">
        <v>8.5764207714038553E-3</v>
      </c>
      <c r="M15" s="364">
        <v>6.7025663314214572E-3</v>
      </c>
      <c r="N15" s="364">
        <v>5.4500047580275128E-3</v>
      </c>
      <c r="O15" s="364">
        <v>6.228391760234521E-3</v>
      </c>
      <c r="P15" s="364"/>
      <c r="Q15" s="364">
        <v>1.9004967112064276E-2</v>
      </c>
      <c r="R15" s="364">
        <v>1.6216789490574278E-2</v>
      </c>
      <c r="S15" s="364">
        <v>1.5821949770782179E-2</v>
      </c>
      <c r="T15" s="364">
        <v>1.6286829724759765E-2</v>
      </c>
      <c r="U15" s="364">
        <v>1.6017603212731112E-2</v>
      </c>
      <c r="V15" s="364">
        <v>1.4732838736752034E-2</v>
      </c>
      <c r="W15" s="364">
        <v>1.2657716140948764E-2</v>
      </c>
      <c r="X15" s="364">
        <v>1.1993310428118176E-2</v>
      </c>
      <c r="Y15" s="364">
        <v>1.1164958256532236E-2</v>
      </c>
      <c r="Z15" s="364">
        <v>1.1580893453816941E-2</v>
      </c>
      <c r="AA15" s="364">
        <v>1.1526747658357111E-2</v>
      </c>
      <c r="AB15" s="364">
        <v>1.0591064814196761E-2</v>
      </c>
      <c r="AC15" s="364">
        <v>1.0334405174869129E-2</v>
      </c>
      <c r="AD15" s="364">
        <v>9.7999146351615447E-3</v>
      </c>
      <c r="AE15" s="364">
        <v>9.7350114844587717E-3</v>
      </c>
      <c r="AF15" s="364">
        <v>9.827954603795706E-3</v>
      </c>
      <c r="AG15" s="364">
        <v>9.8385603070263242E-3</v>
      </c>
      <c r="AH15" s="364">
        <v>9.2666996169780604E-3</v>
      </c>
      <c r="AI15" s="364">
        <v>9.2993119199601872E-3</v>
      </c>
      <c r="AJ15" s="364">
        <v>8.9166469939608948E-3</v>
      </c>
      <c r="AK15" s="364">
        <v>8.2001738834426921E-3</v>
      </c>
      <c r="AL15" s="364">
        <v>8.4159469652987356E-3</v>
      </c>
      <c r="AM15" s="364">
        <v>8.5764207714038553E-3</v>
      </c>
      <c r="AN15" s="364">
        <v>8.8247415695635635E-3</v>
      </c>
      <c r="AO15" s="364">
        <v>7.2893808455621089E-3</v>
      </c>
      <c r="AP15" s="364">
        <v>6.9406158792902212E-3</v>
      </c>
      <c r="AQ15" s="364">
        <v>6.7025663314214572E-3</v>
      </c>
      <c r="AR15" s="364">
        <v>6.7956284376395875E-3</v>
      </c>
      <c r="AS15" s="364">
        <v>6.5432537859752239E-3</v>
      </c>
      <c r="AT15" s="364">
        <v>6.2699411383291062E-3</v>
      </c>
      <c r="AU15" s="364">
        <v>5.4500047580275128E-3</v>
      </c>
      <c r="AV15" s="364">
        <v>5.2628995709497655E-3</v>
      </c>
      <c r="AW15" s="364">
        <v>5.6206275746645759E-3</v>
      </c>
      <c r="AX15" s="364">
        <v>5.5322610047720917E-3</v>
      </c>
      <c r="AY15" s="364">
        <v>6.228391760234521E-3</v>
      </c>
      <c r="AZ15" s="364">
        <v>8.3799540640187246E-3</v>
      </c>
      <c r="BA15" s="364">
        <v>8.4469053849329009E-3</v>
      </c>
    </row>
    <row r="16" spans="1:53" s="74" customFormat="1">
      <c r="A16" s="97"/>
      <c r="B16" s="375"/>
      <c r="C16" s="375" t="s">
        <v>945</v>
      </c>
      <c r="D16" s="376"/>
      <c r="E16" s="376">
        <v>2148.4</v>
      </c>
      <c r="F16" s="376">
        <v>2781.75</v>
      </c>
      <c r="G16" s="376">
        <v>4306.97</v>
      </c>
      <c r="H16" s="376">
        <v>4008.75510029</v>
      </c>
      <c r="I16" s="376">
        <v>4247.43</v>
      </c>
      <c r="J16" s="376">
        <v>3672.65</v>
      </c>
      <c r="K16" s="376">
        <v>3386.1099999999997</v>
      </c>
      <c r="L16" s="376">
        <v>3193.45</v>
      </c>
      <c r="M16" s="376">
        <v>2752.26</v>
      </c>
      <c r="N16" s="376">
        <v>2390.52</v>
      </c>
      <c r="O16" s="376">
        <v>2885.8199999999997</v>
      </c>
      <c r="P16" s="376"/>
      <c r="Q16" s="376">
        <v>2652.83</v>
      </c>
      <c r="R16" s="376">
        <v>2363.96</v>
      </c>
      <c r="S16" s="376">
        <v>4306.97</v>
      </c>
      <c r="T16" s="376">
        <v>4582.38</v>
      </c>
      <c r="U16" s="376">
        <v>4664.9716623799995</v>
      </c>
      <c r="V16" s="376">
        <v>4475.0365271499995</v>
      </c>
      <c r="W16" s="376">
        <v>4008.75510029</v>
      </c>
      <c r="X16" s="376">
        <v>3950.2851150900001</v>
      </c>
      <c r="Y16" s="376">
        <v>3804.8956226</v>
      </c>
      <c r="Z16" s="376">
        <v>4129.7994217899995</v>
      </c>
      <c r="AA16" s="376">
        <v>4247.43</v>
      </c>
      <c r="AB16" s="376">
        <v>3879.44</v>
      </c>
      <c r="AC16" s="376">
        <v>3832.3300000000004</v>
      </c>
      <c r="AD16" s="376">
        <v>3645.83</v>
      </c>
      <c r="AE16" s="376">
        <v>3672.65</v>
      </c>
      <c r="AF16" s="376">
        <v>3707.96</v>
      </c>
      <c r="AG16" s="376">
        <v>3686.4199999999996</v>
      </c>
      <c r="AH16" s="376">
        <v>3462.1600000000003</v>
      </c>
      <c r="AI16" s="376">
        <v>3386.1099999999997</v>
      </c>
      <c r="AJ16" s="376">
        <v>3231.67</v>
      </c>
      <c r="AK16" s="376">
        <v>2995.7300000000005</v>
      </c>
      <c r="AL16" s="376">
        <v>3056.5</v>
      </c>
      <c r="AM16" s="376">
        <v>3193.45</v>
      </c>
      <c r="AN16" s="376">
        <v>3344.8199999999997</v>
      </c>
      <c r="AO16" s="376">
        <v>2882.4500000000003</v>
      </c>
      <c r="AP16" s="376">
        <v>2833.46</v>
      </c>
      <c r="AQ16" s="376">
        <v>2752.26</v>
      </c>
      <c r="AR16" s="376">
        <v>2825.94</v>
      </c>
      <c r="AS16" s="376">
        <v>2726.4599999999996</v>
      </c>
      <c r="AT16" s="376">
        <v>2715.4700000000003</v>
      </c>
      <c r="AU16" s="376">
        <v>2390.52</v>
      </c>
      <c r="AV16" s="376">
        <v>2382.6</v>
      </c>
      <c r="AW16" s="376">
        <v>2571.2399999999998</v>
      </c>
      <c r="AX16" s="376">
        <v>2583.5</v>
      </c>
      <c r="AY16" s="376">
        <v>2885.8199999999997</v>
      </c>
      <c r="AZ16" s="376">
        <v>3877.81</v>
      </c>
      <c r="BA16" s="376">
        <v>3947.4537871699995</v>
      </c>
    </row>
    <row r="17" spans="1:53" s="74" customFormat="1">
      <c r="A17" s="97"/>
      <c r="B17" s="10"/>
      <c r="C17" s="10" t="s">
        <v>943</v>
      </c>
      <c r="D17" s="171"/>
      <c r="E17" s="171"/>
      <c r="F17" s="171"/>
      <c r="G17" s="480"/>
      <c r="H17" s="480"/>
      <c r="I17" s="171">
        <v>0.73701979785423177</v>
      </c>
      <c r="J17" s="171">
        <v>0.69343661933481271</v>
      </c>
      <c r="K17" s="171">
        <v>0.94430186851578968</v>
      </c>
      <c r="L17" s="171">
        <v>0.96845417964896907</v>
      </c>
      <c r="M17" s="171">
        <v>1.3405637548778093</v>
      </c>
      <c r="N17" s="171">
        <v>1.6097669126382543</v>
      </c>
      <c r="O17" s="171">
        <v>1.6799765751155651</v>
      </c>
      <c r="P17" s="171"/>
      <c r="Q17" s="171"/>
      <c r="R17" s="171"/>
      <c r="S17" s="171"/>
      <c r="T17" s="171"/>
      <c r="U17" s="171"/>
      <c r="V17" s="171"/>
      <c r="W17" s="171"/>
      <c r="X17" s="171">
        <v>0.72672259293228136</v>
      </c>
      <c r="Y17" s="171">
        <v>0.75298451272685385</v>
      </c>
      <c r="Z17" s="171">
        <v>0.69300496695297631</v>
      </c>
      <c r="AA17" s="171">
        <v>0.73701979785423177</v>
      </c>
      <c r="AB17" s="171">
        <v>0.71938475656280287</v>
      </c>
      <c r="AC17" s="171">
        <v>0.70461051109899198</v>
      </c>
      <c r="AD17" s="171">
        <v>0.71055150678994916</v>
      </c>
      <c r="AE17" s="171">
        <v>0.69343661933481271</v>
      </c>
      <c r="AF17" s="171">
        <v>0.87698896428224682</v>
      </c>
      <c r="AG17" s="171">
        <v>0.86718822055001887</v>
      </c>
      <c r="AH17" s="171">
        <v>0.92870057998474931</v>
      </c>
      <c r="AI17" s="171">
        <v>0.94430186851578968</v>
      </c>
      <c r="AJ17" s="171">
        <v>1.0124517664241708</v>
      </c>
      <c r="AK17" s="171">
        <v>1.0582161943833388</v>
      </c>
      <c r="AL17" s="171">
        <v>1.0614559136266972</v>
      </c>
      <c r="AM17" s="171">
        <v>0.96845417964896907</v>
      </c>
      <c r="AN17" s="171">
        <v>0.91682362578554311</v>
      </c>
      <c r="AO17" s="171">
        <v>1.1074051588058769</v>
      </c>
      <c r="AP17" s="171">
        <v>1.181848340897701</v>
      </c>
      <c r="AQ17" s="171">
        <v>1.3405637548778093</v>
      </c>
      <c r="AR17" s="171">
        <v>1.2842240104177725</v>
      </c>
      <c r="AS17" s="171">
        <v>1.350879895542205</v>
      </c>
      <c r="AT17" s="171">
        <v>1.3460284959878031</v>
      </c>
      <c r="AU17" s="171">
        <v>1.6097669126382543</v>
      </c>
      <c r="AV17" s="171">
        <v>1.6186099219340218</v>
      </c>
      <c r="AW17" s="171">
        <v>1.6164963208413061</v>
      </c>
      <c r="AX17" s="171">
        <v>1.656984710663828</v>
      </c>
      <c r="AY17" s="171">
        <v>1.6799765751155651</v>
      </c>
      <c r="AZ17" s="171">
        <v>1.3732080736291876</v>
      </c>
      <c r="BA17" s="171">
        <v>1.4659829459619167</v>
      </c>
    </row>
    <row r="18" spans="1:53" s="57" customFormat="1">
      <c r="A18" s="97"/>
      <c r="B18" s="41"/>
      <c r="C18" s="41" t="s">
        <v>916</v>
      </c>
      <c r="D18" s="481"/>
      <c r="E18" s="457">
        <v>1.0668451769630889</v>
      </c>
      <c r="F18" s="457">
        <v>0.9754563371016447</v>
      </c>
      <c r="G18" s="457">
        <v>1.2147856697800312</v>
      </c>
      <c r="H18" s="457">
        <v>1.3139341517467502</v>
      </c>
      <c r="I18" s="457">
        <v>1.4564229933923125</v>
      </c>
      <c r="J18" s="457">
        <v>1.5677099641947911</v>
      </c>
      <c r="K18" s="457">
        <v>1.6765135125286248</v>
      </c>
      <c r="L18" s="457">
        <v>1.7334143799401056</v>
      </c>
      <c r="M18" s="457">
        <v>2.1802990996490155</v>
      </c>
      <c r="N18" s="457">
        <v>2.5873742951324399</v>
      </c>
      <c r="O18" s="457">
        <v>2.4121324268318882</v>
      </c>
      <c r="P18" s="457"/>
      <c r="Q18" s="457">
        <v>1.1421107239975801</v>
      </c>
      <c r="R18" s="457">
        <v>1.1162926250158633</v>
      </c>
      <c r="S18" s="457">
        <v>1.2147856697800312</v>
      </c>
      <c r="T18" s="457">
        <v>1.2103818081717359</v>
      </c>
      <c r="U18" s="457">
        <v>1.2061226611051756</v>
      </c>
      <c r="V18" s="457">
        <v>1.2700196741566165</v>
      </c>
      <c r="W18" s="457">
        <v>1.3139455082000282</v>
      </c>
      <c r="X18" s="457">
        <v>1.3708715942764607</v>
      </c>
      <c r="Y18" s="457">
        <v>1.4581545864926506</v>
      </c>
      <c r="Z18" s="457">
        <v>1.388482514666848</v>
      </c>
      <c r="AA18" s="457">
        <v>1.4564229933923125</v>
      </c>
      <c r="AB18" s="457">
        <v>1.523100208303277</v>
      </c>
      <c r="AC18" s="457">
        <v>1.5580471562208889</v>
      </c>
      <c r="AD18" s="457">
        <v>1.5661536604833468</v>
      </c>
      <c r="AE18" s="457">
        <v>1.5677099641947911</v>
      </c>
      <c r="AF18" s="457">
        <v>1.611131188038706</v>
      </c>
      <c r="AG18" s="457">
        <v>1.6045621497279206</v>
      </c>
      <c r="AH18" s="457">
        <v>1.6907660693758428</v>
      </c>
      <c r="AI18" s="457">
        <v>1.6765135125286248</v>
      </c>
      <c r="AJ18" s="457">
        <v>1.7258518687701807</v>
      </c>
      <c r="AK18" s="457">
        <v>1.8567153704367845</v>
      </c>
      <c r="AL18" s="457">
        <v>1.8339078209917357</v>
      </c>
      <c r="AM18" s="457">
        <v>1.7334143799401056</v>
      </c>
      <c r="AN18" s="457">
        <v>1.6753794530908483</v>
      </c>
      <c r="AO18" s="457">
        <v>1.9981527752369526</v>
      </c>
      <c r="AP18" s="457">
        <v>2.0981909167579653</v>
      </c>
      <c r="AQ18" s="457">
        <v>2.1803015973813937</v>
      </c>
      <c r="AR18" s="457">
        <v>2.1022562404014242</v>
      </c>
      <c r="AS18" s="457">
        <v>2.1787739413011749</v>
      </c>
      <c r="AT18" s="457">
        <v>2.1764924672340329</v>
      </c>
      <c r="AU18" s="457">
        <v>2.5873742951324399</v>
      </c>
      <c r="AV18" s="457">
        <v>2.5752077562326874</v>
      </c>
      <c r="AW18" s="457">
        <v>2.4854155971437906</v>
      </c>
      <c r="AX18" s="457">
        <v>2.5186878265918327</v>
      </c>
      <c r="AY18" s="457">
        <v>2.4121324268318882</v>
      </c>
      <c r="AZ18" s="457">
        <v>1.9264713846217323</v>
      </c>
      <c r="BA18" s="457">
        <v>2.0051719997793285</v>
      </c>
    </row>
    <row r="19" spans="1:53" s="77" customFormat="1">
      <c r="A19" s="97"/>
      <c r="B19" s="365" t="s">
        <v>656</v>
      </c>
      <c r="C19" s="365"/>
      <c r="D19" s="369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16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370"/>
      <c r="AB19" s="370"/>
      <c r="AC19" s="370"/>
      <c r="AD19" s="370"/>
      <c r="AE19" s="370"/>
      <c r="AF19" s="370"/>
      <c r="AG19" s="370"/>
      <c r="AH19" s="370"/>
      <c r="AI19" s="370"/>
      <c r="AJ19" s="370"/>
      <c r="AK19" s="370"/>
      <c r="AL19" s="370"/>
      <c r="AM19" s="370"/>
      <c r="AN19" s="370"/>
      <c r="AO19" s="370"/>
      <c r="AP19" s="370"/>
      <c r="AQ19" s="370"/>
      <c r="AR19" s="370"/>
      <c r="AS19" s="370"/>
      <c r="AT19" s="370"/>
      <c r="AU19" s="370"/>
      <c r="AV19" s="370"/>
      <c r="AW19" s="370"/>
      <c r="AX19" s="370"/>
      <c r="AY19" s="370"/>
      <c r="AZ19" s="370"/>
      <c r="BA19" s="370"/>
    </row>
    <row r="20" spans="1:53" s="77" customFormat="1">
      <c r="A20" s="97"/>
      <c r="B20" s="8"/>
      <c r="C20" s="96" t="s">
        <v>655</v>
      </c>
      <c r="D20" s="81"/>
      <c r="E20" s="160">
        <v>77361.100000000006</v>
      </c>
      <c r="F20" s="160">
        <v>88119.59</v>
      </c>
      <c r="G20" s="160">
        <v>102102.57</v>
      </c>
      <c r="H20" s="160">
        <v>110211.02</v>
      </c>
      <c r="I20" s="160">
        <v>125102.26</v>
      </c>
      <c r="J20" s="160">
        <v>139523</v>
      </c>
      <c r="K20" s="160">
        <v>139980.14000000001</v>
      </c>
      <c r="L20" s="160">
        <v>138369.22017685999</v>
      </c>
      <c r="M20" s="160">
        <v>148237.06439074999</v>
      </c>
      <c r="N20" s="160">
        <v>154705.84228397999</v>
      </c>
      <c r="O20" s="160">
        <v>172291.75532550999</v>
      </c>
      <c r="P20" s="160"/>
      <c r="Q20" s="160">
        <v>96764.66</v>
      </c>
      <c r="R20" s="160">
        <v>100208.57</v>
      </c>
      <c r="S20" s="160">
        <v>102102.57</v>
      </c>
      <c r="T20" s="160">
        <v>104213.96</v>
      </c>
      <c r="U20" s="160">
        <v>104443.03</v>
      </c>
      <c r="V20" s="160">
        <v>107908.01999999999</v>
      </c>
      <c r="W20" s="160">
        <v>110211.02</v>
      </c>
      <c r="X20" s="160">
        <v>110922.13</v>
      </c>
      <c r="Y20" s="160">
        <v>113119.96</v>
      </c>
      <c r="Z20" s="160">
        <v>119291.87014795</v>
      </c>
      <c r="AA20" s="160">
        <v>125102.26</v>
      </c>
      <c r="AB20" s="160">
        <v>126845.80000000002</v>
      </c>
      <c r="AC20" s="160">
        <v>131399</v>
      </c>
      <c r="AD20" s="160">
        <v>134961</v>
      </c>
      <c r="AE20" s="160">
        <v>139523</v>
      </c>
      <c r="AF20" s="160">
        <v>140649</v>
      </c>
      <c r="AG20" s="160">
        <v>141613.56</v>
      </c>
      <c r="AH20" s="160">
        <v>141575.22000000003</v>
      </c>
      <c r="AI20" s="160">
        <v>139980.14000000001</v>
      </c>
      <c r="AJ20" s="160">
        <v>135636.69578123</v>
      </c>
      <c r="AK20" s="160">
        <v>135555.45126813999</v>
      </c>
      <c r="AL20" s="160">
        <v>136006.34477625001</v>
      </c>
      <c r="AM20" s="160">
        <v>138369.22017685999</v>
      </c>
      <c r="AN20" s="160">
        <v>138015.99157901999</v>
      </c>
      <c r="AO20" s="160">
        <v>142406.07818519001</v>
      </c>
      <c r="AP20" s="160">
        <v>146054.33235725001</v>
      </c>
      <c r="AQ20" s="160">
        <v>148237.06439074999</v>
      </c>
      <c r="AR20" s="160">
        <v>147217.33578088001</v>
      </c>
      <c r="AS20" s="160">
        <v>145849.79126733</v>
      </c>
      <c r="AT20" s="160">
        <v>148948.83233666001</v>
      </c>
      <c r="AU20" s="160">
        <v>154705.84228397999</v>
      </c>
      <c r="AV20" s="160">
        <v>157103.2546399</v>
      </c>
      <c r="AW20" s="160">
        <v>162196.95945972</v>
      </c>
      <c r="AX20" s="160">
        <v>169443.78861891999</v>
      </c>
      <c r="AY20" s="160">
        <v>172291.75532550999</v>
      </c>
      <c r="AZ20" s="160">
        <v>171511.24416097</v>
      </c>
      <c r="BA20" s="160">
        <v>173024.05721982001</v>
      </c>
    </row>
    <row r="21" spans="1:53" s="57" customFormat="1">
      <c r="A21" s="97"/>
      <c r="B21" s="14"/>
      <c r="C21" s="82" t="s">
        <v>182</v>
      </c>
      <c r="D21" s="58"/>
      <c r="E21" s="162">
        <v>75632.31</v>
      </c>
      <c r="F21" s="162">
        <v>85800.82</v>
      </c>
      <c r="G21" s="162">
        <v>99964.85</v>
      </c>
      <c r="H21" s="162">
        <v>107765.77</v>
      </c>
      <c r="I21" s="162">
        <v>122310.11</v>
      </c>
      <c r="J21" s="162">
        <v>136250</v>
      </c>
      <c r="K21" s="162">
        <v>137299.29</v>
      </c>
      <c r="L21" s="162">
        <v>135650.72277959</v>
      </c>
      <c r="M21" s="162">
        <v>144933.85035684</v>
      </c>
      <c r="N21" s="162">
        <v>151846.84190358999</v>
      </c>
      <c r="O21" s="162">
        <v>169261.94336419</v>
      </c>
      <c r="P21" s="162"/>
      <c r="Q21" s="162">
        <v>94515.45</v>
      </c>
      <c r="R21" s="162">
        <v>97915.74</v>
      </c>
      <c r="S21" s="162">
        <v>99964.85</v>
      </c>
      <c r="T21" s="162">
        <v>101666.23</v>
      </c>
      <c r="U21" s="162">
        <v>101973.78</v>
      </c>
      <c r="V21" s="162">
        <v>105397.37</v>
      </c>
      <c r="W21" s="162">
        <v>107765.77</v>
      </c>
      <c r="X21" s="162">
        <v>108507.26</v>
      </c>
      <c r="Y21" s="162">
        <v>110163.58</v>
      </c>
      <c r="Z21" s="162">
        <v>116307.56519891</v>
      </c>
      <c r="AA21" s="162">
        <v>122310.11</v>
      </c>
      <c r="AB21" s="162">
        <v>124408.71</v>
      </c>
      <c r="AC21" s="162">
        <v>127779</v>
      </c>
      <c r="AD21" s="162">
        <v>131683</v>
      </c>
      <c r="AE21" s="162">
        <v>136250</v>
      </c>
      <c r="AF21" s="162">
        <v>137479</v>
      </c>
      <c r="AG21" s="162">
        <v>138251.72</v>
      </c>
      <c r="AH21" s="162">
        <v>138504.48000000001</v>
      </c>
      <c r="AI21" s="162">
        <v>137299.29</v>
      </c>
      <c r="AJ21" s="162">
        <v>133026.34862676999</v>
      </c>
      <c r="AK21" s="162">
        <v>132693.56474587001</v>
      </c>
      <c r="AL21" s="162">
        <v>133169.61428052999</v>
      </c>
      <c r="AM21" s="162">
        <v>135650.72277959</v>
      </c>
      <c r="AN21" s="162">
        <v>135037.07245119</v>
      </c>
      <c r="AO21" s="162">
        <v>138767.23954064</v>
      </c>
      <c r="AP21" s="162">
        <v>142473.85133726001</v>
      </c>
      <c r="AQ21" s="162">
        <v>144933.85035684</v>
      </c>
      <c r="AR21" s="162">
        <v>144059.33693729001</v>
      </c>
      <c r="AS21" s="162">
        <v>142061.73941231999</v>
      </c>
      <c r="AT21" s="162">
        <v>145475.67227320999</v>
      </c>
      <c r="AU21" s="162">
        <v>151846.84190358999</v>
      </c>
      <c r="AV21" s="162">
        <v>154338.43178635</v>
      </c>
      <c r="AW21" s="162">
        <v>159261.87980925001</v>
      </c>
      <c r="AX21" s="162">
        <v>166460.32045361999</v>
      </c>
      <c r="AY21" s="162">
        <v>169261.94336419</v>
      </c>
      <c r="AZ21" s="162">
        <v>167918.12812293999</v>
      </c>
      <c r="BA21" s="162">
        <v>168565.66674284</v>
      </c>
    </row>
    <row r="22" spans="1:53" s="77" customFormat="1">
      <c r="A22" s="97"/>
      <c r="B22" s="14"/>
      <c r="C22" s="82" t="s">
        <v>184</v>
      </c>
      <c r="D22" s="58"/>
      <c r="E22" s="162">
        <v>661.85</v>
      </c>
      <c r="F22" s="162">
        <v>870.88</v>
      </c>
      <c r="G22" s="162">
        <v>774.96</v>
      </c>
      <c r="H22" s="162">
        <v>870.19</v>
      </c>
      <c r="I22" s="162">
        <v>1137.2</v>
      </c>
      <c r="J22" s="162">
        <v>2058</v>
      </c>
      <c r="K22" s="162">
        <v>1687.63</v>
      </c>
      <c r="L22" s="162">
        <v>1836.9110622600001</v>
      </c>
      <c r="M22" s="162">
        <v>2388.98521592</v>
      </c>
      <c r="N22" s="162">
        <v>2196.7394692299999</v>
      </c>
      <c r="O22" s="162">
        <v>2048.5794523700001</v>
      </c>
      <c r="P22" s="162"/>
      <c r="Q22" s="162">
        <v>1046.77</v>
      </c>
      <c r="R22" s="162">
        <v>895.19</v>
      </c>
      <c r="S22" s="162">
        <v>774.96</v>
      </c>
      <c r="T22" s="162">
        <v>906.41</v>
      </c>
      <c r="U22" s="162">
        <v>797.37</v>
      </c>
      <c r="V22" s="162">
        <v>821.86</v>
      </c>
      <c r="W22" s="162">
        <v>870.19</v>
      </c>
      <c r="X22" s="162">
        <v>921.8</v>
      </c>
      <c r="Y22" s="162">
        <v>1559.92</v>
      </c>
      <c r="Z22" s="162">
        <v>1406.5653296</v>
      </c>
      <c r="AA22" s="162">
        <v>1137.2</v>
      </c>
      <c r="AB22" s="162">
        <v>1013.32</v>
      </c>
      <c r="AC22" s="162">
        <v>2249</v>
      </c>
      <c r="AD22" s="162">
        <v>2080</v>
      </c>
      <c r="AE22" s="162">
        <v>2058</v>
      </c>
      <c r="AF22" s="162">
        <v>1994</v>
      </c>
      <c r="AG22" s="162">
        <v>2172.88</v>
      </c>
      <c r="AH22" s="162">
        <v>1904.95</v>
      </c>
      <c r="AI22" s="162">
        <v>1687.63</v>
      </c>
      <c r="AJ22" s="162">
        <v>1621.2789330799999</v>
      </c>
      <c r="AK22" s="162">
        <v>2025.1814529000001</v>
      </c>
      <c r="AL22" s="162">
        <v>1968.2292950399999</v>
      </c>
      <c r="AM22" s="162">
        <v>1836.9110622600001</v>
      </c>
      <c r="AN22" s="162">
        <v>1982.5521054000001</v>
      </c>
      <c r="AO22" s="162">
        <v>2712.7619275299999</v>
      </c>
      <c r="AP22" s="162">
        <v>2648.0085279</v>
      </c>
      <c r="AQ22" s="162">
        <v>2388.98521592</v>
      </c>
      <c r="AR22" s="162">
        <v>2224.8472281600002</v>
      </c>
      <c r="AS22" s="162">
        <v>2824.8967919500001</v>
      </c>
      <c r="AT22" s="162">
        <v>2470.11666014</v>
      </c>
      <c r="AU22" s="162">
        <v>2196.7394692299999</v>
      </c>
      <c r="AV22" s="162">
        <v>2158.2575254899998</v>
      </c>
      <c r="AW22" s="162">
        <v>2230.9655003600001</v>
      </c>
      <c r="AX22" s="162">
        <v>2129.36669424</v>
      </c>
      <c r="AY22" s="162">
        <v>2048.5794523700001</v>
      </c>
      <c r="AZ22" s="162">
        <v>2139.7282307199998</v>
      </c>
      <c r="BA22" s="162">
        <v>2938.18085273</v>
      </c>
    </row>
    <row r="23" spans="1:53" s="57" customFormat="1">
      <c r="A23" s="97"/>
      <c r="B23" s="14"/>
      <c r="C23" s="82" t="s">
        <v>185</v>
      </c>
      <c r="D23" s="58"/>
      <c r="E23" s="162">
        <v>573.57000000000005</v>
      </c>
      <c r="F23" s="162">
        <v>961</v>
      </c>
      <c r="G23" s="162">
        <v>924.27</v>
      </c>
      <c r="H23" s="162">
        <v>1156.1600000000001</v>
      </c>
      <c r="I23" s="162">
        <v>839.47</v>
      </c>
      <c r="J23" s="162">
        <v>758</v>
      </c>
      <c r="K23" s="162">
        <v>621.80999999999995</v>
      </c>
      <c r="L23" s="162">
        <v>447.33403564000002</v>
      </c>
      <c r="M23" s="162">
        <v>461.54701975</v>
      </c>
      <c r="N23" s="162">
        <v>381.45080675000003</v>
      </c>
      <c r="O23" s="162">
        <v>455.62867505999998</v>
      </c>
      <c r="P23" s="162"/>
      <c r="Q23" s="162">
        <v>756.73</v>
      </c>
      <c r="R23" s="162">
        <v>945.48</v>
      </c>
      <c r="S23" s="162">
        <v>924.27</v>
      </c>
      <c r="T23" s="162">
        <v>1010.19</v>
      </c>
      <c r="U23" s="162">
        <v>1078.58</v>
      </c>
      <c r="V23" s="162">
        <v>1108.58</v>
      </c>
      <c r="W23" s="162">
        <v>1156.1600000000001</v>
      </c>
      <c r="X23" s="162">
        <v>1031.44</v>
      </c>
      <c r="Y23" s="162">
        <v>937.12</v>
      </c>
      <c r="Z23" s="162">
        <v>1134.19412448</v>
      </c>
      <c r="AA23" s="162">
        <v>839.47</v>
      </c>
      <c r="AB23" s="162">
        <v>902.41</v>
      </c>
      <c r="AC23" s="162">
        <v>837</v>
      </c>
      <c r="AD23" s="162">
        <v>709</v>
      </c>
      <c r="AE23" s="162">
        <v>758</v>
      </c>
      <c r="AF23" s="162">
        <v>691</v>
      </c>
      <c r="AG23" s="162">
        <v>755.26</v>
      </c>
      <c r="AH23" s="162">
        <v>764.08</v>
      </c>
      <c r="AI23" s="162">
        <v>621.80999999999995</v>
      </c>
      <c r="AJ23" s="162">
        <v>610.06529565000005</v>
      </c>
      <c r="AK23" s="162">
        <v>487.56232125000002</v>
      </c>
      <c r="AL23" s="162">
        <v>446.45561562</v>
      </c>
      <c r="AM23" s="162">
        <v>447.33403564000002</v>
      </c>
      <c r="AN23" s="162">
        <v>525.86386905999996</v>
      </c>
      <c r="AO23" s="162">
        <v>452.75182427999999</v>
      </c>
      <c r="AP23" s="162">
        <v>487.98601652999997</v>
      </c>
      <c r="AQ23" s="162">
        <v>461.54701975</v>
      </c>
      <c r="AR23" s="162">
        <v>489.5868931</v>
      </c>
      <c r="AS23" s="162">
        <v>547.29962966000005</v>
      </c>
      <c r="AT23" s="162">
        <v>665.17020657</v>
      </c>
      <c r="AU23" s="162">
        <v>381.45080675000003</v>
      </c>
      <c r="AV23" s="162">
        <v>325.50059167000001</v>
      </c>
      <c r="AW23" s="162">
        <v>364.99842609000001</v>
      </c>
      <c r="AX23" s="162">
        <v>420.06932920000003</v>
      </c>
      <c r="AY23" s="162">
        <v>455.62867505999998</v>
      </c>
      <c r="AZ23" s="162">
        <v>698.13864554999998</v>
      </c>
      <c r="BA23" s="162">
        <v>580.63186150000001</v>
      </c>
    </row>
    <row r="24" spans="1:53" s="77" customFormat="1">
      <c r="A24" s="97"/>
      <c r="B24" s="14"/>
      <c r="C24" s="82" t="s">
        <v>187</v>
      </c>
      <c r="D24" s="58"/>
      <c r="E24" s="162">
        <v>368.43</v>
      </c>
      <c r="F24" s="162">
        <v>371.37</v>
      </c>
      <c r="G24" s="162">
        <v>301.10000000000002</v>
      </c>
      <c r="H24" s="162">
        <v>330.11</v>
      </c>
      <c r="I24" s="162">
        <v>634.66999999999996</v>
      </c>
      <c r="J24" s="162">
        <v>249</v>
      </c>
      <c r="K24" s="162">
        <v>167.07</v>
      </c>
      <c r="L24" s="162">
        <v>206.0780748</v>
      </c>
      <c r="M24" s="162">
        <v>231.85165713000001</v>
      </c>
      <c r="N24" s="162">
        <v>158.68468261999999</v>
      </c>
      <c r="O24" s="162">
        <v>216.57978097</v>
      </c>
      <c r="P24" s="162"/>
      <c r="Q24" s="162">
        <v>322.60000000000002</v>
      </c>
      <c r="R24" s="162">
        <v>315.41000000000003</v>
      </c>
      <c r="S24" s="162">
        <v>301.10000000000002</v>
      </c>
      <c r="T24" s="162">
        <v>431.37</v>
      </c>
      <c r="U24" s="162">
        <v>407.91</v>
      </c>
      <c r="V24" s="162">
        <v>387.01</v>
      </c>
      <c r="W24" s="162">
        <v>330.11</v>
      </c>
      <c r="X24" s="162">
        <v>333.19</v>
      </c>
      <c r="Y24" s="162">
        <v>339.88</v>
      </c>
      <c r="Z24" s="162">
        <v>275.40051495</v>
      </c>
      <c r="AA24" s="162">
        <v>634.66999999999996</v>
      </c>
      <c r="AB24" s="162">
        <v>325.44</v>
      </c>
      <c r="AC24" s="162">
        <v>312</v>
      </c>
      <c r="AD24" s="162">
        <v>256</v>
      </c>
      <c r="AE24" s="162">
        <v>249</v>
      </c>
      <c r="AF24" s="162">
        <v>242</v>
      </c>
      <c r="AG24" s="162">
        <v>233.18</v>
      </c>
      <c r="AH24" s="162">
        <v>225.37</v>
      </c>
      <c r="AI24" s="162">
        <v>167.07</v>
      </c>
      <c r="AJ24" s="162">
        <v>227.25604626000001</v>
      </c>
      <c r="AK24" s="162">
        <v>192.86793509</v>
      </c>
      <c r="AL24" s="162">
        <v>198.55915336000001</v>
      </c>
      <c r="AM24" s="162">
        <v>206.0780748</v>
      </c>
      <c r="AN24" s="162">
        <v>232.52697402999999</v>
      </c>
      <c r="AO24" s="162">
        <v>266.47899192</v>
      </c>
      <c r="AP24" s="162">
        <v>250.98043053999999</v>
      </c>
      <c r="AQ24" s="162">
        <v>231.85165713000001</v>
      </c>
      <c r="AR24" s="162">
        <v>245.23448114000001</v>
      </c>
      <c r="AS24" s="162">
        <v>220.16722536</v>
      </c>
      <c r="AT24" s="162">
        <v>169.98397715999999</v>
      </c>
      <c r="AU24" s="162">
        <v>158.68468261999999</v>
      </c>
      <c r="AV24" s="162">
        <v>190.97640971000001</v>
      </c>
      <c r="AW24" s="162">
        <v>198.51327168</v>
      </c>
      <c r="AX24" s="162">
        <v>203.51463823</v>
      </c>
      <c r="AY24" s="162">
        <v>216.57978097</v>
      </c>
      <c r="AZ24" s="162">
        <v>330.05323920000001</v>
      </c>
      <c r="BA24" s="162">
        <v>404.52231504000002</v>
      </c>
    </row>
    <row r="25" spans="1:53" s="77" customFormat="1">
      <c r="A25" s="97"/>
      <c r="B25" s="14"/>
      <c r="C25" s="82" t="s">
        <v>188</v>
      </c>
      <c r="D25" s="58"/>
      <c r="E25" s="162">
        <v>124.95</v>
      </c>
      <c r="F25" s="162">
        <v>115.52</v>
      </c>
      <c r="G25" s="162">
        <v>137.4</v>
      </c>
      <c r="H25" s="162">
        <v>88.78</v>
      </c>
      <c r="I25" s="162">
        <v>180.81</v>
      </c>
      <c r="J25" s="162">
        <v>208</v>
      </c>
      <c r="K25" s="162">
        <v>204.33999999999997</v>
      </c>
      <c r="L25" s="162">
        <v>228.17422457000001</v>
      </c>
      <c r="M25" s="162">
        <v>220.83014111</v>
      </c>
      <c r="N25" s="162">
        <v>122.12542179</v>
      </c>
      <c r="O25" s="162">
        <v>309.02405291999997</v>
      </c>
      <c r="P25" s="162"/>
      <c r="Q25" s="162">
        <v>123.12</v>
      </c>
      <c r="R25" s="162">
        <v>136.75</v>
      </c>
      <c r="S25" s="162">
        <v>137.4</v>
      </c>
      <c r="T25" s="162">
        <v>199.75</v>
      </c>
      <c r="U25" s="162">
        <v>185.39</v>
      </c>
      <c r="V25" s="162">
        <v>193.2</v>
      </c>
      <c r="W25" s="162">
        <v>88.78</v>
      </c>
      <c r="X25" s="162">
        <v>128.44</v>
      </c>
      <c r="Y25" s="162">
        <v>119.46</v>
      </c>
      <c r="Z25" s="162">
        <v>168.14498001000001</v>
      </c>
      <c r="AA25" s="162">
        <v>180.81</v>
      </c>
      <c r="AB25" s="162">
        <v>195.92</v>
      </c>
      <c r="AC25" s="162">
        <v>222</v>
      </c>
      <c r="AD25" s="162">
        <v>233</v>
      </c>
      <c r="AE25" s="162">
        <v>208</v>
      </c>
      <c r="AF25" s="162">
        <v>243</v>
      </c>
      <c r="AG25" s="162">
        <v>200.52</v>
      </c>
      <c r="AH25" s="162">
        <v>176.34</v>
      </c>
      <c r="AI25" s="162">
        <v>204.33999999999997</v>
      </c>
      <c r="AJ25" s="162">
        <v>151.74687947000001</v>
      </c>
      <c r="AK25" s="162">
        <v>156.27481302999999</v>
      </c>
      <c r="AL25" s="162">
        <v>223.4864317</v>
      </c>
      <c r="AM25" s="162">
        <v>228.17422457000001</v>
      </c>
      <c r="AN25" s="162">
        <v>237.97617933999999</v>
      </c>
      <c r="AO25" s="162">
        <v>206.84590082</v>
      </c>
      <c r="AP25" s="162">
        <v>193.50604501999999</v>
      </c>
      <c r="AQ25" s="162">
        <v>220.83014111</v>
      </c>
      <c r="AR25" s="162">
        <v>198.33024119000001</v>
      </c>
      <c r="AS25" s="162">
        <v>195.68820804000001</v>
      </c>
      <c r="AT25" s="162">
        <v>167.88921958</v>
      </c>
      <c r="AU25" s="162">
        <v>122.12542179</v>
      </c>
      <c r="AV25" s="162">
        <v>90.088326679999994</v>
      </c>
      <c r="AW25" s="162">
        <v>140.60245234000001</v>
      </c>
      <c r="AX25" s="162">
        <v>230.51750362999999</v>
      </c>
      <c r="AY25" s="162">
        <v>309.02405291999997</v>
      </c>
      <c r="AZ25" s="162">
        <v>425.19592255999999</v>
      </c>
      <c r="BA25" s="162">
        <v>535.05544770999995</v>
      </c>
    </row>
    <row r="26" spans="1:53" s="57" customFormat="1">
      <c r="A26" s="97"/>
      <c r="B26" s="373"/>
      <c r="C26" s="373" t="s">
        <v>587</v>
      </c>
      <c r="D26" s="58"/>
      <c r="E26" s="374">
        <v>842.45</v>
      </c>
      <c r="F26" s="374">
        <v>787.24</v>
      </c>
      <c r="G26" s="374">
        <v>857.22</v>
      </c>
      <c r="H26" s="374">
        <v>711.28</v>
      </c>
      <c r="I26" s="374">
        <v>887.53</v>
      </c>
      <c r="J26" s="374">
        <v>537</v>
      </c>
      <c r="K26" s="374">
        <v>646.52</v>
      </c>
      <c r="L26" s="374">
        <v>797.3</v>
      </c>
      <c r="M26" s="374">
        <v>1115.9118643744</v>
      </c>
      <c r="N26" s="374">
        <v>1178.4969153124</v>
      </c>
      <c r="O26" s="374">
        <v>1788.2180051092998</v>
      </c>
      <c r="P26" s="162"/>
      <c r="Q26" s="374">
        <v>858.36</v>
      </c>
      <c r="R26" s="374">
        <v>870.09</v>
      </c>
      <c r="S26" s="374">
        <v>857.22</v>
      </c>
      <c r="T26" s="374">
        <v>993.08</v>
      </c>
      <c r="U26" s="374">
        <v>999.7</v>
      </c>
      <c r="V26" s="374">
        <v>947.39</v>
      </c>
      <c r="W26" s="374">
        <v>711.28</v>
      </c>
      <c r="X26" s="374">
        <v>801.14</v>
      </c>
      <c r="Y26" s="374">
        <v>726.04</v>
      </c>
      <c r="Z26" s="374">
        <v>712.79889001000004</v>
      </c>
      <c r="AA26" s="374">
        <v>887.53</v>
      </c>
      <c r="AB26" s="374">
        <v>652.57388679999997</v>
      </c>
      <c r="AC26" s="374">
        <v>636.20000000000005</v>
      </c>
      <c r="AD26" s="374">
        <v>567</v>
      </c>
      <c r="AE26" s="374">
        <v>537</v>
      </c>
      <c r="AF26" s="374">
        <v>703.62</v>
      </c>
      <c r="AG26" s="374">
        <v>662.29</v>
      </c>
      <c r="AH26" s="374">
        <v>654.75</v>
      </c>
      <c r="AI26" s="374">
        <v>646.52</v>
      </c>
      <c r="AJ26" s="374">
        <v>733.01</v>
      </c>
      <c r="AK26" s="374">
        <v>759.54</v>
      </c>
      <c r="AL26" s="374">
        <v>849.32</v>
      </c>
      <c r="AM26" s="374">
        <v>797.3</v>
      </c>
      <c r="AN26" s="374">
        <v>781.67</v>
      </c>
      <c r="AO26" s="374">
        <v>865.62</v>
      </c>
      <c r="AP26" s="374">
        <v>897.64</v>
      </c>
      <c r="AQ26" s="374">
        <v>1118.47</v>
      </c>
      <c r="AR26" s="374">
        <v>1120.0029255193999</v>
      </c>
      <c r="AS26" s="374">
        <v>1190.2752445098999</v>
      </c>
      <c r="AT26" s="374">
        <v>1156.3145018733999</v>
      </c>
      <c r="AU26" s="374">
        <v>1178.4969153124</v>
      </c>
      <c r="AV26" s="374">
        <v>1201.8016339577002</v>
      </c>
      <c r="AW26" s="374">
        <v>1364.1748439396001</v>
      </c>
      <c r="AX26" s="374">
        <v>1574.1815506806001</v>
      </c>
      <c r="AY26" s="374">
        <v>1788.2180051092998</v>
      </c>
      <c r="AZ26" s="374">
        <v>2037.6371597885995</v>
      </c>
      <c r="BA26" s="374">
        <v>2325.281421614</v>
      </c>
    </row>
    <row r="27" spans="1:53">
      <c r="B27" s="375"/>
      <c r="C27" s="375" t="s">
        <v>588</v>
      </c>
      <c r="D27" s="58"/>
      <c r="E27" s="376">
        <v>539.54999999999995</v>
      </c>
      <c r="F27" s="376">
        <v>758.71</v>
      </c>
      <c r="G27" s="376">
        <v>836.45</v>
      </c>
      <c r="H27" s="376">
        <v>1029.1500000000001</v>
      </c>
      <c r="I27" s="376">
        <v>1271.45</v>
      </c>
      <c r="J27" s="376">
        <v>1559</v>
      </c>
      <c r="K27" s="376">
        <v>1257.31</v>
      </c>
      <c r="L27" s="376">
        <v>1091.98</v>
      </c>
      <c r="M27" s="376">
        <v>914.62</v>
      </c>
      <c r="N27" s="376">
        <v>853.76</v>
      </c>
      <c r="O27" s="376">
        <v>966.50778436507017</v>
      </c>
      <c r="P27" s="162"/>
      <c r="Q27" s="376">
        <v>738.11</v>
      </c>
      <c r="R27" s="376">
        <v>826.31</v>
      </c>
      <c r="S27" s="376">
        <v>836.45</v>
      </c>
      <c r="T27" s="376">
        <v>903.59</v>
      </c>
      <c r="U27" s="376">
        <v>868.47</v>
      </c>
      <c r="V27" s="376">
        <v>945.33</v>
      </c>
      <c r="W27" s="376">
        <v>1029.1500000000001</v>
      </c>
      <c r="X27" s="376">
        <v>974.32</v>
      </c>
      <c r="Y27" s="376">
        <v>1083.5</v>
      </c>
      <c r="Z27" s="376">
        <v>1186.0844206166755</v>
      </c>
      <c r="AA27" s="376">
        <v>1271.45</v>
      </c>
      <c r="AB27" s="376">
        <v>1318.2103992303441</v>
      </c>
      <c r="AC27" s="376">
        <v>1457.34</v>
      </c>
      <c r="AD27" s="376">
        <v>1503</v>
      </c>
      <c r="AE27" s="376">
        <v>1559</v>
      </c>
      <c r="AF27" s="376">
        <v>1332.47</v>
      </c>
      <c r="AG27" s="376">
        <v>1363.68</v>
      </c>
      <c r="AH27" s="376">
        <v>1324.94</v>
      </c>
      <c r="AI27" s="376">
        <v>1257.31</v>
      </c>
      <c r="AJ27" s="376">
        <v>1126.8800000000001</v>
      </c>
      <c r="AK27" s="376">
        <v>1083.28</v>
      </c>
      <c r="AL27" s="376">
        <v>1020.7</v>
      </c>
      <c r="AM27" s="376">
        <v>1091.98</v>
      </c>
      <c r="AN27" s="376">
        <v>1153.18</v>
      </c>
      <c r="AO27" s="376">
        <v>1135.1199999999999</v>
      </c>
      <c r="AP27" s="376">
        <v>1120.01</v>
      </c>
      <c r="AQ27" s="376">
        <v>914.62</v>
      </c>
      <c r="AR27" s="376">
        <v>879.62</v>
      </c>
      <c r="AS27" s="376">
        <v>836.93</v>
      </c>
      <c r="AT27" s="376">
        <v>819.92</v>
      </c>
      <c r="AU27" s="376">
        <v>853.76</v>
      </c>
      <c r="AV27" s="376">
        <v>930.44743372914149</v>
      </c>
      <c r="AW27" s="376">
        <v>931.99710072682205</v>
      </c>
      <c r="AX27" s="376">
        <v>940.47485134178896</v>
      </c>
      <c r="AY27" s="376">
        <v>966.50778436507017</v>
      </c>
      <c r="AZ27" s="376">
        <v>1040.573311117412</v>
      </c>
      <c r="BA27" s="376">
        <v>1031.1171697429506</v>
      </c>
    </row>
    <row r="28" spans="1:53">
      <c r="B28" s="363"/>
      <c r="C28" s="363" t="s">
        <v>944</v>
      </c>
      <c r="D28" s="364"/>
      <c r="E28" s="364">
        <v>1.3791815266328942E-2</v>
      </c>
      <c r="F28" s="364">
        <v>1.6430966144985466E-2</v>
      </c>
      <c r="G28" s="364">
        <v>1.3347068540977959E-2</v>
      </c>
      <c r="H28" s="364">
        <v>1.4291220605707124E-2</v>
      </c>
      <c r="I28" s="364">
        <v>1.3228777801456183E-2</v>
      </c>
      <c r="J28" s="364">
        <v>8.7082416519140213E-3</v>
      </c>
      <c r="K28" s="364">
        <v>7.0954351095805423E-3</v>
      </c>
      <c r="L28" s="364">
        <v>6.3712604138635668E-3</v>
      </c>
      <c r="M28" s="364">
        <v>6.1673429769231727E-3</v>
      </c>
      <c r="N28" s="364">
        <v>4.2807750591884273E-3</v>
      </c>
      <c r="O28" s="364">
        <v>5.6951797089545122E-3</v>
      </c>
      <c r="P28" s="364"/>
      <c r="Q28" s="364">
        <v>1.2426540846627268E-2</v>
      </c>
      <c r="R28" s="364">
        <v>1.3947310095334162E-2</v>
      </c>
      <c r="S28" s="364">
        <v>1.3347068540977959E-2</v>
      </c>
      <c r="T28" s="364">
        <v>1.5749425508828182E-2</v>
      </c>
      <c r="U28" s="364">
        <v>1.6007578485610768E-2</v>
      </c>
      <c r="V28" s="364">
        <v>1.5650273260504641E-2</v>
      </c>
      <c r="W28" s="364">
        <v>1.4291220605707124E-2</v>
      </c>
      <c r="X28" s="364">
        <v>1.3460524063142316E-2</v>
      </c>
      <c r="Y28" s="364">
        <v>1.234494778817107E-2</v>
      </c>
      <c r="Z28" s="364">
        <v>1.3225877148905716E-2</v>
      </c>
      <c r="AA28" s="364">
        <v>1.3228777801456183E-2</v>
      </c>
      <c r="AB28" s="364">
        <v>1.1224415786726874E-2</v>
      </c>
      <c r="AC28" s="364">
        <v>1.0433869359736376E-2</v>
      </c>
      <c r="AD28" s="364">
        <v>8.8766384362890024E-3</v>
      </c>
      <c r="AE28" s="364">
        <v>8.7082416519140213E-3</v>
      </c>
      <c r="AF28" s="364">
        <v>8.3612396817609787E-3</v>
      </c>
      <c r="AG28" s="364">
        <v>8.395806164324943E-3</v>
      </c>
      <c r="AH28" s="364">
        <v>8.2344212497073976E-3</v>
      </c>
      <c r="AI28" s="364">
        <v>7.0954351095805423E-3</v>
      </c>
      <c r="AJ28" s="364">
        <v>7.2920400757570765E-3</v>
      </c>
      <c r="AK28" s="364">
        <v>6.1724191948203362E-3</v>
      </c>
      <c r="AL28" s="364">
        <v>6.3857403278413912E-3</v>
      </c>
      <c r="AM28" s="364">
        <v>6.3712604138635668E-3</v>
      </c>
      <c r="AN28" s="364">
        <v>7.2192143173462463E-3</v>
      </c>
      <c r="AO28" s="364">
        <v>6.5030701555849075E-3</v>
      </c>
      <c r="AP28" s="364">
        <v>6.3844219958444307E-3</v>
      </c>
      <c r="AQ28" s="364">
        <v>6.1673429769231727E-3</v>
      </c>
      <c r="AR28" s="364">
        <v>6.3385987151602426E-3</v>
      </c>
      <c r="AS28" s="364">
        <v>6.6037465990926268E-3</v>
      </c>
      <c r="AT28" s="364">
        <v>6.7341474758451404E-3</v>
      </c>
      <c r="AU28" s="364">
        <v>4.2807750591884273E-3</v>
      </c>
      <c r="AV28" s="364">
        <v>3.8609341954775052E-3</v>
      </c>
      <c r="AW28" s="364">
        <v>4.3411057300667818E-3</v>
      </c>
      <c r="AX28" s="364">
        <v>5.0406183550397287E-3</v>
      </c>
      <c r="AY28" s="364">
        <v>5.6951797089545122E-3</v>
      </c>
      <c r="AZ28" s="364">
        <v>8.4740088874052984E-3</v>
      </c>
      <c r="BA28" s="364">
        <v>8.7861170791911063E-3</v>
      </c>
    </row>
    <row r="29" spans="1:53">
      <c r="B29" s="375"/>
      <c r="C29" s="375" t="s">
        <v>945</v>
      </c>
      <c r="D29" s="376"/>
      <c r="E29" s="376">
        <v>1066.95</v>
      </c>
      <c r="F29" s="376">
        <v>1447.8899999999999</v>
      </c>
      <c r="G29" s="376">
        <v>1362.77</v>
      </c>
      <c r="H29" s="376">
        <v>1575.05</v>
      </c>
      <c r="I29" s="376">
        <v>1654.9499999999998</v>
      </c>
      <c r="J29" s="376">
        <v>1215</v>
      </c>
      <c r="K29" s="376">
        <v>993.2199999999998</v>
      </c>
      <c r="L29" s="376">
        <v>881.58633500999997</v>
      </c>
      <c r="M29" s="376">
        <v>914.22881799000004</v>
      </c>
      <c r="N29" s="376">
        <v>662.26091115999998</v>
      </c>
      <c r="O29" s="376">
        <v>981.23250895000001</v>
      </c>
      <c r="P29" s="376"/>
      <c r="Q29" s="376">
        <v>1202.4499999999998</v>
      </c>
      <c r="R29" s="376">
        <v>1397.64</v>
      </c>
      <c r="S29" s="376">
        <v>1362.77</v>
      </c>
      <c r="T29" s="376">
        <v>1641.31</v>
      </c>
      <c r="U29" s="376">
        <v>1671.88</v>
      </c>
      <c r="V29" s="376">
        <v>1688.79</v>
      </c>
      <c r="W29" s="376">
        <v>1575.05</v>
      </c>
      <c r="X29" s="376">
        <v>1493.0700000000002</v>
      </c>
      <c r="Y29" s="376">
        <v>1396.46</v>
      </c>
      <c r="Z29" s="376">
        <v>1577.7396194400001</v>
      </c>
      <c r="AA29" s="376">
        <v>1654.9499999999998</v>
      </c>
      <c r="AB29" s="376">
        <v>1423.77</v>
      </c>
      <c r="AC29" s="376">
        <v>1371</v>
      </c>
      <c r="AD29" s="376">
        <v>1198</v>
      </c>
      <c r="AE29" s="376">
        <v>1215</v>
      </c>
      <c r="AF29" s="376">
        <v>1176</v>
      </c>
      <c r="AG29" s="376">
        <v>1188.96</v>
      </c>
      <c r="AH29" s="376">
        <v>1165.79</v>
      </c>
      <c r="AI29" s="376">
        <v>993.2199999999998</v>
      </c>
      <c r="AJ29" s="376">
        <v>989.06822137999995</v>
      </c>
      <c r="AK29" s="376">
        <v>836.70506937000005</v>
      </c>
      <c r="AL29" s="376">
        <v>868.50120068000001</v>
      </c>
      <c r="AM29" s="376">
        <v>881.58633500999997</v>
      </c>
      <c r="AN29" s="376">
        <v>996.36702243000002</v>
      </c>
      <c r="AO29" s="376">
        <v>926.07671702000005</v>
      </c>
      <c r="AP29" s="376">
        <v>932.47249208999995</v>
      </c>
      <c r="AQ29" s="376">
        <v>914.22881799000004</v>
      </c>
      <c r="AR29" s="376">
        <v>933.15161542999999</v>
      </c>
      <c r="AS29" s="376">
        <v>963.15506305999997</v>
      </c>
      <c r="AT29" s="376">
        <v>1003.04340331</v>
      </c>
      <c r="AU29" s="376">
        <v>662.26091115999998</v>
      </c>
      <c r="AV29" s="376">
        <v>606.56532805999996</v>
      </c>
      <c r="AW29" s="376">
        <v>704.11415010999997</v>
      </c>
      <c r="AX29" s="376">
        <v>854.10147105999999</v>
      </c>
      <c r="AY29" s="376">
        <v>981.23250895000001</v>
      </c>
      <c r="AZ29" s="376">
        <v>1453.38780731</v>
      </c>
      <c r="BA29" s="376">
        <v>1520.2096242499999</v>
      </c>
    </row>
    <row r="30" spans="1:53">
      <c r="B30" s="10"/>
      <c r="C30" s="10" t="s">
        <v>915</v>
      </c>
      <c r="D30" s="58"/>
      <c r="E30" s="480"/>
      <c r="F30" s="480"/>
      <c r="G30" s="480"/>
      <c r="H30" s="480"/>
      <c r="I30" s="171">
        <v>0.53628810538082727</v>
      </c>
      <c r="J30" s="171">
        <v>0.44197530864197532</v>
      </c>
      <c r="K30" s="171">
        <v>0.65093332796359327</v>
      </c>
      <c r="L30" s="171">
        <v>0.90439242118125174</v>
      </c>
      <c r="M30" s="171">
        <v>1.2206045602760753</v>
      </c>
      <c r="N30" s="171">
        <v>1.7795054720173258</v>
      </c>
      <c r="O30" s="171">
        <v>1.8224202610478542</v>
      </c>
      <c r="P30" s="58"/>
      <c r="Q30" s="480"/>
      <c r="R30" s="480"/>
      <c r="S30" s="480"/>
      <c r="T30" s="480"/>
      <c r="U30" s="480"/>
      <c r="V30" s="480"/>
      <c r="W30" s="480"/>
      <c r="X30" s="171">
        <v>0.53657229734707679</v>
      </c>
      <c r="Y30" s="171">
        <v>0.51991464130730558</v>
      </c>
      <c r="Z30" s="171">
        <v>0.4517848707272748</v>
      </c>
      <c r="AA30" s="171">
        <v>0.53628810538082727</v>
      </c>
      <c r="AB30" s="171">
        <v>0.45834220892419419</v>
      </c>
      <c r="AC30" s="171">
        <v>0.46404084609773893</v>
      </c>
      <c r="AD30" s="171">
        <v>0.47328881469115192</v>
      </c>
      <c r="AE30" s="171">
        <v>0.44197530864197532</v>
      </c>
      <c r="AF30" s="171">
        <v>0.59831632653061229</v>
      </c>
      <c r="AG30" s="171">
        <v>0.55703303727627507</v>
      </c>
      <c r="AH30" s="171">
        <v>0.56163631528834523</v>
      </c>
      <c r="AI30" s="171">
        <v>0.65093332796359327</v>
      </c>
      <c r="AJ30" s="171">
        <v>0.74111166869487111</v>
      </c>
      <c r="AK30" s="171">
        <v>0.90777506651405637</v>
      </c>
      <c r="AL30" s="171">
        <v>0.97791459509211742</v>
      </c>
      <c r="AM30" s="171">
        <v>0.90439242118125174</v>
      </c>
      <c r="AN30" s="171">
        <v>0.78452014408668014</v>
      </c>
      <c r="AO30" s="171">
        <v>0.93471737717956871</v>
      </c>
      <c r="AP30" s="171">
        <v>0.96264501914482425</v>
      </c>
      <c r="AQ30" s="171">
        <v>1.2234026952454193</v>
      </c>
      <c r="AR30" s="171">
        <v>1.2002368178972695</v>
      </c>
      <c r="AS30" s="171">
        <v>1.2358085319391106</v>
      </c>
      <c r="AT30" s="171">
        <v>1.1528060481307307</v>
      </c>
      <c r="AU30" s="171">
        <v>1.7795054720173258</v>
      </c>
      <c r="AV30" s="171">
        <v>1.9813226677519897</v>
      </c>
      <c r="AW30" s="171">
        <v>1.9374342125158008</v>
      </c>
      <c r="AX30" s="171">
        <v>1.8430849307950847</v>
      </c>
      <c r="AY30" s="171">
        <v>1.8224202610478542</v>
      </c>
      <c r="AZ30" s="171">
        <v>1.4019913677134503</v>
      </c>
      <c r="BA30" s="171">
        <v>1.5295794635961371</v>
      </c>
    </row>
    <row r="31" spans="1:53">
      <c r="B31" s="40"/>
      <c r="C31" s="40" t="s">
        <v>916</v>
      </c>
      <c r="D31" s="371"/>
      <c r="E31" s="377">
        <v>1.2952809410000468</v>
      </c>
      <c r="F31" s="377">
        <v>1.0677261394166686</v>
      </c>
      <c r="G31" s="377">
        <v>1.2428142679982683</v>
      </c>
      <c r="H31" s="377">
        <v>1.1049998412748803</v>
      </c>
      <c r="I31" s="377">
        <v>1.3045590501223603</v>
      </c>
      <c r="J31" s="377">
        <v>1.7251028806584363</v>
      </c>
      <c r="K31" s="377">
        <v>1.9168260808280142</v>
      </c>
      <c r="L31" s="377">
        <v>2.1430459218478806</v>
      </c>
      <c r="M31" s="377">
        <v>2.2210324422267447</v>
      </c>
      <c r="N31" s="377">
        <v>3.0686650549143066</v>
      </c>
      <c r="O31" s="377">
        <v>2.8074139048064706</v>
      </c>
      <c r="P31" s="171"/>
      <c r="Q31" s="377">
        <v>1.3276809846563269</v>
      </c>
      <c r="R31" s="377">
        <v>1.2137603388569302</v>
      </c>
      <c r="S31" s="377">
        <v>1.2428142679982683</v>
      </c>
      <c r="T31" s="377">
        <v>1.1555830403762848</v>
      </c>
      <c r="U31" s="377">
        <v>1.1174067516807427</v>
      </c>
      <c r="V31" s="377">
        <v>1.1207550968444864</v>
      </c>
      <c r="W31" s="377">
        <v>1.1049998412748803</v>
      </c>
      <c r="X31" s="377">
        <v>1.189133798147441</v>
      </c>
      <c r="Y31" s="377">
        <v>1.2958051071996333</v>
      </c>
      <c r="Z31" s="377">
        <v>1.2035466988530477</v>
      </c>
      <c r="AA31" s="377">
        <v>1.3045590501223603</v>
      </c>
      <c r="AB31" s="377">
        <v>1.3842013007932068</v>
      </c>
      <c r="AC31" s="377">
        <v>1.5270167760758571</v>
      </c>
      <c r="AD31" s="377">
        <v>1.7278797996661102</v>
      </c>
      <c r="AE31" s="377">
        <v>1.7251028806584363</v>
      </c>
      <c r="AF31" s="377">
        <v>1.7313690476190478</v>
      </c>
      <c r="AG31" s="377">
        <v>1.7039849952900012</v>
      </c>
      <c r="AH31" s="377">
        <v>1.698153183678021</v>
      </c>
      <c r="AI31" s="377">
        <v>1.9168260808280142</v>
      </c>
      <c r="AJ31" s="377">
        <v>1.8804466262246133</v>
      </c>
      <c r="AK31" s="377">
        <v>2.2024726124673268</v>
      </c>
      <c r="AL31" s="377">
        <v>2.1531576450738958</v>
      </c>
      <c r="AM31" s="377">
        <v>2.1430459218478806</v>
      </c>
      <c r="AN31" s="377">
        <v>1.9419048969336332</v>
      </c>
      <c r="AO31" s="377">
        <v>2.1604473616809341</v>
      </c>
      <c r="AP31" s="377">
        <v>2.1637635609794068</v>
      </c>
      <c r="AQ31" s="377">
        <v>2.2238305771960891</v>
      </c>
      <c r="AR31" s="377">
        <v>2.1428703465277348</v>
      </c>
      <c r="AS31" s="377">
        <v>2.1047548024814926</v>
      </c>
      <c r="AT31" s="377">
        <v>1.970238272194315</v>
      </c>
      <c r="AU31" s="377">
        <v>3.0686650549143066</v>
      </c>
      <c r="AV31" s="377">
        <v>3.5152834642007837</v>
      </c>
      <c r="AW31" s="377">
        <v>3.2610791081356671</v>
      </c>
      <c r="AX31" s="377">
        <v>2.9442127044946118</v>
      </c>
      <c r="AY31" s="377">
        <v>2.8074139048064706</v>
      </c>
      <c r="AZ31" s="377">
        <v>2.1179553422863173</v>
      </c>
      <c r="BA31" s="377">
        <v>2.2078524815371039</v>
      </c>
    </row>
    <row r="32" spans="1:53">
      <c r="B32" s="365" t="s">
        <v>657</v>
      </c>
      <c r="C32" s="365"/>
      <c r="D32" s="369"/>
      <c r="E32" s="370"/>
      <c r="F32" s="370"/>
      <c r="G32" s="370"/>
      <c r="H32" s="370"/>
      <c r="I32" s="370"/>
      <c r="J32" s="370"/>
      <c r="K32" s="370"/>
      <c r="L32" s="370"/>
      <c r="M32" s="370"/>
      <c r="N32" s="559"/>
      <c r="O32" s="559"/>
      <c r="P32" s="16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370"/>
      <c r="AB32" s="370"/>
      <c r="AC32" s="370"/>
      <c r="AD32" s="370"/>
      <c r="AE32" s="370"/>
      <c r="AF32" s="370"/>
      <c r="AG32" s="370"/>
      <c r="AH32" s="370"/>
      <c r="AI32" s="370"/>
      <c r="AJ32" s="370"/>
      <c r="AK32" s="370"/>
      <c r="AL32" s="370"/>
      <c r="AM32" s="370"/>
      <c r="AN32" s="370"/>
      <c r="AO32" s="370"/>
      <c r="AP32" s="370"/>
      <c r="AQ32" s="370"/>
      <c r="AR32" s="370"/>
      <c r="AS32" s="370"/>
      <c r="AT32" s="370"/>
      <c r="AU32" s="370"/>
      <c r="AV32" s="370"/>
      <c r="AW32" s="370"/>
      <c r="AX32" s="370"/>
      <c r="AY32" s="370"/>
      <c r="AZ32" s="370"/>
      <c r="BA32" s="370"/>
    </row>
    <row r="33" spans="2:53">
      <c r="B33" s="8"/>
      <c r="C33" s="96" t="s">
        <v>655</v>
      </c>
      <c r="D33" s="81"/>
      <c r="E33" s="160">
        <v>128314</v>
      </c>
      <c r="F33" s="160">
        <v>135325</v>
      </c>
      <c r="G33" s="160">
        <v>124557</v>
      </c>
      <c r="H33" s="160">
        <v>149844.40565695</v>
      </c>
      <c r="I33" s="160">
        <v>179900.02528974001</v>
      </c>
      <c r="J33" s="160">
        <v>189175.89</v>
      </c>
      <c r="K33" s="160">
        <v>179035.95339784998</v>
      </c>
      <c r="L33" s="160">
        <v>183910.16019923001</v>
      </c>
      <c r="M33" s="160">
        <v>203903.5186755</v>
      </c>
      <c r="N33" s="160">
        <v>219067.40996754001</v>
      </c>
      <c r="O33" s="160">
        <v>220194.77899851999</v>
      </c>
      <c r="P33" s="160"/>
      <c r="Q33" s="160">
        <v>131850</v>
      </c>
      <c r="R33" s="160">
        <v>127691</v>
      </c>
      <c r="S33" s="160">
        <v>124557</v>
      </c>
      <c r="T33" s="160">
        <v>129488</v>
      </c>
      <c r="U33" s="160">
        <v>135657.78999999998</v>
      </c>
      <c r="V33" s="160">
        <v>141280.51999999999</v>
      </c>
      <c r="W33" s="160">
        <v>149844.40565695</v>
      </c>
      <c r="X33" s="160">
        <v>159683.25</v>
      </c>
      <c r="Y33" s="160">
        <v>165846.24</v>
      </c>
      <c r="Z33" s="160">
        <v>174139.83</v>
      </c>
      <c r="AA33" s="160">
        <v>179900.02528974001</v>
      </c>
      <c r="AB33" s="160">
        <v>186412.63759748999</v>
      </c>
      <c r="AC33" s="160">
        <v>188281.5</v>
      </c>
      <c r="AD33" s="160">
        <v>188899.04</v>
      </c>
      <c r="AE33" s="160">
        <v>189175.89</v>
      </c>
      <c r="AF33" s="160">
        <v>188453.07</v>
      </c>
      <c r="AG33" s="160">
        <v>185892.58</v>
      </c>
      <c r="AH33" s="160">
        <v>186165.31</v>
      </c>
      <c r="AI33" s="160">
        <v>179035.95339784998</v>
      </c>
      <c r="AJ33" s="160">
        <v>178059.15611274997</v>
      </c>
      <c r="AK33" s="160">
        <v>179625.58427396</v>
      </c>
      <c r="AL33" s="160">
        <v>178869.58933625999</v>
      </c>
      <c r="AM33" s="160">
        <v>183910.16019923001</v>
      </c>
      <c r="AN33" s="160">
        <v>189094.72305615002</v>
      </c>
      <c r="AO33" s="160">
        <v>199466.84919302003</v>
      </c>
      <c r="AP33" s="160">
        <v>206409.39303502999</v>
      </c>
      <c r="AQ33" s="160">
        <v>203903.5186755</v>
      </c>
      <c r="AR33" s="160">
        <v>207240.54615178</v>
      </c>
      <c r="AS33" s="160">
        <v>209878.66040018</v>
      </c>
      <c r="AT33" s="160">
        <v>220113.40032833</v>
      </c>
      <c r="AU33" s="160">
        <v>219067.40996754001</v>
      </c>
      <c r="AV33" s="160">
        <v>223872.72153453997</v>
      </c>
      <c r="AW33" s="160">
        <v>222308.81475833</v>
      </c>
      <c r="AX33" s="160">
        <v>225123.82622416</v>
      </c>
      <c r="AY33" s="160">
        <v>220194.77899851999</v>
      </c>
      <c r="AZ33" s="160">
        <v>221714.99917353998</v>
      </c>
      <c r="BA33" s="160">
        <v>223214.46662321</v>
      </c>
    </row>
    <row r="34" spans="2:53">
      <c r="B34" s="14"/>
      <c r="C34" s="82" t="s">
        <v>182</v>
      </c>
      <c r="D34" s="58"/>
      <c r="E34" s="162">
        <v>124859</v>
      </c>
      <c r="F34" s="162">
        <v>131781</v>
      </c>
      <c r="G34" s="162">
        <v>121467</v>
      </c>
      <c r="H34" s="162">
        <v>147775.63562833</v>
      </c>
      <c r="I34" s="162">
        <v>178055.73312895998</v>
      </c>
      <c r="J34" s="162">
        <v>187211.91</v>
      </c>
      <c r="K34" s="162">
        <v>176905.53789387</v>
      </c>
      <c r="L34" s="162">
        <v>182230.24927616998</v>
      </c>
      <c r="M34" s="162">
        <v>202273.59231327</v>
      </c>
      <c r="N34" s="162">
        <v>217520.42202684999</v>
      </c>
      <c r="O34" s="162">
        <v>218789.46622343</v>
      </c>
      <c r="P34" s="162"/>
      <c r="Q34" s="162">
        <v>128466</v>
      </c>
      <c r="R34" s="162">
        <v>124492</v>
      </c>
      <c r="S34" s="162">
        <v>121467</v>
      </c>
      <c r="T34" s="162">
        <v>126498</v>
      </c>
      <c r="U34" s="162">
        <v>132800.09</v>
      </c>
      <c r="V34" s="162">
        <v>138554.34</v>
      </c>
      <c r="W34" s="162">
        <v>147775.63562833</v>
      </c>
      <c r="X34" s="162">
        <v>157565.34</v>
      </c>
      <c r="Y34" s="162">
        <v>163769.64000000001</v>
      </c>
      <c r="Z34" s="162">
        <v>172087.09</v>
      </c>
      <c r="AA34" s="162">
        <v>178055.73312895998</v>
      </c>
      <c r="AB34" s="162">
        <v>184712.13604031</v>
      </c>
      <c r="AC34" s="162">
        <v>186481.36</v>
      </c>
      <c r="AD34" s="162">
        <v>187054.85</v>
      </c>
      <c r="AE34" s="162">
        <v>187211.91</v>
      </c>
      <c r="AF34" s="162">
        <v>186221.11</v>
      </c>
      <c r="AG34" s="162">
        <v>183236.96</v>
      </c>
      <c r="AH34" s="162">
        <v>183666.29</v>
      </c>
      <c r="AI34" s="162">
        <v>176905.53789387</v>
      </c>
      <c r="AJ34" s="162">
        <v>176029.87882826998</v>
      </c>
      <c r="AK34" s="162">
        <v>177455.01014802002</v>
      </c>
      <c r="AL34" s="162">
        <v>176669.71862912001</v>
      </c>
      <c r="AM34" s="162">
        <v>182230.24927616998</v>
      </c>
      <c r="AN34" s="162">
        <v>187374.52803148999</v>
      </c>
      <c r="AO34" s="162">
        <v>197569.18467117997</v>
      </c>
      <c r="AP34" s="162">
        <v>204644.16216586001</v>
      </c>
      <c r="AQ34" s="162">
        <v>202273.59231327</v>
      </c>
      <c r="AR34" s="162">
        <v>205652.40588580002</v>
      </c>
      <c r="AS34" s="162">
        <v>207900.10595206</v>
      </c>
      <c r="AT34" s="162">
        <v>218446.77019382</v>
      </c>
      <c r="AU34" s="162">
        <v>217520.42202684999</v>
      </c>
      <c r="AV34" s="162">
        <v>222447.06094854002</v>
      </c>
      <c r="AW34" s="162">
        <v>220577.06216104998</v>
      </c>
      <c r="AX34" s="162">
        <v>223702.58452870999</v>
      </c>
      <c r="AY34" s="162">
        <v>218789.46622343</v>
      </c>
      <c r="AZ34" s="162">
        <v>219962.70495861999</v>
      </c>
      <c r="BA34" s="162">
        <v>220762.82534405001</v>
      </c>
    </row>
    <row r="35" spans="2:53">
      <c r="B35" s="14"/>
      <c r="C35" s="82" t="s">
        <v>184</v>
      </c>
      <c r="D35" s="58"/>
      <c r="E35" s="162">
        <v>1748</v>
      </c>
      <c r="F35" s="162">
        <v>1515</v>
      </c>
      <c r="G35" s="162">
        <v>1311</v>
      </c>
      <c r="H35" s="162">
        <v>747.81354320000003</v>
      </c>
      <c r="I35" s="162">
        <v>649.18487502000005</v>
      </c>
      <c r="J35" s="162">
        <v>830.58</v>
      </c>
      <c r="K35" s="162">
        <v>1003.4485987</v>
      </c>
      <c r="L35" s="162">
        <v>773.77402223000001</v>
      </c>
      <c r="M35" s="162">
        <v>751.34263065999994</v>
      </c>
      <c r="N35" s="162">
        <v>831.86403332999998</v>
      </c>
      <c r="O35" s="162">
        <v>756.04688005999992</v>
      </c>
      <c r="P35" s="162"/>
      <c r="Q35" s="162">
        <v>1427</v>
      </c>
      <c r="R35" s="162">
        <v>1533</v>
      </c>
      <c r="S35" s="162">
        <v>1311</v>
      </c>
      <c r="T35" s="162">
        <v>1166</v>
      </c>
      <c r="U35" s="162">
        <v>1066.77</v>
      </c>
      <c r="V35" s="162">
        <v>1224.49</v>
      </c>
      <c r="W35" s="162">
        <v>747.81354320000003</v>
      </c>
      <c r="X35" s="162">
        <v>835.8</v>
      </c>
      <c r="Y35" s="162">
        <v>956.55</v>
      </c>
      <c r="Z35" s="162">
        <v>853.91</v>
      </c>
      <c r="AA35" s="162">
        <v>649.18487502000005</v>
      </c>
      <c r="AB35" s="162">
        <v>592.57072817000005</v>
      </c>
      <c r="AC35" s="162">
        <v>723.96</v>
      </c>
      <c r="AD35" s="162">
        <v>846.33</v>
      </c>
      <c r="AE35" s="162">
        <v>830.58</v>
      </c>
      <c r="AF35" s="162">
        <v>995.05</v>
      </c>
      <c r="AG35" s="162">
        <v>1454.48</v>
      </c>
      <c r="AH35" s="162">
        <v>1548.25</v>
      </c>
      <c r="AI35" s="162">
        <v>1003.4485987</v>
      </c>
      <c r="AJ35" s="162">
        <v>1044.18228746</v>
      </c>
      <c r="AK35" s="162">
        <v>1215.51737</v>
      </c>
      <c r="AL35" s="162">
        <v>1142.62365243</v>
      </c>
      <c r="AM35" s="162">
        <v>773.77402223000001</v>
      </c>
      <c r="AN35" s="162">
        <v>840.65711772999998</v>
      </c>
      <c r="AO35" s="162">
        <v>968.94486023000002</v>
      </c>
      <c r="AP35" s="162">
        <v>909.62869784999998</v>
      </c>
      <c r="AQ35" s="162">
        <v>751.34263065999994</v>
      </c>
      <c r="AR35" s="162">
        <v>679.53123712000001</v>
      </c>
      <c r="AS35" s="162">
        <v>1190.12756943</v>
      </c>
      <c r="AT35" s="162">
        <v>915.16951816999995</v>
      </c>
      <c r="AU35" s="162">
        <v>831.86403332999998</v>
      </c>
      <c r="AV35" s="162">
        <v>818.05680235000011</v>
      </c>
      <c r="AW35" s="162">
        <v>1076.8608529099999</v>
      </c>
      <c r="AX35" s="162">
        <v>800.59650777000002</v>
      </c>
      <c r="AY35" s="162">
        <v>756.04688005999992</v>
      </c>
      <c r="AZ35" s="162">
        <v>910.67897411000001</v>
      </c>
      <c r="BA35" s="162">
        <v>1439.2079658100001</v>
      </c>
    </row>
    <row r="36" spans="2:53">
      <c r="B36" s="14"/>
      <c r="C36" s="82" t="s">
        <v>185</v>
      </c>
      <c r="D36" s="58"/>
      <c r="E36" s="162">
        <v>1465</v>
      </c>
      <c r="F36" s="162">
        <v>1484</v>
      </c>
      <c r="G36" s="162">
        <v>1320</v>
      </c>
      <c r="H36" s="162">
        <v>726.4715976</v>
      </c>
      <c r="I36" s="162">
        <v>541.21963132999997</v>
      </c>
      <c r="J36" s="162">
        <v>607.53</v>
      </c>
      <c r="K36" s="162">
        <v>774.39890693999996</v>
      </c>
      <c r="L36" s="162">
        <v>550.02693389000001</v>
      </c>
      <c r="M36" s="162">
        <v>494.25008395999998</v>
      </c>
      <c r="N36" s="162">
        <v>462.43986900000004</v>
      </c>
      <c r="O36" s="162">
        <v>318.85391191999997</v>
      </c>
      <c r="P36" s="162"/>
      <c r="Q36" s="162">
        <v>1241</v>
      </c>
      <c r="R36" s="162">
        <v>1101</v>
      </c>
      <c r="S36" s="162">
        <v>1320</v>
      </c>
      <c r="T36" s="162">
        <v>1105</v>
      </c>
      <c r="U36" s="162">
        <v>937.61</v>
      </c>
      <c r="V36" s="162">
        <v>729.98</v>
      </c>
      <c r="W36" s="162">
        <v>726.4715976</v>
      </c>
      <c r="X36" s="162">
        <v>613.29999999999995</v>
      </c>
      <c r="Y36" s="162">
        <v>475.03</v>
      </c>
      <c r="Z36" s="162">
        <v>592.88</v>
      </c>
      <c r="AA36" s="162">
        <v>541.21963132999997</v>
      </c>
      <c r="AB36" s="162">
        <v>492.19671452</v>
      </c>
      <c r="AC36" s="162">
        <v>547.16999999999996</v>
      </c>
      <c r="AD36" s="162">
        <v>551.02</v>
      </c>
      <c r="AE36" s="162">
        <v>607.53</v>
      </c>
      <c r="AF36" s="162">
        <v>668.21</v>
      </c>
      <c r="AG36" s="162">
        <v>723.98</v>
      </c>
      <c r="AH36" s="162">
        <v>586.6</v>
      </c>
      <c r="AI36" s="162">
        <v>774.39890693999996</v>
      </c>
      <c r="AJ36" s="162">
        <v>589.16164170999991</v>
      </c>
      <c r="AK36" s="162">
        <v>636.24201932000005</v>
      </c>
      <c r="AL36" s="162">
        <v>701.59426953999991</v>
      </c>
      <c r="AM36" s="162">
        <v>550.02693389000001</v>
      </c>
      <c r="AN36" s="162">
        <v>493.53704063999999</v>
      </c>
      <c r="AO36" s="162">
        <v>521.70697098999995</v>
      </c>
      <c r="AP36" s="162">
        <v>449.08245369999997</v>
      </c>
      <c r="AQ36" s="162">
        <v>494.25008395999998</v>
      </c>
      <c r="AR36" s="162">
        <v>544.98003208</v>
      </c>
      <c r="AS36" s="162">
        <v>459.76403047000002</v>
      </c>
      <c r="AT36" s="162">
        <v>451.06166846000002</v>
      </c>
      <c r="AU36" s="162">
        <v>462.43986900000004</v>
      </c>
      <c r="AV36" s="162">
        <v>384.89531954</v>
      </c>
      <c r="AW36" s="162">
        <v>399.62892885000002</v>
      </c>
      <c r="AX36" s="162">
        <v>340.27559406</v>
      </c>
      <c r="AY36" s="162">
        <v>318.85391191999997</v>
      </c>
      <c r="AZ36" s="162">
        <v>321.76593327</v>
      </c>
      <c r="BA36" s="162">
        <v>381.44927981000001</v>
      </c>
    </row>
    <row r="37" spans="2:53">
      <c r="B37" s="14"/>
      <c r="C37" s="82" t="s">
        <v>187</v>
      </c>
      <c r="D37" s="58"/>
      <c r="E37" s="162">
        <v>138</v>
      </c>
      <c r="F37" s="162">
        <v>232</v>
      </c>
      <c r="G37" s="162">
        <v>114</v>
      </c>
      <c r="H37" s="162">
        <v>258.43846626999999</v>
      </c>
      <c r="I37" s="162">
        <v>79.701506159999994</v>
      </c>
      <c r="J37" s="162">
        <v>262.2</v>
      </c>
      <c r="K37" s="162">
        <v>186.81585938000001</v>
      </c>
      <c r="L37" s="162">
        <v>100.66496696</v>
      </c>
      <c r="M37" s="162">
        <v>63.405814060000004</v>
      </c>
      <c r="N37" s="162">
        <v>105.62142852999999</v>
      </c>
      <c r="O37" s="162">
        <v>97.999445550000004</v>
      </c>
      <c r="P37" s="162"/>
      <c r="Q37" s="162">
        <v>244</v>
      </c>
      <c r="R37" s="162">
        <v>158</v>
      </c>
      <c r="S37" s="162">
        <v>114</v>
      </c>
      <c r="T37" s="162">
        <v>175</v>
      </c>
      <c r="U37" s="162">
        <v>343.39</v>
      </c>
      <c r="V37" s="162">
        <v>200.33</v>
      </c>
      <c r="W37" s="162">
        <v>258.43846626999999</v>
      </c>
      <c r="X37" s="162">
        <v>344.75</v>
      </c>
      <c r="Y37" s="162">
        <v>236.69</v>
      </c>
      <c r="Z37" s="162">
        <v>210.06</v>
      </c>
      <c r="AA37" s="162">
        <v>79.701506159999994</v>
      </c>
      <c r="AB37" s="162">
        <v>103.33541901000001</v>
      </c>
      <c r="AC37" s="162">
        <v>120.95</v>
      </c>
      <c r="AD37" s="162">
        <v>102.46</v>
      </c>
      <c r="AE37" s="162">
        <v>262.2</v>
      </c>
      <c r="AF37" s="162">
        <v>299.25</v>
      </c>
      <c r="AG37" s="162">
        <v>212.35</v>
      </c>
      <c r="AH37" s="162">
        <v>132.32</v>
      </c>
      <c r="AI37" s="162">
        <v>186.81585938000001</v>
      </c>
      <c r="AJ37" s="162">
        <v>177.24269703000002</v>
      </c>
      <c r="AK37" s="162">
        <v>101.47007154000001</v>
      </c>
      <c r="AL37" s="162">
        <v>132.53513402999999</v>
      </c>
      <c r="AM37" s="162">
        <v>100.66496696</v>
      </c>
      <c r="AN37" s="162">
        <v>94.519263119999991</v>
      </c>
      <c r="AO37" s="162">
        <v>117.38138027000001</v>
      </c>
      <c r="AP37" s="162">
        <v>93.786303119999999</v>
      </c>
      <c r="AQ37" s="162">
        <v>63.405814060000004</v>
      </c>
      <c r="AR37" s="162">
        <v>72.639127669999993</v>
      </c>
      <c r="AS37" s="162">
        <v>49.514918619999996</v>
      </c>
      <c r="AT37" s="162">
        <v>75.424426279999992</v>
      </c>
      <c r="AU37" s="162">
        <v>105.62142852999999</v>
      </c>
      <c r="AV37" s="162">
        <v>73.920039580000008</v>
      </c>
      <c r="AW37" s="162">
        <v>69.829194829999992</v>
      </c>
      <c r="AX37" s="162">
        <v>88.889020039999991</v>
      </c>
      <c r="AY37" s="162">
        <v>97.999445550000004</v>
      </c>
      <c r="AZ37" s="162">
        <v>156.82400285</v>
      </c>
      <c r="BA37" s="162">
        <v>210.49882216000003</v>
      </c>
    </row>
    <row r="38" spans="2:53">
      <c r="B38" s="14"/>
      <c r="C38" s="82" t="s">
        <v>188</v>
      </c>
      <c r="D38" s="58"/>
      <c r="E38" s="162">
        <v>104</v>
      </c>
      <c r="F38" s="162">
        <v>313</v>
      </c>
      <c r="G38" s="162">
        <v>345</v>
      </c>
      <c r="H38" s="162">
        <v>336.04642154999999</v>
      </c>
      <c r="I38" s="162">
        <v>574.18614855999999</v>
      </c>
      <c r="J38" s="162">
        <v>263.68</v>
      </c>
      <c r="K38" s="162">
        <v>165.75213911999998</v>
      </c>
      <c r="L38" s="162">
        <v>255.44500013000001</v>
      </c>
      <c r="M38" s="162">
        <v>320.92783370000001</v>
      </c>
      <c r="N38" s="162">
        <v>147.06260992</v>
      </c>
      <c r="O38" s="162">
        <v>232.41253766000003</v>
      </c>
      <c r="P38" s="162"/>
      <c r="Q38" s="162">
        <v>472</v>
      </c>
      <c r="R38" s="162">
        <v>407</v>
      </c>
      <c r="S38" s="162">
        <v>345</v>
      </c>
      <c r="T38" s="162">
        <v>544</v>
      </c>
      <c r="U38" s="162">
        <v>509.93</v>
      </c>
      <c r="V38" s="162">
        <v>571.38</v>
      </c>
      <c r="W38" s="162">
        <v>336.04642154999999</v>
      </c>
      <c r="X38" s="162">
        <v>324.07</v>
      </c>
      <c r="Y38" s="162">
        <v>408.33</v>
      </c>
      <c r="Z38" s="162">
        <v>395.9</v>
      </c>
      <c r="AA38" s="162">
        <v>574.18614855999999</v>
      </c>
      <c r="AB38" s="162">
        <v>512.39869569000007</v>
      </c>
      <c r="AC38" s="162">
        <v>408.05</v>
      </c>
      <c r="AD38" s="162">
        <v>344.38</v>
      </c>
      <c r="AE38" s="162">
        <v>263.68</v>
      </c>
      <c r="AF38" s="162">
        <v>269.45</v>
      </c>
      <c r="AG38" s="162">
        <v>264.81</v>
      </c>
      <c r="AH38" s="162">
        <v>231.84</v>
      </c>
      <c r="AI38" s="162">
        <v>165.75213911999998</v>
      </c>
      <c r="AJ38" s="162">
        <v>218.69065843000001</v>
      </c>
      <c r="AK38" s="162">
        <v>217.34466520000001</v>
      </c>
      <c r="AL38" s="162">
        <v>223.11765123000001</v>
      </c>
      <c r="AM38" s="162">
        <v>255.44500013000001</v>
      </c>
      <c r="AN38" s="162">
        <v>291.48160332999998</v>
      </c>
      <c r="AO38" s="162">
        <v>289.63131047000002</v>
      </c>
      <c r="AP38" s="162">
        <v>312.73341464999999</v>
      </c>
      <c r="AQ38" s="162">
        <v>320.92783370000001</v>
      </c>
      <c r="AR38" s="162">
        <v>290.98986926000003</v>
      </c>
      <c r="AS38" s="162">
        <v>279.14792967</v>
      </c>
      <c r="AT38" s="162">
        <v>224.97452168999999</v>
      </c>
      <c r="AU38" s="162">
        <v>147.06260992</v>
      </c>
      <c r="AV38" s="162">
        <v>148.78842462</v>
      </c>
      <c r="AW38" s="162">
        <v>185.4336208</v>
      </c>
      <c r="AX38" s="162">
        <v>190.88057370999999</v>
      </c>
      <c r="AY38" s="162">
        <v>232.41253766000003</v>
      </c>
      <c r="AZ38" s="162">
        <v>363.02530478</v>
      </c>
      <c r="BA38" s="162">
        <v>420.48521152000001</v>
      </c>
    </row>
    <row r="39" spans="2:53">
      <c r="B39" s="373"/>
      <c r="C39" s="373" t="s">
        <v>587</v>
      </c>
      <c r="D39" s="58"/>
      <c r="E39" s="374">
        <v>1646</v>
      </c>
      <c r="F39" s="374">
        <v>1914</v>
      </c>
      <c r="G39" s="374">
        <v>1271</v>
      </c>
      <c r="H39" s="374">
        <v>1058.8780360400001</v>
      </c>
      <c r="I39" s="374">
        <v>1029.77841947001</v>
      </c>
      <c r="J39" s="374">
        <v>785.34</v>
      </c>
      <c r="K39" s="374">
        <v>1046.9219579800001</v>
      </c>
      <c r="L39" s="374">
        <v>933.75385591000008</v>
      </c>
      <c r="M39" s="374">
        <v>1025.58714119</v>
      </c>
      <c r="N39" s="374">
        <v>1016.6798328099999</v>
      </c>
      <c r="O39" s="374">
        <v>1385.2974852</v>
      </c>
      <c r="P39" s="162"/>
      <c r="Q39" s="374">
        <v>1706</v>
      </c>
      <c r="R39" s="374">
        <v>1546</v>
      </c>
      <c r="S39" s="374">
        <v>1271</v>
      </c>
      <c r="T39" s="374">
        <v>1482.5832789999999</v>
      </c>
      <c r="U39" s="374">
        <v>1520.26081039</v>
      </c>
      <c r="V39" s="374">
        <v>1366.1004445999999</v>
      </c>
      <c r="W39" s="374">
        <v>1059.18161857</v>
      </c>
      <c r="X39" s="374">
        <v>1075.7552480900001</v>
      </c>
      <c r="Y39" s="374">
        <v>1107.8898316500001</v>
      </c>
      <c r="Z39" s="374">
        <v>1105.3474686700001</v>
      </c>
      <c r="AA39" s="374">
        <v>1029.77841947001</v>
      </c>
      <c r="AB39" s="374">
        <v>976.77364570000009</v>
      </c>
      <c r="AC39" s="374">
        <v>869.81</v>
      </c>
      <c r="AD39" s="374">
        <v>796.06</v>
      </c>
      <c r="AE39" s="374">
        <v>785.34</v>
      </c>
      <c r="AF39" s="374">
        <v>1120.8800000000001</v>
      </c>
      <c r="AG39" s="374">
        <v>1095.31</v>
      </c>
      <c r="AH39" s="374">
        <v>1044.76</v>
      </c>
      <c r="AI39" s="374">
        <v>1046.9219579800001</v>
      </c>
      <c r="AJ39" s="374">
        <v>1057.5054394400001</v>
      </c>
      <c r="AK39" s="374">
        <v>969.29293097000004</v>
      </c>
      <c r="AL39" s="374">
        <v>982.94701255000007</v>
      </c>
      <c r="AM39" s="374">
        <v>933.75385591000008</v>
      </c>
      <c r="AN39" s="374">
        <v>933.44178220000003</v>
      </c>
      <c r="AO39" s="374">
        <v>974.96850389999997</v>
      </c>
      <c r="AP39" s="374">
        <v>980.96388215999991</v>
      </c>
      <c r="AQ39" s="374">
        <v>1025.58714119</v>
      </c>
      <c r="AR39" s="374">
        <v>996.15577232999988</v>
      </c>
      <c r="AS39" s="374">
        <v>1018.8480010799999</v>
      </c>
      <c r="AT39" s="374">
        <v>1052.0183702899999</v>
      </c>
      <c r="AU39" s="374">
        <v>1016.6798328099999</v>
      </c>
      <c r="AV39" s="374">
        <v>1061.3416473699999</v>
      </c>
      <c r="AW39" s="374">
        <v>1184.4737901800002</v>
      </c>
      <c r="AX39" s="374">
        <v>1208.7252118900003</v>
      </c>
      <c r="AY39" s="374">
        <v>1385.2974852</v>
      </c>
      <c r="AZ39" s="374">
        <v>1609.16852333</v>
      </c>
      <c r="BA39" s="374">
        <v>1824.97074862</v>
      </c>
    </row>
    <row r="40" spans="2:53">
      <c r="B40" s="375"/>
      <c r="C40" s="375" t="s">
        <v>588</v>
      </c>
      <c r="D40" s="58"/>
      <c r="E40" s="376">
        <v>768</v>
      </c>
      <c r="F40" s="376">
        <v>888</v>
      </c>
      <c r="G40" s="376">
        <v>1197</v>
      </c>
      <c r="H40" s="376">
        <v>1339.5664707699998</v>
      </c>
      <c r="I40" s="376">
        <v>1681.52472060431</v>
      </c>
      <c r="J40" s="376">
        <v>1651.9</v>
      </c>
      <c r="K40" s="376">
        <v>1222.0391699083002</v>
      </c>
      <c r="L40" s="376">
        <v>1350.8821516197304</v>
      </c>
      <c r="M40" s="376">
        <v>1396.5568744089151</v>
      </c>
      <c r="N40" s="376">
        <v>1428.6264097575349</v>
      </c>
      <c r="O40" s="376">
        <v>1203.1091351641999</v>
      </c>
      <c r="P40" s="162"/>
      <c r="Q40" s="376">
        <v>1192</v>
      </c>
      <c r="R40" s="376">
        <v>1023</v>
      </c>
      <c r="S40" s="376">
        <v>1197</v>
      </c>
      <c r="T40" s="376">
        <v>1124.22056767</v>
      </c>
      <c r="U40" s="376">
        <v>1125.46112064</v>
      </c>
      <c r="V40" s="376">
        <v>1211.9532908399999</v>
      </c>
      <c r="W40" s="376">
        <v>1339.3084134799999</v>
      </c>
      <c r="X40" s="376">
        <v>1412.2986339899999</v>
      </c>
      <c r="Y40" s="376">
        <v>1408.40504629</v>
      </c>
      <c r="Z40" s="376">
        <v>1498.5346062599999</v>
      </c>
      <c r="AA40" s="376">
        <v>1681.52472060431</v>
      </c>
      <c r="AB40" s="376">
        <v>1701.5284638897201</v>
      </c>
      <c r="AC40" s="376">
        <v>1705.51</v>
      </c>
      <c r="AD40" s="376">
        <v>1616.38</v>
      </c>
      <c r="AE40" s="376">
        <v>1651.9</v>
      </c>
      <c r="AF40" s="376">
        <v>1389.7</v>
      </c>
      <c r="AG40" s="376">
        <v>1354.59</v>
      </c>
      <c r="AH40" s="376">
        <v>1313.45</v>
      </c>
      <c r="AI40" s="376">
        <v>1222.0391699083002</v>
      </c>
      <c r="AJ40" s="376">
        <v>1178.5937087485299</v>
      </c>
      <c r="AK40" s="376">
        <v>1308.8079366785898</v>
      </c>
      <c r="AL40" s="376">
        <v>1340.2992548612401</v>
      </c>
      <c r="AM40" s="376">
        <v>1350.8821516197304</v>
      </c>
      <c r="AN40" s="376">
        <v>1384.0527022873302</v>
      </c>
      <c r="AO40" s="376">
        <v>1432.4154669817549</v>
      </c>
      <c r="AP40" s="376">
        <v>1476.4100349970247</v>
      </c>
      <c r="AQ40" s="376">
        <v>1396.5568744089151</v>
      </c>
      <c r="AR40" s="376">
        <v>1432.0774596223448</v>
      </c>
      <c r="AS40" s="376">
        <v>1420.28610633175</v>
      </c>
      <c r="AT40" s="376">
        <v>1435.1839703967</v>
      </c>
      <c r="AU40" s="376">
        <v>1428.6264097575349</v>
      </c>
      <c r="AV40" s="376">
        <v>1481.9989316693352</v>
      </c>
      <c r="AW40" s="376">
        <v>1414.2508991848049</v>
      </c>
      <c r="AX40" s="376">
        <v>1395.4450904133951</v>
      </c>
      <c r="AY40" s="376">
        <v>1203.1091351641999</v>
      </c>
      <c r="AZ40" s="376">
        <v>1200.4081838591999</v>
      </c>
      <c r="BA40" s="376">
        <v>1097.3067027492</v>
      </c>
    </row>
    <row r="41" spans="2:53">
      <c r="B41" s="363"/>
      <c r="C41" s="363" t="s">
        <v>944</v>
      </c>
      <c r="D41" s="364"/>
      <c r="E41" s="364">
        <v>1.330330283523232E-2</v>
      </c>
      <c r="F41" s="364">
        <v>1.4993534084611121E-2</v>
      </c>
      <c r="G41" s="364">
        <v>1.4282617596762928E-2</v>
      </c>
      <c r="H41" s="364">
        <v>8.8155208706567553E-3</v>
      </c>
      <c r="I41" s="364">
        <v>6.6431746417222924E-3</v>
      </c>
      <c r="J41" s="364">
        <v>5.9913025914665975E-3</v>
      </c>
      <c r="K41" s="364">
        <v>6.2946401773038146E-3</v>
      </c>
      <c r="L41" s="364">
        <v>4.9270627571548044E-3</v>
      </c>
      <c r="M41" s="364">
        <v>4.3088208454029305E-3</v>
      </c>
      <c r="N41" s="364">
        <v>3.2644011610671003E-3</v>
      </c>
      <c r="O41" s="364">
        <v>2.9485980461615028E-3</v>
      </c>
      <c r="P41" s="364"/>
      <c r="Q41" s="364">
        <v>1.4842624194160031E-2</v>
      </c>
      <c r="R41" s="364">
        <v>1.3047121566907613E-2</v>
      </c>
      <c r="S41" s="364">
        <v>1.4282617596762928E-2</v>
      </c>
      <c r="T41" s="364">
        <v>1.4086247374274065E-2</v>
      </c>
      <c r="U41" s="364">
        <v>1.3201822025849016E-2</v>
      </c>
      <c r="V41" s="364">
        <v>1.0629136982225151E-2</v>
      </c>
      <c r="W41" s="364">
        <v>8.8155208706567553E-3</v>
      </c>
      <c r="X41" s="364">
        <v>8.0291451983849262E-3</v>
      </c>
      <c r="Y41" s="364">
        <v>6.7535447291418851E-3</v>
      </c>
      <c r="Z41" s="364">
        <v>6.8843526492474482E-3</v>
      </c>
      <c r="AA41" s="364">
        <v>6.6431746417222924E-3</v>
      </c>
      <c r="AB41" s="364">
        <v>5.9434319663041893E-3</v>
      </c>
      <c r="AC41" s="364">
        <v>5.7157500869708389E-3</v>
      </c>
      <c r="AD41" s="364">
        <v>5.2825043472957828E-3</v>
      </c>
      <c r="AE41" s="364">
        <v>5.9913025914665975E-3</v>
      </c>
      <c r="AF41" s="364">
        <v>6.5634908468193169E-3</v>
      </c>
      <c r="AG41" s="364">
        <v>6.4614736101892833E-3</v>
      </c>
      <c r="AH41" s="364">
        <v>5.1070739226335999E-3</v>
      </c>
      <c r="AI41" s="364">
        <v>6.2946401773038146E-3</v>
      </c>
      <c r="AJ41" s="364">
        <v>5.5324029310024458E-3</v>
      </c>
      <c r="AK41" s="364">
        <v>5.3169305470615689E-3</v>
      </c>
      <c r="AL41" s="364">
        <v>5.9107143853976384E-3</v>
      </c>
      <c r="AM41" s="364">
        <v>4.9270627571548044E-3</v>
      </c>
      <c r="AN41" s="364">
        <v>4.6513085763309689E-3</v>
      </c>
      <c r="AO41" s="364">
        <v>4.656010086324153E-3</v>
      </c>
      <c r="AP41" s="364">
        <v>4.1451707157764599E-3</v>
      </c>
      <c r="AQ41" s="364">
        <v>4.3088208454029305E-3</v>
      </c>
      <c r="AR41" s="364">
        <v>4.3843207609796002E-3</v>
      </c>
      <c r="AS41" s="364">
        <v>3.7565842914029E-3</v>
      </c>
      <c r="AT41" s="364">
        <v>3.4139703230657067E-3</v>
      </c>
      <c r="AU41" s="364">
        <v>3.2644011610671003E-3</v>
      </c>
      <c r="AV41" s="364">
        <v>2.7140590402223545E-3</v>
      </c>
      <c r="AW41" s="364">
        <v>2.9458649455350082E-3</v>
      </c>
      <c r="AX41" s="364">
        <v>2.7542406248577591E-3</v>
      </c>
      <c r="AY41" s="364">
        <v>2.9485980461615028E-3</v>
      </c>
      <c r="AZ41" s="364">
        <v>3.7959328148171605E-3</v>
      </c>
      <c r="BA41" s="364">
        <v>4.5356975683794078E-3</v>
      </c>
    </row>
    <row r="42" spans="2:53">
      <c r="B42" s="375"/>
      <c r="C42" s="375" t="s">
        <v>945</v>
      </c>
      <c r="D42" s="376"/>
      <c r="E42" s="376">
        <v>1707</v>
      </c>
      <c r="F42" s="376">
        <v>2029</v>
      </c>
      <c r="G42" s="376">
        <v>1779</v>
      </c>
      <c r="H42" s="376">
        <v>1320.9564854199998</v>
      </c>
      <c r="I42" s="376">
        <v>1195.1072860499999</v>
      </c>
      <c r="J42" s="376">
        <v>1133.4100000000001</v>
      </c>
      <c r="K42" s="376">
        <v>1126.9669054399999</v>
      </c>
      <c r="L42" s="376">
        <v>906.13690098000006</v>
      </c>
      <c r="M42" s="376">
        <v>878.58373172000006</v>
      </c>
      <c r="N42" s="376">
        <v>715.12390745000005</v>
      </c>
      <c r="O42" s="376">
        <v>649.26589512999999</v>
      </c>
      <c r="P42" s="376"/>
      <c r="Q42" s="376">
        <v>1957</v>
      </c>
      <c r="R42" s="376">
        <v>1666</v>
      </c>
      <c r="S42" s="376">
        <v>1779</v>
      </c>
      <c r="T42" s="376">
        <v>1824</v>
      </c>
      <c r="U42" s="376">
        <v>1790.93</v>
      </c>
      <c r="V42" s="376">
        <v>1501.69</v>
      </c>
      <c r="W42" s="376">
        <v>1320.9564854199998</v>
      </c>
      <c r="X42" s="376">
        <v>1282.1199999999999</v>
      </c>
      <c r="Y42" s="376">
        <v>1120.05</v>
      </c>
      <c r="Z42" s="376">
        <v>1198.8400000000001</v>
      </c>
      <c r="AA42" s="376">
        <v>1195.1072860499999</v>
      </c>
      <c r="AB42" s="376">
        <v>1107.9308292200001</v>
      </c>
      <c r="AC42" s="376">
        <v>1076.17</v>
      </c>
      <c r="AD42" s="376">
        <v>997.85</v>
      </c>
      <c r="AE42" s="376">
        <v>1133.4100000000001</v>
      </c>
      <c r="AF42" s="376">
        <v>1236.9100000000001</v>
      </c>
      <c r="AG42" s="376">
        <v>1201.1400000000001</v>
      </c>
      <c r="AH42" s="376">
        <v>950.77</v>
      </c>
      <c r="AI42" s="376">
        <v>1126.9669054399999</v>
      </c>
      <c r="AJ42" s="376">
        <v>985.09499716999994</v>
      </c>
      <c r="AK42" s="376">
        <v>955.05675606000011</v>
      </c>
      <c r="AL42" s="376">
        <v>1057.2470547999999</v>
      </c>
      <c r="AM42" s="376">
        <v>906.13690098000006</v>
      </c>
      <c r="AN42" s="376">
        <v>879.53790708999998</v>
      </c>
      <c r="AO42" s="376">
        <v>928.71966172999998</v>
      </c>
      <c r="AP42" s="376">
        <v>855.60217146999992</v>
      </c>
      <c r="AQ42" s="376">
        <v>878.58373172000006</v>
      </c>
      <c r="AR42" s="376">
        <v>908.60902901000009</v>
      </c>
      <c r="AS42" s="376">
        <v>788.42687876000002</v>
      </c>
      <c r="AT42" s="376">
        <v>751.46061642999996</v>
      </c>
      <c r="AU42" s="376">
        <v>715.12390745000005</v>
      </c>
      <c r="AV42" s="376">
        <v>607.60378374000004</v>
      </c>
      <c r="AW42" s="376">
        <v>654.89174448000006</v>
      </c>
      <c r="AX42" s="376">
        <v>620.04518781000002</v>
      </c>
      <c r="AY42" s="376">
        <v>649.26589512999999</v>
      </c>
      <c r="AZ42" s="376">
        <v>841.6152409</v>
      </c>
      <c r="BA42" s="376">
        <v>1012.43331349</v>
      </c>
    </row>
    <row r="43" spans="2:53">
      <c r="B43" s="10"/>
      <c r="C43" s="10" t="s">
        <v>915</v>
      </c>
      <c r="D43" s="58"/>
      <c r="E43" s="480"/>
      <c r="F43" s="480"/>
      <c r="G43" s="480"/>
      <c r="H43" s="480"/>
      <c r="I43" s="171">
        <v>0.86166190390619635</v>
      </c>
      <c r="J43" s="171">
        <v>0.69290018616387716</v>
      </c>
      <c r="K43" s="171">
        <v>0.92897311618148359</v>
      </c>
      <c r="L43" s="171">
        <v>1.0304776848841846</v>
      </c>
      <c r="M43" s="171">
        <v>1.1673186108081148</v>
      </c>
      <c r="N43" s="171">
        <v>1.4216834624300181</v>
      </c>
      <c r="O43" s="171">
        <v>2.1336366126587123</v>
      </c>
      <c r="P43" s="58"/>
      <c r="Q43" s="480"/>
      <c r="R43" s="480"/>
      <c r="S43" s="480"/>
      <c r="T43" s="480"/>
      <c r="U43" s="480"/>
      <c r="V43" s="480"/>
      <c r="W43" s="480"/>
      <c r="X43" s="171">
        <v>0.83904412074532819</v>
      </c>
      <c r="Y43" s="171">
        <v>0.98914319150930774</v>
      </c>
      <c r="Z43" s="171">
        <v>0.92201417092355942</v>
      </c>
      <c r="AA43" s="171">
        <v>0.86166190390619635</v>
      </c>
      <c r="AB43" s="171">
        <v>0.88161970038117221</v>
      </c>
      <c r="AC43" s="171">
        <v>0.80824590910358018</v>
      </c>
      <c r="AD43" s="171">
        <v>0.79776722185476912</v>
      </c>
      <c r="AE43" s="171">
        <v>0.69290018616387716</v>
      </c>
      <c r="AF43" s="171">
        <v>0.9061936600075996</v>
      </c>
      <c r="AG43" s="171">
        <v>0.91189203589922896</v>
      </c>
      <c r="AH43" s="171">
        <v>1.0988682738020108</v>
      </c>
      <c r="AI43" s="171">
        <v>0.92897311618148359</v>
      </c>
      <c r="AJ43" s="171">
        <v>1.0735060501555915</v>
      </c>
      <c r="AK43" s="171">
        <v>1.014906103558421</v>
      </c>
      <c r="AL43" s="171">
        <v>0.92972310311703332</v>
      </c>
      <c r="AM43" s="171">
        <v>1.0304776848841846</v>
      </c>
      <c r="AN43" s="171">
        <v>1.0612865854620683</v>
      </c>
      <c r="AO43" s="171">
        <v>1.0497984957956512</v>
      </c>
      <c r="AP43" s="171">
        <v>1.146518691595438</v>
      </c>
      <c r="AQ43" s="171">
        <v>1.1673186108081148</v>
      </c>
      <c r="AR43" s="171">
        <v>1.096352491032792</v>
      </c>
      <c r="AS43" s="171">
        <v>1.2922542705322213</v>
      </c>
      <c r="AT43" s="171">
        <v>1.3999647450426265</v>
      </c>
      <c r="AU43" s="171">
        <v>1.4216834624300181</v>
      </c>
      <c r="AV43" s="171">
        <v>1.7467660270926801</v>
      </c>
      <c r="AW43" s="171">
        <v>1.8086558582602092</v>
      </c>
      <c r="AX43" s="171">
        <v>1.9494147130779589</v>
      </c>
      <c r="AY43" s="171">
        <v>2.1336366126587123</v>
      </c>
      <c r="AZ43" s="171">
        <v>1.9120002171172659</v>
      </c>
      <c r="BA43" s="171">
        <v>1.8025589678880372</v>
      </c>
    </row>
    <row r="44" spans="2:53">
      <c r="B44" s="40"/>
      <c r="C44" s="40" t="s">
        <v>916</v>
      </c>
      <c r="D44" s="371"/>
      <c r="E44" s="377">
        <v>1.4141769185705917</v>
      </c>
      <c r="F44" s="377">
        <v>1.3809758501724987</v>
      </c>
      <c r="G44" s="377">
        <v>1.3872962338392356</v>
      </c>
      <c r="H44" s="377">
        <v>1.8156877484479828</v>
      </c>
      <c r="I44" s="377">
        <v>2.2686692414331806</v>
      </c>
      <c r="J44" s="377">
        <v>2.1503604167953343</v>
      </c>
      <c r="K44" s="377">
        <v>2.0133343019531114</v>
      </c>
      <c r="L44" s="377">
        <v>2.5212923180358997</v>
      </c>
      <c r="M44" s="377">
        <v>2.7568732815677031</v>
      </c>
      <c r="N44" s="377">
        <v>3.4194161558477969</v>
      </c>
      <c r="O44" s="377">
        <v>3.9866665410570086</v>
      </c>
      <c r="P44" s="171"/>
      <c r="Q44" s="377">
        <v>1.4808380173735309</v>
      </c>
      <c r="R44" s="377">
        <v>1.5420168067226891</v>
      </c>
      <c r="S44" s="377">
        <v>1.3872962338392356</v>
      </c>
      <c r="T44" s="377">
        <v>1.4291687755866227</v>
      </c>
      <c r="U44" s="377">
        <v>1.4772894144550595</v>
      </c>
      <c r="V44" s="377">
        <v>1.7167682647150875</v>
      </c>
      <c r="W44" s="377">
        <v>1.8157222122933119</v>
      </c>
      <c r="X44" s="377">
        <v>1.9405780130409014</v>
      </c>
      <c r="Y44" s="377">
        <v>2.2465915610374543</v>
      </c>
      <c r="Z44" s="377">
        <v>2.172001330394381</v>
      </c>
      <c r="AA44" s="377">
        <v>2.2686692414331806</v>
      </c>
      <c r="AB44" s="377">
        <v>2.4173910852135823</v>
      </c>
      <c r="AC44" s="377">
        <v>2.3930419915069177</v>
      </c>
      <c r="AD44" s="377">
        <v>2.4176136933036698</v>
      </c>
      <c r="AE44" s="377">
        <v>2.1503604167953343</v>
      </c>
      <c r="AF44" s="377">
        <v>2.0297192196683671</v>
      </c>
      <c r="AG44" s="377">
        <v>2.0396456699468835</v>
      </c>
      <c r="AH44" s="377">
        <v>2.4803420421557489</v>
      </c>
      <c r="AI44" s="377">
        <v>2.0133343019531114</v>
      </c>
      <c r="AJ44" s="377">
        <v>2.2699324985026208</v>
      </c>
      <c r="AK44" s="377">
        <v>2.385304175059384</v>
      </c>
      <c r="AL44" s="377">
        <v>2.1974487957790814</v>
      </c>
      <c r="AM44" s="377">
        <v>2.5212923180358997</v>
      </c>
      <c r="AN44" s="377">
        <v>2.6349000603679373</v>
      </c>
      <c r="AO44" s="377">
        <v>2.5921535529864084</v>
      </c>
      <c r="AP44" s="377">
        <v>2.8720987382898291</v>
      </c>
      <c r="AQ44" s="377">
        <v>2.7568732815677031</v>
      </c>
      <c r="AR44" s="377">
        <v>2.6724731478819805</v>
      </c>
      <c r="AS44" s="377">
        <v>3.0936719347365518</v>
      </c>
      <c r="AT44" s="377">
        <v>3.3098239432729977</v>
      </c>
      <c r="AU44" s="377">
        <v>3.4194161558477969</v>
      </c>
      <c r="AV44" s="377">
        <v>4.1858537538792833</v>
      </c>
      <c r="AW44" s="377">
        <v>3.9681744521428586</v>
      </c>
      <c r="AX44" s="377">
        <v>4.1999685724540923</v>
      </c>
      <c r="AY44" s="377">
        <v>3.9866665410570086</v>
      </c>
      <c r="AZ44" s="377">
        <v>3.3383149100112735</v>
      </c>
      <c r="BA44" s="377">
        <v>2.8863900589123235</v>
      </c>
    </row>
    <row r="45" spans="2:53">
      <c r="B45" s="365" t="s">
        <v>658</v>
      </c>
      <c r="C45" s="365"/>
      <c r="D45" s="369"/>
      <c r="E45" s="370"/>
      <c r="F45" s="370"/>
      <c r="G45" s="370"/>
      <c r="H45" s="370"/>
      <c r="I45" s="370"/>
      <c r="J45" s="370"/>
      <c r="K45" s="370"/>
      <c r="L45" s="370"/>
      <c r="M45" s="370"/>
      <c r="N45" s="559"/>
      <c r="O45" s="559"/>
      <c r="P45" s="160"/>
      <c r="Q45" s="370"/>
      <c r="R45" s="370"/>
      <c r="S45" s="370"/>
      <c r="T45" s="370"/>
      <c r="U45" s="370"/>
      <c r="V45" s="370"/>
      <c r="W45" s="370"/>
      <c r="X45" s="370"/>
      <c r="Y45" s="370"/>
      <c r="Z45" s="370"/>
      <c r="AA45" s="370"/>
      <c r="AB45" s="370"/>
      <c r="AC45" s="370"/>
      <c r="AD45" s="370"/>
      <c r="AE45" s="370"/>
      <c r="AF45" s="370"/>
      <c r="AG45" s="370"/>
      <c r="AH45" s="370"/>
      <c r="AI45" s="370"/>
      <c r="AJ45" s="370"/>
      <c r="AK45" s="370"/>
      <c r="AL45" s="370"/>
      <c r="AM45" s="370"/>
      <c r="AN45" s="370"/>
      <c r="AO45" s="370"/>
      <c r="AP45" s="370"/>
      <c r="AQ45" s="370"/>
      <c r="AR45" s="370"/>
      <c r="AS45" s="370"/>
      <c r="AT45" s="370"/>
      <c r="AU45" s="370"/>
      <c r="AV45" s="370"/>
      <c r="AW45" s="370"/>
      <c r="AX45" s="370"/>
      <c r="AY45" s="370"/>
      <c r="AZ45" s="370"/>
      <c r="BA45" s="370"/>
    </row>
    <row r="46" spans="2:53">
      <c r="B46" s="8"/>
      <c r="C46" s="96" t="s">
        <v>655</v>
      </c>
      <c r="D46" s="81"/>
      <c r="E46" s="160">
        <v>22666.080000000002</v>
      </c>
      <c r="F46" s="160">
        <v>35543.4</v>
      </c>
      <c r="G46" s="160">
        <v>45555.3</v>
      </c>
      <c r="H46" s="160">
        <v>56649.030000839994</v>
      </c>
      <c r="I46" s="160">
        <v>63482.401448459997</v>
      </c>
      <c r="J46" s="160">
        <v>58086.495118110004</v>
      </c>
      <c r="K46" s="160">
        <v>52906.893890629995</v>
      </c>
      <c r="L46" s="160">
        <v>56862.294261900002</v>
      </c>
      <c r="M46" s="160">
        <v>65222.896633479999</v>
      </c>
      <c r="N46" s="160">
        <v>70206.118601850001</v>
      </c>
      <c r="O46" s="160">
        <v>75219.29579212</v>
      </c>
      <c r="P46" s="160"/>
      <c r="Q46" s="160">
        <v>42821.48</v>
      </c>
      <c r="R46" s="160">
        <v>45563.81</v>
      </c>
      <c r="S46" s="160">
        <v>45555.3</v>
      </c>
      <c r="T46" s="160">
        <v>47652.98</v>
      </c>
      <c r="U46" s="160">
        <v>51139.486082260002</v>
      </c>
      <c r="V46" s="160">
        <v>54557.167606690011</v>
      </c>
      <c r="W46" s="160">
        <v>56649.030000839994</v>
      </c>
      <c r="X46" s="160">
        <v>58768.660534180002</v>
      </c>
      <c r="Y46" s="160">
        <v>61822.8594104</v>
      </c>
      <c r="Z46" s="160">
        <v>63172.860481080003</v>
      </c>
      <c r="AA46" s="160">
        <v>63482.401448459997</v>
      </c>
      <c r="AB46" s="160">
        <v>63073.735793089996</v>
      </c>
      <c r="AC46" s="160">
        <v>61346.446489390008</v>
      </c>
      <c r="AD46" s="160">
        <v>58085.694578259994</v>
      </c>
      <c r="AE46" s="160">
        <v>58086.495118110004</v>
      </c>
      <c r="AF46" s="160">
        <v>57183.116697589998</v>
      </c>
      <c r="AG46" s="160">
        <v>55809.55173444</v>
      </c>
      <c r="AH46" s="160">
        <v>54033.806907630002</v>
      </c>
      <c r="AI46" s="160">
        <v>52906.893890629995</v>
      </c>
      <c r="AJ46" s="160">
        <v>56194.127464159996</v>
      </c>
      <c r="AK46" s="160">
        <v>57342.779545580001</v>
      </c>
      <c r="AL46" s="160">
        <v>55264.925251505003</v>
      </c>
      <c r="AM46" s="160">
        <v>56862.294261900002</v>
      </c>
      <c r="AN46" s="160">
        <v>58680.543200460001</v>
      </c>
      <c r="AO46" s="160">
        <v>60970.69980414</v>
      </c>
      <c r="AP46" s="160">
        <v>61870.375736900001</v>
      </c>
      <c r="AQ46" s="160">
        <v>65222.896633479999</v>
      </c>
      <c r="AR46" s="160">
        <v>67828.872025910008</v>
      </c>
      <c r="AS46" s="160">
        <v>67097.20233154</v>
      </c>
      <c r="AT46" s="160">
        <v>69878.670880969992</v>
      </c>
      <c r="AU46" s="160">
        <v>70206.118601850001</v>
      </c>
      <c r="AV46" s="160">
        <v>76622.615072069995</v>
      </c>
      <c r="AW46" s="160">
        <v>77681.739699500002</v>
      </c>
      <c r="AX46" s="160">
        <v>76952.572725749997</v>
      </c>
      <c r="AY46" s="160">
        <v>75219.29579212</v>
      </c>
      <c r="AZ46" s="160">
        <v>73543.179793389994</v>
      </c>
      <c r="BA46" s="160">
        <v>74607.897044829995</v>
      </c>
    </row>
    <row r="47" spans="2:53">
      <c r="B47" s="14"/>
      <c r="C47" s="82" t="s">
        <v>182</v>
      </c>
      <c r="D47" s="58"/>
      <c r="E47" s="162">
        <v>21049.11</v>
      </c>
      <c r="F47" s="162">
        <v>33539.78</v>
      </c>
      <c r="G47" s="162">
        <v>42947.68</v>
      </c>
      <c r="H47" s="162">
        <v>54237.097201879995</v>
      </c>
      <c r="I47" s="162">
        <v>59633.010488250002</v>
      </c>
      <c r="J47" s="162">
        <v>55603.850199289998</v>
      </c>
      <c r="K47" s="162">
        <v>50416.990418790003</v>
      </c>
      <c r="L47" s="162">
        <v>54193.723231800002</v>
      </c>
      <c r="M47" s="162">
        <v>62815.123055490003</v>
      </c>
      <c r="N47" s="162">
        <v>68098.815903679992</v>
      </c>
      <c r="O47" s="162">
        <v>73020.799627790009</v>
      </c>
      <c r="P47" s="162"/>
      <c r="Q47" s="162">
        <v>40741.599999999999</v>
      </c>
      <c r="R47" s="162">
        <v>43909.38</v>
      </c>
      <c r="S47" s="162">
        <v>42947.68</v>
      </c>
      <c r="T47" s="162">
        <v>45604.25</v>
      </c>
      <c r="U47" s="162">
        <v>49249.020398280009</v>
      </c>
      <c r="V47" s="162">
        <v>52485.850654790011</v>
      </c>
      <c r="W47" s="162">
        <v>54237.097201879995</v>
      </c>
      <c r="X47" s="162">
        <v>56246.444203970001</v>
      </c>
      <c r="Y47" s="162">
        <v>58832.751817479999</v>
      </c>
      <c r="Z47" s="162">
        <v>59330.787061980001</v>
      </c>
      <c r="AA47" s="162">
        <v>59633.010488250002</v>
      </c>
      <c r="AB47" s="162">
        <v>59015.518136419996</v>
      </c>
      <c r="AC47" s="162">
        <v>58456.486248190005</v>
      </c>
      <c r="AD47" s="162">
        <v>55400.546712629999</v>
      </c>
      <c r="AE47" s="162">
        <v>55603.850199289998</v>
      </c>
      <c r="AF47" s="162">
        <v>54729.909898380007</v>
      </c>
      <c r="AG47" s="162">
        <v>53271.98</v>
      </c>
      <c r="AH47" s="162">
        <v>51579.195559350002</v>
      </c>
      <c r="AI47" s="162">
        <v>50416.990418790003</v>
      </c>
      <c r="AJ47" s="162">
        <v>53826.190095309998</v>
      </c>
      <c r="AK47" s="162">
        <v>55028.013168710007</v>
      </c>
      <c r="AL47" s="162">
        <v>53027.249773650001</v>
      </c>
      <c r="AM47" s="162">
        <v>54193.723231800002</v>
      </c>
      <c r="AN47" s="162">
        <v>56006.997473250005</v>
      </c>
      <c r="AO47" s="162">
        <v>58790.470310880002</v>
      </c>
      <c r="AP47" s="162">
        <v>59619.675878400005</v>
      </c>
      <c r="AQ47" s="162">
        <v>62815.123055490003</v>
      </c>
      <c r="AR47" s="162">
        <v>65597.587088369997</v>
      </c>
      <c r="AS47" s="162">
        <v>65073.232763550004</v>
      </c>
      <c r="AT47" s="162">
        <v>67826.563255970003</v>
      </c>
      <c r="AU47" s="162">
        <v>68098.815903679992</v>
      </c>
      <c r="AV47" s="162">
        <v>74475.868995219993</v>
      </c>
      <c r="AW47" s="162">
        <v>75322.106300029991</v>
      </c>
      <c r="AX47" s="162">
        <v>74773.38642083999</v>
      </c>
      <c r="AY47" s="162">
        <v>73020.799627790009</v>
      </c>
      <c r="AZ47" s="162">
        <v>71014.165869889999</v>
      </c>
      <c r="BA47" s="162">
        <v>71248.611480129999</v>
      </c>
    </row>
    <row r="48" spans="2:53">
      <c r="B48" s="14"/>
      <c r="C48" s="82" t="s">
        <v>184</v>
      </c>
      <c r="D48" s="58"/>
      <c r="E48" s="162">
        <v>535.52</v>
      </c>
      <c r="F48" s="162">
        <v>669.76</v>
      </c>
      <c r="G48" s="162">
        <v>1442.42</v>
      </c>
      <c r="H48" s="162">
        <v>1299.1806209900001</v>
      </c>
      <c r="I48" s="162">
        <v>2433.4559841199998</v>
      </c>
      <c r="J48" s="162">
        <v>1125.54599538</v>
      </c>
      <c r="K48" s="162">
        <v>1177.9460696000001</v>
      </c>
      <c r="L48" s="162">
        <v>1118.1857688999999</v>
      </c>
      <c r="M48" s="162">
        <v>1413.98878049</v>
      </c>
      <c r="N48" s="162">
        <v>1077.8576655299998</v>
      </c>
      <c r="O48" s="162">
        <v>1055.75748097</v>
      </c>
      <c r="P48" s="162"/>
      <c r="Q48" s="162">
        <v>629.5</v>
      </c>
      <c r="R48" s="162">
        <v>688.11</v>
      </c>
      <c r="S48" s="162">
        <v>1442.42</v>
      </c>
      <c r="T48" s="162">
        <v>931.66</v>
      </c>
      <c r="U48" s="162">
        <v>688.30402159999994</v>
      </c>
      <c r="V48" s="162">
        <v>786.76042474999997</v>
      </c>
      <c r="W48" s="162">
        <v>1299.1806209900001</v>
      </c>
      <c r="X48" s="162">
        <v>1347.1212151200002</v>
      </c>
      <c r="Y48" s="162">
        <v>1701.7219703199999</v>
      </c>
      <c r="Z48" s="162">
        <v>2488.8536167500001</v>
      </c>
      <c r="AA48" s="162">
        <v>2433.4559841199998</v>
      </c>
      <c r="AB48" s="162">
        <v>2686.3194591000001</v>
      </c>
      <c r="AC48" s="162">
        <v>1479.26104794</v>
      </c>
      <c r="AD48" s="162">
        <v>1216.9006107499999</v>
      </c>
      <c r="AE48" s="162">
        <v>1125.54599538</v>
      </c>
      <c r="AF48" s="162">
        <v>1126.2806748</v>
      </c>
      <c r="AG48" s="162">
        <v>1220.28</v>
      </c>
      <c r="AH48" s="162">
        <v>1077.9342470000001</v>
      </c>
      <c r="AI48" s="162">
        <v>1177.9460696000001</v>
      </c>
      <c r="AJ48" s="162">
        <v>1083.0499787200001</v>
      </c>
      <c r="AK48" s="162">
        <v>1095.52118301</v>
      </c>
      <c r="AL48" s="162">
        <v>1095.1567318</v>
      </c>
      <c r="AM48" s="162">
        <v>1118.1857688999999</v>
      </c>
      <c r="AN48" s="162">
        <v>1036.3150500000002</v>
      </c>
      <c r="AO48" s="162">
        <v>1125.6482164399999</v>
      </c>
      <c r="AP48" s="162">
        <v>1209.2332842599999</v>
      </c>
      <c r="AQ48" s="162">
        <v>1413.98878049</v>
      </c>
      <c r="AR48" s="162">
        <v>1222.95962151</v>
      </c>
      <c r="AS48" s="162">
        <v>1031.32708095</v>
      </c>
      <c r="AT48" s="162">
        <v>1072.4200153199999</v>
      </c>
      <c r="AU48" s="162">
        <v>1077.8576655299998</v>
      </c>
      <c r="AV48" s="162">
        <v>961.51483076</v>
      </c>
      <c r="AW48" s="162">
        <v>1127.6468728</v>
      </c>
      <c r="AX48" s="162">
        <v>1048.0508125400002</v>
      </c>
      <c r="AY48" s="162">
        <v>1055.75748097</v>
      </c>
      <c r="AZ48" s="162">
        <v>1055.9250381500001</v>
      </c>
      <c r="BA48" s="162">
        <v>2095.94278171</v>
      </c>
    </row>
    <row r="49" spans="2:53">
      <c r="B49" s="14"/>
      <c r="C49" s="82" t="s">
        <v>185</v>
      </c>
      <c r="D49" s="58"/>
      <c r="E49" s="162">
        <v>289.44</v>
      </c>
      <c r="F49" s="162">
        <v>358.67</v>
      </c>
      <c r="G49" s="162">
        <v>484.95</v>
      </c>
      <c r="H49" s="162">
        <v>454.43050802000005</v>
      </c>
      <c r="I49" s="162">
        <v>639.31849963000002</v>
      </c>
      <c r="J49" s="162">
        <v>717.53557461000003</v>
      </c>
      <c r="K49" s="162">
        <v>695.23798651000004</v>
      </c>
      <c r="L49" s="162">
        <v>939.28229663000002</v>
      </c>
      <c r="M49" s="162">
        <v>621.41560643999992</v>
      </c>
      <c r="N49" s="162">
        <v>661.14133637000009</v>
      </c>
      <c r="O49" s="162">
        <v>772.01186967000001</v>
      </c>
      <c r="P49" s="162"/>
      <c r="Q49" s="162">
        <v>373.03</v>
      </c>
      <c r="R49" s="162">
        <v>391.87</v>
      </c>
      <c r="S49" s="162">
        <v>484.95</v>
      </c>
      <c r="T49" s="162">
        <v>475.67</v>
      </c>
      <c r="U49" s="162">
        <v>479.07677009999998</v>
      </c>
      <c r="V49" s="162">
        <v>479.28733720999998</v>
      </c>
      <c r="W49" s="162">
        <v>454.43050802000005</v>
      </c>
      <c r="X49" s="162">
        <v>477.39250782000005</v>
      </c>
      <c r="Y49" s="162">
        <v>520.42096650999997</v>
      </c>
      <c r="Z49" s="162">
        <v>643.59350160999998</v>
      </c>
      <c r="AA49" s="162">
        <v>639.31849963000002</v>
      </c>
      <c r="AB49" s="162">
        <v>693.78409293000004</v>
      </c>
      <c r="AC49" s="162">
        <v>721.65761058999999</v>
      </c>
      <c r="AD49" s="162">
        <v>754.36546224000006</v>
      </c>
      <c r="AE49" s="162">
        <v>717.53557461000003</v>
      </c>
      <c r="AF49" s="162">
        <v>690.58515322000005</v>
      </c>
      <c r="AG49" s="162">
        <v>653.89</v>
      </c>
      <c r="AH49" s="162">
        <v>675.52243749999991</v>
      </c>
      <c r="AI49" s="162">
        <v>695.23798651000004</v>
      </c>
      <c r="AJ49" s="162">
        <v>688.76827445000004</v>
      </c>
      <c r="AK49" s="162">
        <v>659.08428512</v>
      </c>
      <c r="AL49" s="162">
        <v>651.33510264999995</v>
      </c>
      <c r="AM49" s="162">
        <v>939.28229663000002</v>
      </c>
      <c r="AN49" s="162">
        <v>957.06637023000008</v>
      </c>
      <c r="AO49" s="162">
        <v>632.07052705000001</v>
      </c>
      <c r="AP49" s="162">
        <v>631.84205178000002</v>
      </c>
      <c r="AQ49" s="162">
        <v>621.41560643999992</v>
      </c>
      <c r="AR49" s="162">
        <v>610.25032620000002</v>
      </c>
      <c r="AS49" s="162">
        <v>615.94853756999998</v>
      </c>
      <c r="AT49" s="162">
        <v>615.98845578999999</v>
      </c>
      <c r="AU49" s="162">
        <v>661.14133637000009</v>
      </c>
      <c r="AV49" s="162">
        <v>867.76180827000007</v>
      </c>
      <c r="AW49" s="162">
        <v>881.58983945</v>
      </c>
      <c r="AX49" s="162">
        <v>768.49868480999999</v>
      </c>
      <c r="AY49" s="162">
        <v>772.01186967000001</v>
      </c>
      <c r="AZ49" s="162">
        <v>830.81367284000009</v>
      </c>
      <c r="BA49" s="162">
        <v>682.75479072999997</v>
      </c>
    </row>
    <row r="50" spans="2:53">
      <c r="B50" s="14"/>
      <c r="C50" s="82" t="s">
        <v>187</v>
      </c>
      <c r="D50" s="58"/>
      <c r="E50" s="162">
        <v>788.82</v>
      </c>
      <c r="F50" s="162">
        <v>894.15</v>
      </c>
      <c r="G50" s="162">
        <v>502.86</v>
      </c>
      <c r="H50" s="162">
        <v>458.29893358000015</v>
      </c>
      <c r="I50" s="162">
        <v>509.03831704999999</v>
      </c>
      <c r="J50" s="162">
        <v>583.54208795</v>
      </c>
      <c r="K50" s="162">
        <v>553.69664375000002</v>
      </c>
      <c r="L50" s="162">
        <v>576.74573966999992</v>
      </c>
      <c r="M50" s="162">
        <v>338.88102968999999</v>
      </c>
      <c r="N50" s="162">
        <v>342.49262935999997</v>
      </c>
      <c r="O50" s="162">
        <v>344.07532670000001</v>
      </c>
      <c r="P50" s="162"/>
      <c r="Q50" s="162">
        <v>453.62</v>
      </c>
      <c r="R50" s="162">
        <v>537.94000000000005</v>
      </c>
      <c r="S50" s="162">
        <v>502.86</v>
      </c>
      <c r="T50" s="162">
        <v>575.14</v>
      </c>
      <c r="U50" s="162">
        <v>598.92914902999985</v>
      </c>
      <c r="V50" s="162">
        <v>671.21798519000015</v>
      </c>
      <c r="W50" s="162">
        <v>458.29893358000015</v>
      </c>
      <c r="X50" s="162">
        <v>514.31057809999993</v>
      </c>
      <c r="Y50" s="162">
        <v>551.87301778000005</v>
      </c>
      <c r="Z50" s="162">
        <v>544.70343940999999</v>
      </c>
      <c r="AA50" s="162">
        <v>509.03831704999999</v>
      </c>
      <c r="AB50" s="162">
        <v>565.59331301999998</v>
      </c>
      <c r="AC50" s="162">
        <v>583.31609551999998</v>
      </c>
      <c r="AD50" s="162">
        <v>630.83867453999994</v>
      </c>
      <c r="AE50" s="162">
        <v>583.54208795</v>
      </c>
      <c r="AF50" s="162">
        <v>578.32872796000004</v>
      </c>
      <c r="AG50" s="162">
        <v>593.38</v>
      </c>
      <c r="AH50" s="162">
        <v>630.72227593000002</v>
      </c>
      <c r="AI50" s="162">
        <v>553.69664375000002</v>
      </c>
      <c r="AJ50" s="162">
        <v>560.89596156000005</v>
      </c>
      <c r="AK50" s="162">
        <v>529.06144907999999</v>
      </c>
      <c r="AL50" s="162">
        <v>458.85346273000005</v>
      </c>
      <c r="AM50" s="162">
        <v>576.74573966999992</v>
      </c>
      <c r="AN50" s="162">
        <v>647.82216640000001</v>
      </c>
      <c r="AO50" s="162">
        <v>388.43064669</v>
      </c>
      <c r="AP50" s="162">
        <v>375.48200113000001</v>
      </c>
      <c r="AQ50" s="162">
        <v>338.88102968999999</v>
      </c>
      <c r="AR50" s="162">
        <v>363.15447868000001</v>
      </c>
      <c r="AS50" s="162">
        <v>347.04185200000001</v>
      </c>
      <c r="AT50" s="162">
        <v>337.48984041999995</v>
      </c>
      <c r="AU50" s="162">
        <v>342.49262935999997</v>
      </c>
      <c r="AV50" s="162">
        <v>291.89133231</v>
      </c>
      <c r="AW50" s="162">
        <v>321.23087399000002</v>
      </c>
      <c r="AX50" s="162">
        <v>330.83921431000005</v>
      </c>
      <c r="AY50" s="162">
        <v>344.07532670000001</v>
      </c>
      <c r="AZ50" s="162">
        <v>614.51361484000006</v>
      </c>
      <c r="BA50" s="162">
        <v>397.65494557</v>
      </c>
    </row>
    <row r="51" spans="2:53">
      <c r="B51" s="14"/>
      <c r="C51" s="82" t="s">
        <v>188</v>
      </c>
      <c r="D51" s="58"/>
      <c r="E51" s="162">
        <v>3.19</v>
      </c>
      <c r="F51" s="162">
        <v>81.040000000000006</v>
      </c>
      <c r="G51" s="162">
        <v>177.39</v>
      </c>
      <c r="H51" s="162">
        <v>200.01917326999998</v>
      </c>
      <c r="I51" s="162">
        <v>267.57815941000001</v>
      </c>
      <c r="J51" s="162">
        <v>56.02126088</v>
      </c>
      <c r="K51" s="162">
        <v>63.022771979999995</v>
      </c>
      <c r="L51" s="162">
        <v>34.357224899999999</v>
      </c>
      <c r="M51" s="162">
        <v>33.48816137</v>
      </c>
      <c r="N51" s="162">
        <v>25.811066910000001</v>
      </c>
      <c r="O51" s="162">
        <v>26.651486989999999</v>
      </c>
      <c r="P51" s="162"/>
      <c r="Q51" s="162">
        <v>623.73</v>
      </c>
      <c r="R51" s="162">
        <v>36.51</v>
      </c>
      <c r="S51" s="162">
        <v>177.39</v>
      </c>
      <c r="T51" s="162">
        <v>66.260000000000005</v>
      </c>
      <c r="U51" s="162">
        <v>124.15574324999994</v>
      </c>
      <c r="V51" s="162">
        <v>134.05120474999995</v>
      </c>
      <c r="W51" s="162">
        <v>200.01917326999998</v>
      </c>
      <c r="X51" s="162">
        <v>183.39202917</v>
      </c>
      <c r="Y51" s="162">
        <v>216.09163831000001</v>
      </c>
      <c r="Z51" s="162">
        <v>164.92286133000002</v>
      </c>
      <c r="AA51" s="162">
        <v>267.57815941000001</v>
      </c>
      <c r="AB51" s="162">
        <v>112.52079162</v>
      </c>
      <c r="AC51" s="162">
        <v>105.72548715000001</v>
      </c>
      <c r="AD51" s="162">
        <v>83.043118099999987</v>
      </c>
      <c r="AE51" s="162">
        <v>56.02126088</v>
      </c>
      <c r="AF51" s="162">
        <v>58.012243230000003</v>
      </c>
      <c r="AG51" s="162">
        <v>70.03</v>
      </c>
      <c r="AH51" s="162">
        <v>70.432387849999998</v>
      </c>
      <c r="AI51" s="162">
        <v>63.022771979999995</v>
      </c>
      <c r="AJ51" s="162">
        <v>35.223154119999997</v>
      </c>
      <c r="AK51" s="162">
        <v>31.099459660000001</v>
      </c>
      <c r="AL51" s="162">
        <v>32.330180679999998</v>
      </c>
      <c r="AM51" s="162">
        <v>34.357224899999999</v>
      </c>
      <c r="AN51" s="162">
        <v>32.342140579999999</v>
      </c>
      <c r="AO51" s="162">
        <v>34.080103080000001</v>
      </c>
      <c r="AP51" s="162">
        <v>34.142521330000001</v>
      </c>
      <c r="AQ51" s="162">
        <v>33.48816137</v>
      </c>
      <c r="AR51" s="162">
        <v>34.920511150000003</v>
      </c>
      <c r="AS51" s="162">
        <v>29.652097469999998</v>
      </c>
      <c r="AT51" s="162">
        <v>26.209313470000001</v>
      </c>
      <c r="AU51" s="162">
        <v>25.811066910000001</v>
      </c>
      <c r="AV51" s="162">
        <v>25.57810551</v>
      </c>
      <c r="AW51" s="162">
        <v>29.165813229999998</v>
      </c>
      <c r="AX51" s="162">
        <v>31.797593249999998</v>
      </c>
      <c r="AY51" s="162">
        <v>26.651486989999999</v>
      </c>
      <c r="AZ51" s="162">
        <v>27.76159767</v>
      </c>
      <c r="BA51" s="162">
        <v>182.93304669</v>
      </c>
    </row>
    <row r="52" spans="2:53">
      <c r="B52" s="373"/>
      <c r="C52" s="373" t="s">
        <v>587</v>
      </c>
      <c r="D52" s="58"/>
      <c r="E52" s="374">
        <v>759.34</v>
      </c>
      <c r="F52" s="374">
        <v>969.7</v>
      </c>
      <c r="G52" s="374">
        <v>910.48</v>
      </c>
      <c r="H52" s="374">
        <v>976.07242607000012</v>
      </c>
      <c r="I52" s="374">
        <v>1184.32804272</v>
      </c>
      <c r="J52" s="374">
        <v>1194.48573265</v>
      </c>
      <c r="K52" s="374">
        <v>1479.1907044300001</v>
      </c>
      <c r="L52" s="374">
        <v>1336.15489333</v>
      </c>
      <c r="M52" s="374">
        <v>1516.8085955500001</v>
      </c>
      <c r="N52" s="374">
        <v>1620.3207458099998</v>
      </c>
      <c r="O52" s="374">
        <v>1671.7876101499999</v>
      </c>
      <c r="P52" s="162"/>
      <c r="Q52" s="374">
        <v>1227.51</v>
      </c>
      <c r="R52" s="374">
        <v>750.69</v>
      </c>
      <c r="S52" s="374">
        <v>910.48</v>
      </c>
      <c r="T52" s="374">
        <v>883.68</v>
      </c>
      <c r="U52" s="374">
        <v>941.1598535600001</v>
      </c>
      <c r="V52" s="374">
        <v>1029.1968338699999</v>
      </c>
      <c r="W52" s="374">
        <v>976.07242607000012</v>
      </c>
      <c r="X52" s="374">
        <v>993.86619357000006</v>
      </c>
      <c r="Y52" s="374">
        <v>1031.0976447099999</v>
      </c>
      <c r="Z52" s="374">
        <v>1043.8251531400001</v>
      </c>
      <c r="AA52" s="374">
        <v>1184.32804272</v>
      </c>
      <c r="AB52" s="374">
        <v>1131.5297942699999</v>
      </c>
      <c r="AC52" s="374">
        <v>1164.2368964</v>
      </c>
      <c r="AD52" s="374">
        <v>1197.3900888199998</v>
      </c>
      <c r="AE52" s="374">
        <v>1194.48573265</v>
      </c>
      <c r="AF52" s="374">
        <v>1399.6807128</v>
      </c>
      <c r="AG52" s="374">
        <v>1411.9218610200001</v>
      </c>
      <c r="AH52" s="374">
        <v>1489.8810801699999</v>
      </c>
      <c r="AI52" s="374">
        <v>1479.1907044300001</v>
      </c>
      <c r="AJ52" s="374">
        <v>1457.53523503</v>
      </c>
      <c r="AK52" s="374">
        <v>1417.4442462899999</v>
      </c>
      <c r="AL52" s="374">
        <v>1387.54559423</v>
      </c>
      <c r="AM52" s="374">
        <v>1336.15489333</v>
      </c>
      <c r="AN52" s="374">
        <v>1326.2190408700001</v>
      </c>
      <c r="AO52" s="374">
        <v>1325.4668367599998</v>
      </c>
      <c r="AP52" s="374">
        <v>1395.30455166</v>
      </c>
      <c r="AQ52" s="374">
        <v>1516.8085955500001</v>
      </c>
      <c r="AR52" s="374">
        <v>1481.4119683399999</v>
      </c>
      <c r="AS52" s="374">
        <v>1439.8702103999999</v>
      </c>
      <c r="AT52" s="374">
        <v>1416.7785360900002</v>
      </c>
      <c r="AU52" s="374">
        <v>1620.3207458099998</v>
      </c>
      <c r="AV52" s="374">
        <v>1557.5562552000001</v>
      </c>
      <c r="AW52" s="374">
        <v>1546.9563392299999</v>
      </c>
      <c r="AX52" s="374">
        <v>1463.48682947</v>
      </c>
      <c r="AY52" s="374">
        <v>1671.7876101499999</v>
      </c>
      <c r="AZ52" s="374">
        <v>1643.1066968</v>
      </c>
      <c r="BA52" s="374">
        <v>1592.13776173</v>
      </c>
    </row>
    <row r="53" spans="2:53">
      <c r="B53" s="375"/>
      <c r="C53" s="375" t="s">
        <v>588</v>
      </c>
      <c r="D53" s="58"/>
      <c r="E53" s="376">
        <v>150.6701781875</v>
      </c>
      <c r="F53" s="376">
        <v>197.82566573250017</v>
      </c>
      <c r="G53" s="376">
        <v>159.89543617249993</v>
      </c>
      <c r="H53" s="376">
        <v>152.29329937999995</v>
      </c>
      <c r="I53" s="376">
        <v>102.63999422000001</v>
      </c>
      <c r="J53" s="376">
        <v>0</v>
      </c>
      <c r="K53" s="376">
        <v>0</v>
      </c>
      <c r="L53" s="376">
        <v>0</v>
      </c>
      <c r="M53" s="376">
        <v>0</v>
      </c>
      <c r="N53" s="376">
        <v>0</v>
      </c>
      <c r="O53" s="376">
        <v>0</v>
      </c>
      <c r="P53" s="162"/>
      <c r="Q53" s="376">
        <v>205.84559194249988</v>
      </c>
      <c r="R53" s="376">
        <v>191.78111383249995</v>
      </c>
      <c r="S53" s="376">
        <v>159.89543617249993</v>
      </c>
      <c r="T53" s="376">
        <v>159.27554346000011</v>
      </c>
      <c r="U53" s="376">
        <v>171.47625081999979</v>
      </c>
      <c r="V53" s="376">
        <v>183.41386273999996</v>
      </c>
      <c r="W53" s="376">
        <v>152.29329937999995</v>
      </c>
      <c r="X53" s="376">
        <v>157.95357792000001</v>
      </c>
      <c r="Y53" s="376">
        <v>191.19348056999999</v>
      </c>
      <c r="Z53" s="376">
        <v>187.56374754000001</v>
      </c>
      <c r="AA53" s="376">
        <v>102.63999422000001</v>
      </c>
      <c r="AB53" s="376">
        <v>98.227008979999994</v>
      </c>
      <c r="AC53" s="376">
        <v>107.80085820000001</v>
      </c>
      <c r="AD53" s="376">
        <v>0</v>
      </c>
      <c r="AE53" s="376">
        <v>0</v>
      </c>
      <c r="AF53" s="376">
        <v>0</v>
      </c>
      <c r="AG53" s="376">
        <v>0</v>
      </c>
      <c r="AH53" s="376">
        <v>0</v>
      </c>
      <c r="AI53" s="376">
        <v>0</v>
      </c>
      <c r="AJ53" s="376">
        <v>0</v>
      </c>
      <c r="AK53" s="376">
        <v>0</v>
      </c>
      <c r="AL53" s="376">
        <v>0</v>
      </c>
      <c r="AM53" s="376">
        <v>0</v>
      </c>
      <c r="AN53" s="376">
        <v>0</v>
      </c>
      <c r="AO53" s="376">
        <v>0</v>
      </c>
      <c r="AP53" s="376">
        <v>0</v>
      </c>
      <c r="AQ53" s="376">
        <v>0</v>
      </c>
      <c r="AR53" s="376">
        <v>0</v>
      </c>
      <c r="AS53" s="376">
        <v>0</v>
      </c>
      <c r="AT53" s="376">
        <v>0</v>
      </c>
      <c r="AU53" s="376">
        <v>0</v>
      </c>
      <c r="AV53" s="376">
        <v>0</v>
      </c>
      <c r="AW53" s="376">
        <v>0</v>
      </c>
      <c r="AX53" s="376">
        <v>0</v>
      </c>
      <c r="AY53" s="376">
        <v>0</v>
      </c>
      <c r="AZ53" s="376">
        <v>0</v>
      </c>
      <c r="BA53" s="376">
        <v>0</v>
      </c>
    </row>
    <row r="54" spans="2:53">
      <c r="B54" s="363"/>
      <c r="C54" s="363" t="s">
        <v>944</v>
      </c>
      <c r="D54" s="364"/>
      <c r="E54" s="364">
        <v>4.7712264317429393E-2</v>
      </c>
      <c r="F54" s="364">
        <v>3.7527642262698557E-2</v>
      </c>
      <c r="G54" s="364">
        <v>2.5577704460293307E-2</v>
      </c>
      <c r="H54" s="364">
        <v>1.9642853811503928E-2</v>
      </c>
      <c r="I54" s="364">
        <v>2.2304370089710094E-2</v>
      </c>
      <c r="J54" s="364">
        <v>2.3363415552626252E-2</v>
      </c>
      <c r="K54" s="364">
        <v>2.4797475447190308E-2</v>
      </c>
      <c r="L54" s="364">
        <v>2.7265612148168625E-2</v>
      </c>
      <c r="M54" s="364">
        <v>1.5236747350927584E-2</v>
      </c>
      <c r="N54" s="364">
        <v>1.466318111784737E-2</v>
      </c>
      <c r="O54" s="364">
        <v>1.5192094944868039E-2</v>
      </c>
      <c r="P54" s="364"/>
      <c r="Q54" s="364">
        <v>3.387038467610181E-2</v>
      </c>
      <c r="R54" s="364">
        <v>2.12080596420712E-2</v>
      </c>
      <c r="S54" s="364">
        <v>2.5577704460293307E-2</v>
      </c>
      <c r="T54" s="364">
        <v>2.3441765866478861E-2</v>
      </c>
      <c r="U54" s="364">
        <v>2.350750377988297E-2</v>
      </c>
      <c r="V54" s="364">
        <v>2.3545146925708121E-2</v>
      </c>
      <c r="W54" s="364">
        <v>1.9642853811503928E-2</v>
      </c>
      <c r="X54" s="364">
        <v>1.9995267961000433E-2</v>
      </c>
      <c r="Y54" s="364">
        <v>2.0839955234798868E-2</v>
      </c>
      <c r="Z54" s="364">
        <v>2.1420904357422332E-2</v>
      </c>
      <c r="AA54" s="364">
        <v>2.2304370089710094E-2</v>
      </c>
      <c r="AB54" s="364">
        <v>2.1750704636719766E-2</v>
      </c>
      <c r="AC54" s="364">
        <v>2.2995613829139772E-2</v>
      </c>
      <c r="AD54" s="364">
        <v>2.5277260873618403E-2</v>
      </c>
      <c r="AE54" s="364">
        <v>2.3363415552626252E-2</v>
      </c>
      <c r="AF54" s="364">
        <v>2.3204858375023198E-2</v>
      </c>
      <c r="AG54" s="364">
        <v>2.3603486483248278E-2</v>
      </c>
      <c r="AH54" s="364">
        <v>2.5478069750543567E-2</v>
      </c>
      <c r="AI54" s="364">
        <v>2.4797475447190308E-2</v>
      </c>
      <c r="AJ54" s="364">
        <v>2.2865154209387575E-2</v>
      </c>
      <c r="AK54" s="364">
        <v>2.1262401361113997E-2</v>
      </c>
      <c r="AL54" s="364">
        <v>2.0673487584765823E-2</v>
      </c>
      <c r="AM54" s="364">
        <v>2.7265612148168625E-2</v>
      </c>
      <c r="AN54" s="364">
        <v>2.790074167543094E-2</v>
      </c>
      <c r="AO54" s="364">
        <v>1.7296525711656543E-2</v>
      </c>
      <c r="AP54" s="364">
        <v>1.6833041044857607E-2</v>
      </c>
      <c r="AQ54" s="364">
        <v>1.5236747350927584E-2</v>
      </c>
      <c r="AR54" s="364">
        <v>1.4865724372429915E-2</v>
      </c>
      <c r="AS54" s="364">
        <v>1.4794096512924118E-2</v>
      </c>
      <c r="AT54" s="364">
        <v>1.4019837488735028E-2</v>
      </c>
      <c r="AU54" s="364">
        <v>1.466318111784737E-2</v>
      </c>
      <c r="AV54" s="364">
        <v>1.5468425933716709E-2</v>
      </c>
      <c r="AW54" s="364">
        <v>1.5859409578567015E-2</v>
      </c>
      <c r="AX54" s="364">
        <v>1.4699125088400036E-2</v>
      </c>
      <c r="AY54" s="364">
        <v>1.5192094944868039E-2</v>
      </c>
      <c r="AZ54" s="364">
        <v>2.003025827124217E-2</v>
      </c>
      <c r="BA54" s="364">
        <v>1.693309733996241E-2</v>
      </c>
    </row>
    <row r="55" spans="2:53">
      <c r="B55" s="375"/>
      <c r="C55" s="375" t="s">
        <v>945</v>
      </c>
      <c r="D55" s="376"/>
      <c r="E55" s="376">
        <v>1081.45</v>
      </c>
      <c r="F55" s="376">
        <v>1333.86</v>
      </c>
      <c r="G55" s="376">
        <v>1165.2</v>
      </c>
      <c r="H55" s="376">
        <v>1112.7486148700002</v>
      </c>
      <c r="I55" s="376">
        <v>1415.9349760900002</v>
      </c>
      <c r="J55" s="376">
        <v>1357.0989234399999</v>
      </c>
      <c r="K55" s="376">
        <v>1311.9574022400002</v>
      </c>
      <c r="L55" s="376">
        <v>1550.3852612000001</v>
      </c>
      <c r="M55" s="376">
        <v>993.78479749999997</v>
      </c>
      <c r="N55" s="376">
        <v>1029.4450326399999</v>
      </c>
      <c r="O55" s="376">
        <v>1142.7386833600001</v>
      </c>
      <c r="P55" s="376"/>
      <c r="Q55" s="376">
        <v>1450.38</v>
      </c>
      <c r="R55" s="376">
        <v>966.32</v>
      </c>
      <c r="S55" s="376">
        <v>1165.2</v>
      </c>
      <c r="T55" s="376">
        <v>1117.07</v>
      </c>
      <c r="U55" s="376">
        <v>1202.1616623799996</v>
      </c>
      <c r="V55" s="376">
        <v>1284.55652715</v>
      </c>
      <c r="W55" s="376">
        <v>1112.7486148700002</v>
      </c>
      <c r="X55" s="376">
        <v>1175.09511509</v>
      </c>
      <c r="Y55" s="376">
        <v>1288.3856226</v>
      </c>
      <c r="Z55" s="376">
        <v>1353.21980235</v>
      </c>
      <c r="AA55" s="376">
        <v>1415.9349760900002</v>
      </c>
      <c r="AB55" s="376">
        <v>1371.8981975699999</v>
      </c>
      <c r="AC55" s="376">
        <v>1410.6991932600001</v>
      </c>
      <c r="AD55" s="376">
        <v>1468.2472548800004</v>
      </c>
      <c r="AE55" s="376">
        <v>1357.0989234399999</v>
      </c>
      <c r="AF55" s="376">
        <v>1326.9261244100001</v>
      </c>
      <c r="AG55" s="376">
        <v>1317.3</v>
      </c>
      <c r="AH55" s="376">
        <v>1376.67710128</v>
      </c>
      <c r="AI55" s="376">
        <v>1311.9574022400002</v>
      </c>
      <c r="AJ55" s="376">
        <v>1284.8873901300001</v>
      </c>
      <c r="AK55" s="376">
        <v>1219.24519386</v>
      </c>
      <c r="AL55" s="376">
        <v>1142.51874606</v>
      </c>
      <c r="AM55" s="376">
        <v>1550.3852612000001</v>
      </c>
      <c r="AN55" s="376">
        <v>1637.2306772100001</v>
      </c>
      <c r="AO55" s="376">
        <v>1054.5812768199999</v>
      </c>
      <c r="AP55" s="376">
        <v>1041.46657424</v>
      </c>
      <c r="AQ55" s="376">
        <v>993.78479749999997</v>
      </c>
      <c r="AR55" s="376">
        <v>1008.32531603</v>
      </c>
      <c r="AS55" s="376">
        <v>992.64248703999999</v>
      </c>
      <c r="AT55" s="376">
        <v>979.68760968000004</v>
      </c>
      <c r="AU55" s="376">
        <v>1029.4450326399999</v>
      </c>
      <c r="AV55" s="376">
        <v>1185.23124609</v>
      </c>
      <c r="AW55" s="376">
        <v>1231.9865266700001</v>
      </c>
      <c r="AX55" s="376">
        <v>1131.1354923700001</v>
      </c>
      <c r="AY55" s="376">
        <v>1142.7386833600001</v>
      </c>
      <c r="AZ55" s="376">
        <v>1473.0888853500001</v>
      </c>
      <c r="BA55" s="376">
        <v>1263.3427829899999</v>
      </c>
    </row>
    <row r="56" spans="2:53">
      <c r="B56" s="10"/>
      <c r="C56" s="10" t="s">
        <v>915</v>
      </c>
      <c r="D56" s="58"/>
      <c r="E56" s="480"/>
      <c r="F56" s="480"/>
      <c r="G56" s="480"/>
      <c r="H56" s="480"/>
      <c r="I56" s="171">
        <v>0.83642827016706267</v>
      </c>
      <c r="J56" s="171">
        <v>0.88017587518395113</v>
      </c>
      <c r="K56" s="171">
        <v>1.1274685457808846</v>
      </c>
      <c r="L56" s="171">
        <v>0.8618212045539021</v>
      </c>
      <c r="M56" s="171">
        <v>1.5262948269743482</v>
      </c>
      <c r="N56" s="171">
        <v>1.5739750005444253</v>
      </c>
      <c r="O56" s="171">
        <v>1.4629657982999531</v>
      </c>
      <c r="P56" s="58"/>
      <c r="Q56" s="480"/>
      <c r="R56" s="480"/>
      <c r="S56" s="480"/>
      <c r="T56" s="480"/>
      <c r="U56" s="480"/>
      <c r="V56" s="480"/>
      <c r="W56" s="480"/>
      <c r="X56" s="171">
        <v>0.84577510433602665</v>
      </c>
      <c r="Y56" s="171">
        <v>0.80030204204639799</v>
      </c>
      <c r="Z56" s="171">
        <v>0.77136408388888089</v>
      </c>
      <c r="AA56" s="171">
        <v>0.83642827016706267</v>
      </c>
      <c r="AB56" s="171">
        <v>0.82479137028843896</v>
      </c>
      <c r="AC56" s="171">
        <v>0.82529067994258398</v>
      </c>
      <c r="AD56" s="171">
        <v>0.81552346502964357</v>
      </c>
      <c r="AE56" s="171">
        <v>0.88017587518395113</v>
      </c>
      <c r="AF56" s="171">
        <v>1.0548294189492646</v>
      </c>
      <c r="AG56" s="171">
        <v>1.0718301533591439</v>
      </c>
      <c r="AH56" s="171">
        <v>1.0822298698690824</v>
      </c>
      <c r="AI56" s="171">
        <v>1.1274685457808846</v>
      </c>
      <c r="AJ56" s="171">
        <v>1.1343680747637599</v>
      </c>
      <c r="AK56" s="171">
        <v>1.1625588137875065</v>
      </c>
      <c r="AL56" s="171">
        <v>1.2144619937440679</v>
      </c>
      <c r="AM56" s="171">
        <v>0.8618212045539021</v>
      </c>
      <c r="AN56" s="171">
        <v>0.8100379862964735</v>
      </c>
      <c r="AO56" s="171">
        <v>1.2568655123072467</v>
      </c>
      <c r="AP56" s="171">
        <v>1.3397497204153765</v>
      </c>
      <c r="AQ56" s="171">
        <v>1.5262948269743482</v>
      </c>
      <c r="AR56" s="171">
        <v>1.4691805757418119</v>
      </c>
      <c r="AS56" s="171">
        <v>1.4505425963516896</v>
      </c>
      <c r="AT56" s="171">
        <v>1.4461533677584935</v>
      </c>
      <c r="AU56" s="171">
        <v>1.5739750005444253</v>
      </c>
      <c r="AV56" s="171">
        <v>1.3141370178505465</v>
      </c>
      <c r="AW56" s="171">
        <v>1.2556601113255259</v>
      </c>
      <c r="AX56" s="171">
        <v>1.2938209784255326</v>
      </c>
      <c r="AY56" s="171">
        <v>1.4629657982999531</v>
      </c>
      <c r="AZ56" s="171">
        <v>1.115415853816319</v>
      </c>
      <c r="BA56" s="171">
        <v>1.2602579309170774</v>
      </c>
    </row>
    <row r="57" spans="2:53" ht="17.25" thickBot="1">
      <c r="B57" s="390"/>
      <c r="C57" s="390" t="s">
        <v>916</v>
      </c>
      <c r="D57" s="391"/>
      <c r="E57" s="392">
        <v>0.84147226241388873</v>
      </c>
      <c r="F57" s="392">
        <v>0.87529850638935147</v>
      </c>
      <c r="G57" s="392">
        <v>0.91861949551364586</v>
      </c>
      <c r="H57" s="392">
        <v>1.0140347158120924</v>
      </c>
      <c r="I57" s="392">
        <v>0.90891747055635808</v>
      </c>
      <c r="J57" s="392">
        <v>0.88017587518395113</v>
      </c>
      <c r="K57" s="392">
        <v>1.1274685457808846</v>
      </c>
      <c r="L57" s="392">
        <v>0.8618212045539021</v>
      </c>
      <c r="M57" s="392">
        <v>1.5262948269743482</v>
      </c>
      <c r="N57" s="392">
        <v>1.5739750005444253</v>
      </c>
      <c r="O57" s="392">
        <v>1.4629657982999531</v>
      </c>
      <c r="P57" s="392"/>
      <c r="Q57" s="392">
        <v>0.98826210506384515</v>
      </c>
      <c r="R57" s="392">
        <v>0.97531988764850153</v>
      </c>
      <c r="S57" s="392">
        <v>0.91861949551364586</v>
      </c>
      <c r="T57" s="392">
        <v>0.93365280909880333</v>
      </c>
      <c r="U57" s="392">
        <v>0.92552951836547503</v>
      </c>
      <c r="V57" s="392">
        <v>0.94399169750853729</v>
      </c>
      <c r="W57" s="392">
        <v>1.0140347158120924</v>
      </c>
      <c r="X57" s="392">
        <v>0.98019280030943079</v>
      </c>
      <c r="Y57" s="392">
        <v>0.94869975560064124</v>
      </c>
      <c r="Z57" s="392">
        <v>0.90996961361455964</v>
      </c>
      <c r="AA57" s="392">
        <v>0.90891747055635808</v>
      </c>
      <c r="AB57" s="392">
        <v>0.89639071283002569</v>
      </c>
      <c r="AC57" s="392">
        <v>0.90170729569954189</v>
      </c>
      <c r="AD57" s="392">
        <v>0.81552346502964357</v>
      </c>
      <c r="AE57" s="392">
        <v>0.88017587518395113</v>
      </c>
      <c r="AF57" s="392">
        <v>1.0548294189492646</v>
      </c>
      <c r="AG57" s="392">
        <v>1.0718301533591439</v>
      </c>
      <c r="AH57" s="392">
        <v>1.0822298698690824</v>
      </c>
      <c r="AI57" s="392">
        <v>1.1274685457808846</v>
      </c>
      <c r="AJ57" s="392">
        <v>1.1343680747637599</v>
      </c>
      <c r="AK57" s="392">
        <v>1.1625588137875065</v>
      </c>
      <c r="AL57" s="392">
        <v>1.2144619937440679</v>
      </c>
      <c r="AM57" s="392">
        <v>0.8618212045539021</v>
      </c>
      <c r="AN57" s="392">
        <v>0.8100379862964735</v>
      </c>
      <c r="AO57" s="392">
        <v>1.2568655123072467</v>
      </c>
      <c r="AP57" s="392">
        <v>1.3397497204153765</v>
      </c>
      <c r="AQ57" s="392">
        <v>1.5262948269743482</v>
      </c>
      <c r="AR57" s="392">
        <v>1.4691805757418119</v>
      </c>
      <c r="AS57" s="392">
        <v>1.4505425963516896</v>
      </c>
      <c r="AT57" s="392">
        <v>1.4461533677584935</v>
      </c>
      <c r="AU57" s="392">
        <v>1.5739750005444253</v>
      </c>
      <c r="AV57" s="392">
        <v>1.3141370178505465</v>
      </c>
      <c r="AW57" s="392">
        <v>1.2556601113255259</v>
      </c>
      <c r="AX57" s="392">
        <v>1.2938209784255326</v>
      </c>
      <c r="AY57" s="392">
        <v>1.4629657982999531</v>
      </c>
      <c r="AZ57" s="392">
        <v>1.115415853816319</v>
      </c>
      <c r="BA57" s="392">
        <v>1.2602579309170774</v>
      </c>
    </row>
    <row r="58" spans="2:5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2:5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2:5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2:5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2:5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2:5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2:5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4:5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4:5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4:5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4:5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4:5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4:5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4:5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4:5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4:5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4:5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4:5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4:5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4:5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4:5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4:5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4:5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4:5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4:5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4:5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4:5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4:5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4:5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4:5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4:5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4:5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4:5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4:5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4:5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4:5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4:5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4:5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4:5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4:5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4:5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4:5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4:5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4:5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4:5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4:5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4:5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4:5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4:5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4:5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4:5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4:5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4:5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4:5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4:5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4:5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4:5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4:5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4:5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4:5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4:5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4:5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4:5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4:5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4:5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4:5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4:5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4:5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4:5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4:5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4:5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4:5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4:5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4:5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4:5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4:5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4:5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4:5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4:5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4:5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4:5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4:5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4:5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4:5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4:5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4:5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4:5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4:5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4:5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4:5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4:5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4:5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4:5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4:5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4:5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4: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4:5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4:5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4:5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4:5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4:5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4:5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4:5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4:5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4:5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4:5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4:5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4:5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4:5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4:5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4:5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4:5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4:5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4:5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4:5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4:5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4:5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4:5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4:5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4:5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4:5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</sheetData>
  <phoneticPr fontId="53" type="noConversion"/>
  <hyperlinks>
    <hyperlink ref="A9" location="JBB_일반사항!A1" display="전북은행"/>
    <hyperlink ref="A10" location="KJB_일반사항!A1" display="광주은행"/>
    <hyperlink ref="A11" location="JBWC_일반사항!A1" display="우리캐피탈"/>
    <hyperlink ref="A12" location="JBAM_일반사항!A1" display="JB자산운용"/>
    <hyperlink ref="A5" location="Group_손익실적!A1" display="II. 손익실적(종합)"/>
    <hyperlink ref="A6" location="Group_영업실적!A1" display="III. 영업실적"/>
    <hyperlink ref="A7" location="Group_재무비율!A1" display="IV. 재무비율"/>
    <hyperlink ref="A2" location="목차!A1" display="Contents"/>
    <hyperlink ref="A8" location="Group_여신건전성!A1" display="여신건전성"/>
    <hyperlink ref="A4" location="Group_손익실적!A1" display="JB금융그룹"/>
    <hyperlink ref="A13" location="PPCB_일반현황!A1" display="일반현황"/>
    <hyperlink ref="A14" location="'JB Invest_손익실적'!A1" display="JB 인베스트먼트"/>
  </hyperlinks>
  <printOptions horizontalCentered="1"/>
  <pageMargins left="0" right="0" top="0" bottom="0" header="0" footer="0"/>
  <pageSetup paperSize="9" scale="58" firstPageNumber="6" orientation="landscape" useFirstPageNumber="1" r:id="rId1"/>
  <headerFooter alignWithMargins="0">
    <oddFooter>&amp;C- 5 -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2" width="9.77734375" style="1" customWidth="1"/>
    <col min="63" max="16384" width="8.88671875" style="1"/>
  </cols>
  <sheetData>
    <row r="1" spans="1:53" s="3" customFormat="1" ht="26.25" customHeight="1">
      <c r="A1" s="19"/>
      <c r="B1" s="19" t="s">
        <v>492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6" t="s">
        <v>482</v>
      </c>
      <c r="C3" s="6"/>
      <c r="D3" s="10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1123</v>
      </c>
      <c r="P3" s="5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24</v>
      </c>
      <c r="V3" s="28" t="s">
        <v>34</v>
      </c>
      <c r="W3" s="28" t="s">
        <v>571</v>
      </c>
      <c r="X3" s="28" t="s">
        <v>605</v>
      </c>
      <c r="Y3" s="28" t="s">
        <v>662</v>
      </c>
      <c r="Z3" s="28" t="s">
        <v>686</v>
      </c>
      <c r="AA3" s="28" t="s">
        <v>876</v>
      </c>
      <c r="AB3" s="28" t="s">
        <v>902</v>
      </c>
      <c r="AC3" s="28" t="s">
        <v>930</v>
      </c>
      <c r="AD3" s="28" t="s">
        <v>957</v>
      </c>
      <c r="AE3" s="28" t="s">
        <v>969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36" t="s">
        <v>37</v>
      </c>
      <c r="C4" s="36"/>
      <c r="D4" s="10"/>
      <c r="E4" s="199">
        <v>96</v>
      </c>
      <c r="F4" s="199">
        <v>98</v>
      </c>
      <c r="G4" s="199">
        <v>98</v>
      </c>
      <c r="H4" s="199">
        <v>101</v>
      </c>
      <c r="I4" s="199">
        <v>100</v>
      </c>
      <c r="J4" s="199">
        <v>95</v>
      </c>
      <c r="K4" s="199">
        <v>94</v>
      </c>
      <c r="L4" s="199">
        <v>99</v>
      </c>
      <c r="M4" s="199">
        <v>97</v>
      </c>
      <c r="N4" s="199">
        <v>92</v>
      </c>
      <c r="O4" s="199">
        <v>86</v>
      </c>
      <c r="P4" s="133"/>
      <c r="Q4" s="199">
        <v>96</v>
      </c>
      <c r="R4" s="199">
        <v>96</v>
      </c>
      <c r="S4" s="199">
        <v>98</v>
      </c>
      <c r="T4" s="199">
        <v>98</v>
      </c>
      <c r="U4" s="173">
        <v>100</v>
      </c>
      <c r="V4" s="173">
        <v>101</v>
      </c>
      <c r="W4" s="173">
        <v>101</v>
      </c>
      <c r="X4" s="173">
        <v>102</v>
      </c>
      <c r="Y4" s="173">
        <v>102</v>
      </c>
      <c r="Z4" s="173">
        <v>100</v>
      </c>
      <c r="AA4" s="173">
        <v>100</v>
      </c>
      <c r="AB4" s="173">
        <v>98</v>
      </c>
      <c r="AC4" s="173">
        <v>98</v>
      </c>
      <c r="AD4" s="173">
        <v>95</v>
      </c>
      <c r="AE4" s="173">
        <v>95</v>
      </c>
      <c r="AF4" s="173">
        <v>94</v>
      </c>
      <c r="AG4" s="173">
        <v>95</v>
      </c>
      <c r="AH4" s="173">
        <v>93</v>
      </c>
      <c r="AI4" s="173">
        <v>94</v>
      </c>
      <c r="AJ4" s="173">
        <v>94</v>
      </c>
      <c r="AK4" s="173">
        <v>94</v>
      </c>
      <c r="AL4" s="173">
        <v>97</v>
      </c>
      <c r="AM4" s="173">
        <v>99</v>
      </c>
      <c r="AN4" s="173">
        <v>99</v>
      </c>
      <c r="AO4" s="173">
        <v>99</v>
      </c>
      <c r="AP4" s="173">
        <v>97</v>
      </c>
      <c r="AQ4" s="173">
        <v>97</v>
      </c>
      <c r="AR4" s="173">
        <v>97</v>
      </c>
      <c r="AS4" s="173">
        <v>97</v>
      </c>
      <c r="AT4" s="173">
        <v>92</v>
      </c>
      <c r="AU4" s="173">
        <v>92</v>
      </c>
      <c r="AV4" s="173">
        <v>91</v>
      </c>
      <c r="AW4" s="173">
        <v>90</v>
      </c>
      <c r="AX4" s="173">
        <v>90</v>
      </c>
      <c r="AY4" s="173">
        <v>86</v>
      </c>
      <c r="AZ4" s="173">
        <v>86</v>
      </c>
      <c r="BA4" s="173">
        <v>86</v>
      </c>
    </row>
    <row r="5" spans="1:53" s="7" customFormat="1" ht="16.5" customHeight="1">
      <c r="A5" s="309" t="s">
        <v>534</v>
      </c>
      <c r="B5" s="10"/>
      <c r="C5" s="14" t="s">
        <v>38</v>
      </c>
      <c r="D5" s="10"/>
      <c r="E5" s="195">
        <v>82</v>
      </c>
      <c r="F5" s="195">
        <v>77</v>
      </c>
      <c r="G5" s="195">
        <v>71</v>
      </c>
      <c r="H5" s="195">
        <v>71</v>
      </c>
      <c r="I5" s="195">
        <v>71</v>
      </c>
      <c r="J5" s="195">
        <v>69</v>
      </c>
      <c r="K5" s="195">
        <v>70</v>
      </c>
      <c r="L5" s="195">
        <v>73</v>
      </c>
      <c r="M5" s="195">
        <v>74</v>
      </c>
      <c r="N5" s="195">
        <v>72</v>
      </c>
      <c r="O5" s="195">
        <v>69</v>
      </c>
      <c r="P5" s="138"/>
      <c r="Q5" s="195">
        <v>72</v>
      </c>
      <c r="R5" s="195">
        <v>71</v>
      </c>
      <c r="S5" s="195">
        <v>71</v>
      </c>
      <c r="T5" s="195">
        <v>71</v>
      </c>
      <c r="U5" s="138">
        <v>71</v>
      </c>
      <c r="V5" s="138">
        <v>71</v>
      </c>
      <c r="W5" s="138">
        <v>71</v>
      </c>
      <c r="X5" s="138">
        <v>72</v>
      </c>
      <c r="Y5" s="138">
        <v>72</v>
      </c>
      <c r="Z5" s="138">
        <v>71</v>
      </c>
      <c r="AA5" s="138">
        <v>71</v>
      </c>
      <c r="AB5" s="138">
        <v>69</v>
      </c>
      <c r="AC5" s="138">
        <v>69</v>
      </c>
      <c r="AD5" s="138">
        <v>69</v>
      </c>
      <c r="AE5" s="138">
        <v>69</v>
      </c>
      <c r="AF5" s="138">
        <v>68</v>
      </c>
      <c r="AG5" s="138">
        <v>69</v>
      </c>
      <c r="AH5" s="138">
        <v>69</v>
      </c>
      <c r="AI5" s="138">
        <v>70</v>
      </c>
      <c r="AJ5" s="138">
        <v>70</v>
      </c>
      <c r="AK5" s="138">
        <v>70</v>
      </c>
      <c r="AL5" s="138">
        <v>73</v>
      </c>
      <c r="AM5" s="138">
        <v>73</v>
      </c>
      <c r="AN5" s="138">
        <v>74</v>
      </c>
      <c r="AO5" s="138">
        <v>74</v>
      </c>
      <c r="AP5" s="138">
        <v>74</v>
      </c>
      <c r="AQ5" s="138">
        <v>74</v>
      </c>
      <c r="AR5" s="138">
        <v>74</v>
      </c>
      <c r="AS5" s="138">
        <v>74</v>
      </c>
      <c r="AT5" s="138">
        <v>72</v>
      </c>
      <c r="AU5" s="138">
        <v>72</v>
      </c>
      <c r="AV5" s="138">
        <v>71</v>
      </c>
      <c r="AW5" s="138">
        <v>70</v>
      </c>
      <c r="AX5" s="138">
        <v>70</v>
      </c>
      <c r="AY5" s="138">
        <v>69</v>
      </c>
      <c r="AZ5" s="138">
        <v>69</v>
      </c>
      <c r="BA5" s="138">
        <v>69</v>
      </c>
    </row>
    <row r="6" spans="1:53" s="7" customFormat="1" ht="16.5" customHeight="1">
      <c r="A6" s="308" t="s">
        <v>535</v>
      </c>
      <c r="B6" s="10"/>
      <c r="C6" s="14" t="s">
        <v>39</v>
      </c>
      <c r="D6" s="10"/>
      <c r="E6" s="195">
        <v>9</v>
      </c>
      <c r="F6" s="195">
        <v>11</v>
      </c>
      <c r="G6" s="195">
        <v>14</v>
      </c>
      <c r="H6" s="195">
        <v>14</v>
      </c>
      <c r="I6" s="195">
        <v>13</v>
      </c>
      <c r="J6" s="195">
        <v>11</v>
      </c>
      <c r="K6" s="195">
        <v>10</v>
      </c>
      <c r="L6" s="195">
        <v>12</v>
      </c>
      <c r="M6" s="195">
        <v>10</v>
      </c>
      <c r="N6" s="195">
        <v>10</v>
      </c>
      <c r="O6" s="195">
        <v>8</v>
      </c>
      <c r="P6" s="138"/>
      <c r="Q6" s="195">
        <v>13</v>
      </c>
      <c r="R6" s="195">
        <v>13</v>
      </c>
      <c r="S6" s="195">
        <v>14</v>
      </c>
      <c r="T6" s="195">
        <v>14</v>
      </c>
      <c r="U6" s="138">
        <v>14</v>
      </c>
      <c r="V6" s="138">
        <v>14</v>
      </c>
      <c r="W6" s="138">
        <v>14</v>
      </c>
      <c r="X6" s="138">
        <v>13</v>
      </c>
      <c r="Y6" s="138">
        <v>13</v>
      </c>
      <c r="Z6" s="138">
        <v>13</v>
      </c>
      <c r="AA6" s="138">
        <v>13</v>
      </c>
      <c r="AB6" s="138">
        <v>13</v>
      </c>
      <c r="AC6" s="138">
        <v>13</v>
      </c>
      <c r="AD6" s="138">
        <v>11</v>
      </c>
      <c r="AE6" s="138">
        <v>11</v>
      </c>
      <c r="AF6" s="138">
        <v>11</v>
      </c>
      <c r="AG6" s="138">
        <v>11</v>
      </c>
      <c r="AH6" s="138">
        <v>10</v>
      </c>
      <c r="AI6" s="138">
        <v>10</v>
      </c>
      <c r="AJ6" s="138">
        <v>10</v>
      </c>
      <c r="AK6" s="138">
        <v>10</v>
      </c>
      <c r="AL6" s="138">
        <v>10</v>
      </c>
      <c r="AM6" s="138">
        <v>12</v>
      </c>
      <c r="AN6" s="138">
        <v>11</v>
      </c>
      <c r="AO6" s="138">
        <v>11</v>
      </c>
      <c r="AP6" s="138">
        <v>10</v>
      </c>
      <c r="AQ6" s="138">
        <v>10</v>
      </c>
      <c r="AR6" s="138">
        <v>10</v>
      </c>
      <c r="AS6" s="138">
        <v>10</v>
      </c>
      <c r="AT6" s="138">
        <v>10</v>
      </c>
      <c r="AU6" s="138">
        <v>10</v>
      </c>
      <c r="AV6" s="138">
        <v>10</v>
      </c>
      <c r="AW6" s="138">
        <v>10</v>
      </c>
      <c r="AX6" s="138">
        <v>10</v>
      </c>
      <c r="AY6" s="138">
        <v>8</v>
      </c>
      <c r="AZ6" s="138">
        <v>8</v>
      </c>
      <c r="BA6" s="138">
        <v>8</v>
      </c>
    </row>
    <row r="7" spans="1:53" s="7" customFormat="1" ht="16.5" customHeight="1">
      <c r="A7" s="103" t="s">
        <v>464</v>
      </c>
      <c r="B7" s="10"/>
      <c r="C7" s="14" t="s">
        <v>40</v>
      </c>
      <c r="D7" s="10"/>
      <c r="E7" s="195">
        <v>0</v>
      </c>
      <c r="F7" s="195">
        <v>3</v>
      </c>
      <c r="G7" s="195">
        <v>5</v>
      </c>
      <c r="H7" s="195">
        <v>5</v>
      </c>
      <c r="I7" s="195">
        <v>4</v>
      </c>
      <c r="J7" s="195">
        <v>4</v>
      </c>
      <c r="K7" s="195">
        <v>4</v>
      </c>
      <c r="L7" s="195">
        <v>4</v>
      </c>
      <c r="M7" s="195">
        <v>4</v>
      </c>
      <c r="N7" s="195">
        <v>2</v>
      </c>
      <c r="O7" s="195">
        <v>1</v>
      </c>
      <c r="P7" s="138"/>
      <c r="Q7" s="195">
        <v>3</v>
      </c>
      <c r="R7" s="195">
        <v>4</v>
      </c>
      <c r="S7" s="195">
        <v>5</v>
      </c>
      <c r="T7" s="195">
        <v>5</v>
      </c>
      <c r="U7" s="138">
        <v>5</v>
      </c>
      <c r="V7" s="138">
        <v>5</v>
      </c>
      <c r="W7" s="138">
        <v>5</v>
      </c>
      <c r="X7" s="138">
        <v>5</v>
      </c>
      <c r="Y7" s="138">
        <v>5</v>
      </c>
      <c r="Z7" s="138">
        <v>4</v>
      </c>
      <c r="AA7" s="138">
        <v>4</v>
      </c>
      <c r="AB7" s="138">
        <v>4</v>
      </c>
      <c r="AC7" s="138">
        <v>4</v>
      </c>
      <c r="AD7" s="138">
        <v>4</v>
      </c>
      <c r="AE7" s="138">
        <v>4</v>
      </c>
      <c r="AF7" s="138">
        <v>4</v>
      </c>
      <c r="AG7" s="138">
        <v>4</v>
      </c>
      <c r="AH7" s="138">
        <v>4</v>
      </c>
      <c r="AI7" s="138">
        <v>4</v>
      </c>
      <c r="AJ7" s="138">
        <v>4</v>
      </c>
      <c r="AK7" s="138">
        <v>4</v>
      </c>
      <c r="AL7" s="138">
        <v>4</v>
      </c>
      <c r="AM7" s="138">
        <v>4</v>
      </c>
      <c r="AN7" s="138">
        <v>4</v>
      </c>
      <c r="AO7" s="138">
        <v>4</v>
      </c>
      <c r="AP7" s="138">
        <v>4</v>
      </c>
      <c r="AQ7" s="138">
        <v>4</v>
      </c>
      <c r="AR7" s="138">
        <v>4</v>
      </c>
      <c r="AS7" s="138">
        <v>4</v>
      </c>
      <c r="AT7" s="138">
        <v>2</v>
      </c>
      <c r="AU7" s="138">
        <v>2</v>
      </c>
      <c r="AV7" s="138">
        <v>2</v>
      </c>
      <c r="AW7" s="138">
        <v>2</v>
      </c>
      <c r="AX7" s="138">
        <v>2</v>
      </c>
      <c r="AY7" s="138">
        <v>1</v>
      </c>
      <c r="AZ7" s="138">
        <v>1</v>
      </c>
      <c r="BA7" s="138">
        <v>1</v>
      </c>
    </row>
    <row r="8" spans="1:53" s="7" customFormat="1" ht="16.5" customHeight="1">
      <c r="A8" s="103" t="s">
        <v>465</v>
      </c>
      <c r="B8" s="10"/>
      <c r="C8" s="14" t="s">
        <v>41</v>
      </c>
      <c r="D8" s="10"/>
      <c r="E8" s="195">
        <v>5</v>
      </c>
      <c r="F8" s="195">
        <v>7</v>
      </c>
      <c r="G8" s="195">
        <v>8</v>
      </c>
      <c r="H8" s="195">
        <v>10</v>
      </c>
      <c r="I8" s="195">
        <v>10</v>
      </c>
      <c r="J8" s="195">
        <v>9</v>
      </c>
      <c r="K8" s="195">
        <v>8</v>
      </c>
      <c r="L8" s="195">
        <v>8</v>
      </c>
      <c r="M8" s="195">
        <v>7</v>
      </c>
      <c r="N8" s="195">
        <v>6</v>
      </c>
      <c r="O8" s="195">
        <v>6</v>
      </c>
      <c r="P8" s="138"/>
      <c r="Q8" s="195">
        <v>8</v>
      </c>
      <c r="R8" s="195">
        <v>8</v>
      </c>
      <c r="S8" s="195">
        <v>8</v>
      </c>
      <c r="T8" s="195">
        <v>8</v>
      </c>
      <c r="U8" s="138">
        <v>9</v>
      </c>
      <c r="V8" s="138">
        <v>10</v>
      </c>
      <c r="W8" s="138">
        <v>10</v>
      </c>
      <c r="X8" s="138">
        <v>10</v>
      </c>
      <c r="Y8" s="138">
        <v>10</v>
      </c>
      <c r="Z8" s="138">
        <v>10</v>
      </c>
      <c r="AA8" s="138">
        <v>10</v>
      </c>
      <c r="AB8" s="138">
        <v>10</v>
      </c>
      <c r="AC8" s="138">
        <v>10</v>
      </c>
      <c r="AD8" s="138">
        <v>9</v>
      </c>
      <c r="AE8" s="138">
        <v>9</v>
      </c>
      <c r="AF8" s="138">
        <v>9</v>
      </c>
      <c r="AG8" s="138">
        <v>9</v>
      </c>
      <c r="AH8" s="138">
        <v>8</v>
      </c>
      <c r="AI8" s="138">
        <v>8</v>
      </c>
      <c r="AJ8" s="138">
        <v>8</v>
      </c>
      <c r="AK8" s="138">
        <v>8</v>
      </c>
      <c r="AL8" s="138">
        <v>8</v>
      </c>
      <c r="AM8" s="138">
        <v>8</v>
      </c>
      <c r="AN8" s="138">
        <v>8</v>
      </c>
      <c r="AO8" s="138">
        <v>8</v>
      </c>
      <c r="AP8" s="138">
        <v>7</v>
      </c>
      <c r="AQ8" s="138">
        <v>7</v>
      </c>
      <c r="AR8" s="138">
        <v>7</v>
      </c>
      <c r="AS8" s="138">
        <v>7</v>
      </c>
      <c r="AT8" s="138">
        <v>6</v>
      </c>
      <c r="AU8" s="138">
        <v>6</v>
      </c>
      <c r="AV8" s="138">
        <v>6</v>
      </c>
      <c r="AW8" s="138">
        <v>6</v>
      </c>
      <c r="AX8" s="138">
        <v>6</v>
      </c>
      <c r="AY8" s="138">
        <v>6</v>
      </c>
      <c r="AZ8" s="138">
        <v>6</v>
      </c>
      <c r="BA8" s="138">
        <v>6</v>
      </c>
    </row>
    <row r="9" spans="1:53" s="7" customFormat="1" ht="16.5" customHeight="1">
      <c r="A9" s="103" t="s">
        <v>491</v>
      </c>
      <c r="B9" s="224"/>
      <c r="C9" s="216" t="s">
        <v>669</v>
      </c>
      <c r="D9" s="10"/>
      <c r="E9" s="235">
        <v>0</v>
      </c>
      <c r="F9" s="235">
        <v>0</v>
      </c>
      <c r="G9" s="235">
        <v>0</v>
      </c>
      <c r="H9" s="235">
        <v>1</v>
      </c>
      <c r="I9" s="235">
        <v>2</v>
      </c>
      <c r="J9" s="235">
        <v>2</v>
      </c>
      <c r="K9" s="235">
        <v>2</v>
      </c>
      <c r="L9" s="235">
        <v>2</v>
      </c>
      <c r="M9" s="235">
        <v>2</v>
      </c>
      <c r="N9" s="235">
        <v>2</v>
      </c>
      <c r="O9" s="235">
        <v>2</v>
      </c>
      <c r="P9" s="138"/>
      <c r="Q9" s="235">
        <v>0</v>
      </c>
      <c r="R9" s="235">
        <v>0</v>
      </c>
      <c r="S9" s="235">
        <v>0</v>
      </c>
      <c r="T9" s="235">
        <v>0</v>
      </c>
      <c r="U9" s="235">
        <v>1</v>
      </c>
      <c r="V9" s="235">
        <v>1</v>
      </c>
      <c r="W9" s="235">
        <v>1</v>
      </c>
      <c r="X9" s="235">
        <v>2</v>
      </c>
      <c r="Y9" s="235">
        <v>2</v>
      </c>
      <c r="Z9" s="235">
        <v>2</v>
      </c>
      <c r="AA9" s="235">
        <v>2</v>
      </c>
      <c r="AB9" s="235">
        <v>2</v>
      </c>
      <c r="AC9" s="235">
        <v>2</v>
      </c>
      <c r="AD9" s="235">
        <v>2</v>
      </c>
      <c r="AE9" s="235">
        <v>2</v>
      </c>
      <c r="AF9" s="235">
        <v>2</v>
      </c>
      <c r="AG9" s="235">
        <v>2</v>
      </c>
      <c r="AH9" s="235">
        <v>2</v>
      </c>
      <c r="AI9" s="235">
        <v>2</v>
      </c>
      <c r="AJ9" s="235">
        <v>2</v>
      </c>
      <c r="AK9" s="235">
        <v>2</v>
      </c>
      <c r="AL9" s="235">
        <v>2</v>
      </c>
      <c r="AM9" s="235">
        <v>2</v>
      </c>
      <c r="AN9" s="235">
        <v>2</v>
      </c>
      <c r="AO9" s="235">
        <v>2</v>
      </c>
      <c r="AP9" s="235">
        <v>2</v>
      </c>
      <c r="AQ9" s="235">
        <v>2</v>
      </c>
      <c r="AR9" s="235">
        <v>2</v>
      </c>
      <c r="AS9" s="235">
        <v>2</v>
      </c>
      <c r="AT9" s="235">
        <v>2</v>
      </c>
      <c r="AU9" s="235">
        <v>2</v>
      </c>
      <c r="AV9" s="235">
        <v>2</v>
      </c>
      <c r="AW9" s="235">
        <v>2</v>
      </c>
      <c r="AX9" s="235">
        <v>2</v>
      </c>
      <c r="AY9" s="235">
        <v>2</v>
      </c>
      <c r="AZ9" s="235">
        <v>2</v>
      </c>
      <c r="BA9" s="235">
        <v>2</v>
      </c>
    </row>
    <row r="10" spans="1:53" s="7" customFormat="1" ht="16.5" customHeight="1">
      <c r="A10" s="103" t="s">
        <v>466</v>
      </c>
      <c r="B10" s="10" t="s">
        <v>514</v>
      </c>
      <c r="C10" s="10"/>
      <c r="D10" s="10"/>
      <c r="E10" s="133">
        <v>1110</v>
      </c>
      <c r="F10" s="133">
        <v>1092</v>
      </c>
      <c r="G10" s="133">
        <v>1072</v>
      </c>
      <c r="H10" s="133">
        <v>1109</v>
      </c>
      <c r="I10" s="133">
        <v>1130</v>
      </c>
      <c r="J10" s="133">
        <v>1197</v>
      </c>
      <c r="K10" s="133">
        <v>1126</v>
      </c>
      <c r="L10" s="133">
        <v>1198</v>
      </c>
      <c r="M10" s="133">
        <v>1223</v>
      </c>
      <c r="N10" s="133">
        <v>1248</v>
      </c>
      <c r="O10" s="133">
        <v>1204</v>
      </c>
      <c r="P10" s="133"/>
      <c r="Q10" s="133">
        <v>1092</v>
      </c>
      <c r="R10" s="133">
        <v>1081</v>
      </c>
      <c r="S10" s="133">
        <v>1072</v>
      </c>
      <c r="T10" s="133">
        <v>1089</v>
      </c>
      <c r="U10" s="133">
        <v>1095</v>
      </c>
      <c r="V10" s="133">
        <v>1106</v>
      </c>
      <c r="W10" s="133">
        <v>1109</v>
      </c>
      <c r="X10" s="133">
        <v>1139</v>
      </c>
      <c r="Y10" s="133">
        <v>1147</v>
      </c>
      <c r="Z10" s="133">
        <v>1138</v>
      </c>
      <c r="AA10" s="133">
        <v>1130</v>
      </c>
      <c r="AB10" s="133">
        <v>1145</v>
      </c>
      <c r="AC10" s="133">
        <v>1151</v>
      </c>
      <c r="AD10" s="133">
        <v>1144</v>
      </c>
      <c r="AE10" s="133">
        <v>1197</v>
      </c>
      <c r="AF10" s="133">
        <v>1128</v>
      </c>
      <c r="AG10" s="133">
        <v>1124</v>
      </c>
      <c r="AH10" s="133">
        <v>1131</v>
      </c>
      <c r="AI10" s="133">
        <v>1126</v>
      </c>
      <c r="AJ10" s="133">
        <v>1160</v>
      </c>
      <c r="AK10" s="133">
        <v>1174</v>
      </c>
      <c r="AL10" s="133">
        <v>1172</v>
      </c>
      <c r="AM10" s="133">
        <v>1198</v>
      </c>
      <c r="AN10" s="133">
        <v>1202</v>
      </c>
      <c r="AO10" s="133">
        <v>1190</v>
      </c>
      <c r="AP10" s="133">
        <v>1186</v>
      </c>
      <c r="AQ10" s="133">
        <v>1223</v>
      </c>
      <c r="AR10" s="133">
        <v>1221</v>
      </c>
      <c r="AS10" s="133">
        <v>1217</v>
      </c>
      <c r="AT10" s="133">
        <v>1219</v>
      </c>
      <c r="AU10" s="133">
        <v>1248</v>
      </c>
      <c r="AV10" s="133">
        <v>1221</v>
      </c>
      <c r="AW10" s="133">
        <v>1237</v>
      </c>
      <c r="AX10" s="133">
        <v>1237</v>
      </c>
      <c r="AY10" s="133">
        <v>1204</v>
      </c>
      <c r="AZ10" s="133">
        <v>1195</v>
      </c>
      <c r="BA10" s="133">
        <v>1203</v>
      </c>
    </row>
    <row r="11" spans="1:53" s="7" customFormat="1" ht="16.5" customHeight="1">
      <c r="A11" s="103" t="s">
        <v>559</v>
      </c>
      <c r="B11" s="10" t="s">
        <v>42</v>
      </c>
      <c r="C11" s="10"/>
      <c r="D11" s="10"/>
      <c r="E11" s="135" t="s">
        <v>43</v>
      </c>
      <c r="F11" s="135" t="s">
        <v>43</v>
      </c>
      <c r="G11" s="135" t="s">
        <v>43</v>
      </c>
      <c r="H11" s="135" t="s">
        <v>43</v>
      </c>
      <c r="I11" s="135" t="s">
        <v>43</v>
      </c>
      <c r="J11" s="135" t="s">
        <v>43</v>
      </c>
      <c r="K11" s="135" t="s">
        <v>43</v>
      </c>
      <c r="L11" s="135" t="s">
        <v>43</v>
      </c>
      <c r="M11" s="135" t="s">
        <v>43</v>
      </c>
      <c r="N11" s="135" t="s">
        <v>43</v>
      </c>
      <c r="O11" s="135" t="s">
        <v>43</v>
      </c>
      <c r="P11" s="133"/>
      <c r="Q11" s="135" t="s">
        <v>43</v>
      </c>
      <c r="R11" s="135" t="s">
        <v>43</v>
      </c>
      <c r="S11" s="135" t="s">
        <v>43</v>
      </c>
      <c r="T11" s="135" t="s">
        <v>43</v>
      </c>
      <c r="U11" s="135" t="s">
        <v>43</v>
      </c>
      <c r="V11" s="135" t="s">
        <v>43</v>
      </c>
      <c r="W11" s="135" t="s">
        <v>43</v>
      </c>
      <c r="X11" s="135" t="s">
        <v>43</v>
      </c>
      <c r="Y11" s="135" t="s">
        <v>43</v>
      </c>
      <c r="Z11" s="135" t="s">
        <v>43</v>
      </c>
      <c r="AA11" s="135" t="s">
        <v>43</v>
      </c>
      <c r="AB11" s="135" t="s">
        <v>43</v>
      </c>
      <c r="AC11" s="135" t="s">
        <v>43</v>
      </c>
      <c r="AD11" s="135" t="s">
        <v>43</v>
      </c>
      <c r="AE11" s="135" t="s">
        <v>43</v>
      </c>
      <c r="AF11" s="135" t="s">
        <v>43</v>
      </c>
      <c r="AG11" s="135" t="s">
        <v>43</v>
      </c>
      <c r="AH11" s="135" t="s">
        <v>43</v>
      </c>
      <c r="AI11" s="135" t="s">
        <v>43</v>
      </c>
      <c r="AJ11" s="135" t="s">
        <v>43</v>
      </c>
      <c r="AK11" s="135" t="s">
        <v>43</v>
      </c>
      <c r="AL11" s="135" t="s">
        <v>43</v>
      </c>
      <c r="AM11" s="135" t="s">
        <v>43</v>
      </c>
      <c r="AN11" s="135" t="s">
        <v>43</v>
      </c>
      <c r="AO11" s="135" t="s">
        <v>43</v>
      </c>
      <c r="AP11" s="135" t="s">
        <v>43</v>
      </c>
      <c r="AQ11" s="135" t="s">
        <v>43</v>
      </c>
      <c r="AR11" s="135" t="s">
        <v>43</v>
      </c>
      <c r="AS11" s="135" t="s">
        <v>43</v>
      </c>
      <c r="AT11" s="135" t="s">
        <v>43</v>
      </c>
      <c r="AU11" s="135" t="s">
        <v>43</v>
      </c>
      <c r="AV11" s="135" t="s">
        <v>43</v>
      </c>
      <c r="AW11" s="135" t="s">
        <v>43</v>
      </c>
      <c r="AX11" s="135" t="s">
        <v>43</v>
      </c>
      <c r="AY11" s="135" t="s">
        <v>43</v>
      </c>
      <c r="AZ11" s="135" t="s">
        <v>43</v>
      </c>
      <c r="BA11" s="135" t="s">
        <v>43</v>
      </c>
    </row>
    <row r="12" spans="1:53" s="7" customFormat="1" ht="16.5" customHeight="1" thickBot="1">
      <c r="A12" s="103" t="s">
        <v>467</v>
      </c>
      <c r="B12" s="38" t="s">
        <v>44</v>
      </c>
      <c r="C12" s="38"/>
      <c r="D12" s="38"/>
      <c r="E12" s="136" t="s">
        <v>45</v>
      </c>
      <c r="F12" s="136" t="s">
        <v>46</v>
      </c>
      <c r="G12" s="136" t="s">
        <v>45</v>
      </c>
      <c r="H12" s="136" t="s">
        <v>45</v>
      </c>
      <c r="I12" s="136" t="s">
        <v>45</v>
      </c>
      <c r="J12" s="136" t="s">
        <v>45</v>
      </c>
      <c r="K12" s="136" t="s">
        <v>778</v>
      </c>
      <c r="L12" s="136" t="s">
        <v>778</v>
      </c>
      <c r="M12" s="136" t="s">
        <v>778</v>
      </c>
      <c r="N12" s="136" t="s">
        <v>778</v>
      </c>
      <c r="O12" s="136" t="s">
        <v>778</v>
      </c>
      <c r="P12" s="134"/>
      <c r="Q12" s="136" t="s">
        <v>46</v>
      </c>
      <c r="R12" s="136" t="s">
        <v>46</v>
      </c>
      <c r="S12" s="136" t="s">
        <v>45</v>
      </c>
      <c r="T12" s="136" t="s">
        <v>45</v>
      </c>
      <c r="U12" s="136" t="s">
        <v>45</v>
      </c>
      <c r="V12" s="136" t="s">
        <v>45</v>
      </c>
      <c r="W12" s="136" t="s">
        <v>45</v>
      </c>
      <c r="X12" s="136" t="s">
        <v>45</v>
      </c>
      <c r="Y12" s="136" t="s">
        <v>45</v>
      </c>
      <c r="Z12" s="136" t="s">
        <v>45</v>
      </c>
      <c r="AA12" s="136" t="s">
        <v>45</v>
      </c>
      <c r="AB12" s="136" t="s">
        <v>45</v>
      </c>
      <c r="AC12" s="136" t="s">
        <v>45</v>
      </c>
      <c r="AD12" s="136" t="s">
        <v>45</v>
      </c>
      <c r="AE12" s="136" t="s">
        <v>45</v>
      </c>
      <c r="AF12" s="136" t="s">
        <v>45</v>
      </c>
      <c r="AG12" s="136" t="s">
        <v>45</v>
      </c>
      <c r="AH12" s="136" t="s">
        <v>778</v>
      </c>
      <c r="AI12" s="136" t="s">
        <v>778</v>
      </c>
      <c r="AJ12" s="136" t="s">
        <v>778</v>
      </c>
      <c r="AK12" s="136" t="s">
        <v>778</v>
      </c>
      <c r="AL12" s="136" t="s">
        <v>778</v>
      </c>
      <c r="AM12" s="136" t="s">
        <v>778</v>
      </c>
      <c r="AN12" s="136" t="s">
        <v>778</v>
      </c>
      <c r="AO12" s="136" t="s">
        <v>778</v>
      </c>
      <c r="AP12" s="136" t="s">
        <v>778</v>
      </c>
      <c r="AQ12" s="136" t="s">
        <v>778</v>
      </c>
      <c r="AR12" s="136" t="s">
        <v>778</v>
      </c>
      <c r="AS12" s="136" t="s">
        <v>778</v>
      </c>
      <c r="AT12" s="136" t="s">
        <v>778</v>
      </c>
      <c r="AU12" s="136" t="s">
        <v>778</v>
      </c>
      <c r="AV12" s="136" t="s">
        <v>778</v>
      </c>
      <c r="AW12" s="136" t="s">
        <v>778</v>
      </c>
      <c r="AX12" s="136" t="s">
        <v>778</v>
      </c>
      <c r="AY12" s="136" t="s">
        <v>778</v>
      </c>
      <c r="AZ12" s="136" t="s">
        <v>778</v>
      </c>
      <c r="BA12" s="136" t="s">
        <v>778</v>
      </c>
    </row>
    <row r="13" spans="1:53" s="7" customFormat="1" ht="16.5" customHeight="1">
      <c r="A13" s="103" t="s">
        <v>468</v>
      </c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s="7" customFormat="1" ht="16.5" customHeight="1">
      <c r="A14" s="103" t="s">
        <v>469</v>
      </c>
      <c r="B14" s="1"/>
      <c r="C14" s="57" t="s">
        <v>47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s="7" customFormat="1" ht="16.5" customHeight="1">
      <c r="A15" s="101" t="s">
        <v>36</v>
      </c>
      <c r="B15" s="1"/>
      <c r="C15" s="57" t="s">
        <v>48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s="7" customFormat="1" ht="16.5" customHeight="1">
      <c r="A16" s="101" t="s">
        <v>461</v>
      </c>
      <c r="B16" s="1"/>
      <c r="C16" s="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s="7" customFormat="1" ht="16.5" customHeight="1">
      <c r="A17" s="99" t="s">
        <v>462</v>
      </c>
      <c r="B17" s="1"/>
      <c r="C17" s="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s="7" customFormat="1" ht="16.5" customHeight="1">
      <c r="A18" s="101" t="s">
        <v>1077</v>
      </c>
      <c r="B18" s="1"/>
      <c r="C18" s="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s="7" customFormat="1" ht="16.5" customHeight="1">
      <c r="A19" s="99" t="s">
        <v>1116</v>
      </c>
      <c r="B19" s="1"/>
      <c r="C19" s="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s="8" customFormat="1" ht="16.5" customHeight="1">
      <c r="A20" s="97"/>
      <c r="B20" s="1"/>
      <c r="C20" s="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s="8" customFormat="1" ht="16.5" customHeight="1">
      <c r="A21" s="97"/>
      <c r="B21" s="1"/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16.5" customHeight="1"/>
    <row r="23" spans="1:53" ht="16.5" customHeight="1"/>
    <row r="24" spans="1:53" ht="16.5" customHeight="1"/>
    <row r="25" spans="1:53" ht="16.5" customHeight="1"/>
    <row r="26" spans="1:53" ht="16.5" customHeight="1"/>
    <row r="27" spans="1:53" ht="16.5" customHeight="1"/>
    <row r="28" spans="1:53" ht="16.5" customHeight="1"/>
    <row r="29" spans="1:53" ht="16.5" customHeight="1"/>
    <row r="30" spans="1:53" ht="16.5" customHeight="1"/>
    <row r="31" spans="1:53" ht="16.5" customHeight="1"/>
    <row r="32" spans="1:53" ht="16.5" customHeight="1"/>
    <row r="33" spans="5:20" ht="16.5" customHeight="1"/>
    <row r="34" spans="5:20" ht="16.5" customHeight="1"/>
    <row r="35" spans="5:20" ht="16.5" customHeight="1"/>
    <row r="36" spans="5:20" ht="16.5" customHeight="1"/>
    <row r="37" spans="5:20" ht="16.5" customHeight="1"/>
    <row r="38" spans="5:20" ht="16.5" customHeight="1"/>
    <row r="39" spans="5:20" ht="16.5" customHeight="1"/>
    <row r="40" spans="5:20" ht="16.5" customHeight="1"/>
    <row r="41" spans="5:20" ht="16.5" customHeight="1">
      <c r="E41" s="43">
        <v>9.1000000000000004E-3</v>
      </c>
      <c r="F41" s="43">
        <v>8.6999999999999994E-3</v>
      </c>
      <c r="G41" s="43"/>
      <c r="H41" s="43"/>
      <c r="I41" s="43"/>
      <c r="J41" s="43"/>
      <c r="K41" s="43"/>
      <c r="L41" s="43"/>
      <c r="M41" s="43"/>
      <c r="N41" s="43"/>
      <c r="O41" s="43"/>
      <c r="Q41" s="43">
        <v>6.1999999999999998E-3</v>
      </c>
      <c r="R41" s="43">
        <v>6.1000000000000004E-3</v>
      </c>
      <c r="S41" s="43">
        <v>7.6E-3</v>
      </c>
      <c r="T41" s="43">
        <v>8.3999999999999995E-3</v>
      </c>
    </row>
    <row r="42" spans="5:20" ht="16.5" customHeight="1"/>
    <row r="43" spans="5:20" ht="16.5" customHeight="1"/>
    <row r="44" spans="5:20" ht="16.5" customHeight="1"/>
    <row r="45" spans="5:20" ht="16.5" customHeight="1"/>
    <row r="46" spans="5:20" ht="16.5" customHeight="1"/>
    <row r="47" spans="5:20" ht="16.5" customHeight="1"/>
    <row r="48" spans="5:20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5" location="JBB_일반사항!A1" display="전북은행"/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9" location="'JBB_부채자본(말잔)'!A1" display="부채차본"/>
    <hyperlink ref="A10" location="JBB_재무비율!A1" display="재무비율"/>
    <hyperlink ref="A11" location="'JBB_순이자마진(이자)'!A1" display="순이자마진(이자)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6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4" width="9.77734375" style="1" customWidth="1"/>
    <col min="65" max="16384" width="8.88671875" style="1"/>
  </cols>
  <sheetData>
    <row r="1" spans="1:53" s="3" customFormat="1" ht="26.25" customHeight="1">
      <c r="A1" s="17"/>
      <c r="B1" s="17" t="s">
        <v>1051</v>
      </c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7" customFormat="1" ht="16.5" customHeight="1">
      <c r="A3" s="98"/>
      <c r="B3" s="201" t="s">
        <v>484</v>
      </c>
      <c r="C3" s="201"/>
      <c r="D3" s="25"/>
      <c r="E3" s="28" t="s">
        <v>897</v>
      </c>
      <c r="F3" s="28" t="s">
        <v>893</v>
      </c>
      <c r="G3" s="28" t="s">
        <v>894</v>
      </c>
      <c r="H3" s="28" t="s">
        <v>895</v>
      </c>
      <c r="I3" s="28" t="s">
        <v>896</v>
      </c>
      <c r="J3" s="28" t="s">
        <v>968</v>
      </c>
      <c r="K3" s="28" t="s">
        <v>1011</v>
      </c>
      <c r="L3" s="28" t="s">
        <v>1068</v>
      </c>
      <c r="M3" s="28" t="s">
        <v>1087</v>
      </c>
      <c r="N3" s="28" t="s">
        <v>1099</v>
      </c>
      <c r="O3" s="28" t="s">
        <v>1125</v>
      </c>
      <c r="P3" s="14"/>
      <c r="Q3" s="28" t="s">
        <v>20</v>
      </c>
      <c r="R3" s="28" t="s">
        <v>21</v>
      </c>
      <c r="S3" s="28" t="s">
        <v>22</v>
      </c>
      <c r="T3" s="28" t="s">
        <v>23</v>
      </c>
      <c r="U3" s="28" t="s">
        <v>49</v>
      </c>
      <c r="V3" s="28" t="s">
        <v>487</v>
      </c>
      <c r="W3" s="28" t="s">
        <v>572</v>
      </c>
      <c r="X3" s="28" t="s">
        <v>606</v>
      </c>
      <c r="Y3" s="28" t="s">
        <v>666</v>
      </c>
      <c r="Z3" s="28" t="s">
        <v>690</v>
      </c>
      <c r="AA3" s="28" t="s">
        <v>812</v>
      </c>
      <c r="AB3" s="28" t="s">
        <v>902</v>
      </c>
      <c r="AC3" s="28" t="s">
        <v>930</v>
      </c>
      <c r="AD3" s="28" t="s">
        <v>957</v>
      </c>
      <c r="AE3" s="28" t="s">
        <v>971</v>
      </c>
      <c r="AF3" s="28" t="s">
        <v>995</v>
      </c>
      <c r="AG3" s="28" t="s">
        <v>997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624" t="s">
        <v>50</v>
      </c>
      <c r="C4" s="624"/>
      <c r="D4" s="8"/>
      <c r="E4" s="44">
        <v>3036.13</v>
      </c>
      <c r="F4" s="44">
        <v>2929.46</v>
      </c>
      <c r="G4" s="44">
        <v>2856.87</v>
      </c>
      <c r="H4" s="258">
        <v>3082.46</v>
      </c>
      <c r="I4" s="258">
        <v>3233.35</v>
      </c>
      <c r="J4" s="258">
        <v>3265.02</v>
      </c>
      <c r="K4" s="258">
        <v>3797.06</v>
      </c>
      <c r="L4" s="258">
        <v>3881.45</v>
      </c>
      <c r="M4" s="258">
        <v>4079.9700000000003</v>
      </c>
      <c r="N4" s="258">
        <v>4781.51</v>
      </c>
      <c r="O4" s="258">
        <v>5696.9000000000005</v>
      </c>
      <c r="P4" s="191"/>
      <c r="Q4" s="258">
        <v>755.47</v>
      </c>
      <c r="R4" s="258">
        <v>742.87000000000012</v>
      </c>
      <c r="S4" s="258">
        <v>650.56999999999971</v>
      </c>
      <c r="T4" s="258">
        <v>781.78</v>
      </c>
      <c r="U4" s="258">
        <v>816.22</v>
      </c>
      <c r="V4" s="258">
        <v>746.80000000000018</v>
      </c>
      <c r="W4" s="258">
        <v>737.65999999999985</v>
      </c>
      <c r="X4" s="258">
        <v>770.76</v>
      </c>
      <c r="Y4" s="258">
        <v>859.57999999999993</v>
      </c>
      <c r="Z4" s="258">
        <v>799.51</v>
      </c>
      <c r="AA4" s="258">
        <v>803.5</v>
      </c>
      <c r="AB4" s="258">
        <v>745</v>
      </c>
      <c r="AC4" s="258">
        <v>916.42000000000007</v>
      </c>
      <c r="AD4" s="258">
        <v>786.09000000000015</v>
      </c>
      <c r="AE4" s="258">
        <v>817.10999999999967</v>
      </c>
      <c r="AF4" s="258">
        <v>924.96</v>
      </c>
      <c r="AG4" s="258">
        <v>937.95</v>
      </c>
      <c r="AH4" s="258">
        <v>972.01</v>
      </c>
      <c r="AI4" s="258">
        <v>962.13999999999987</v>
      </c>
      <c r="AJ4" s="258">
        <v>957.31</v>
      </c>
      <c r="AK4" s="258">
        <v>946.99999999999989</v>
      </c>
      <c r="AL4" s="258">
        <v>1001.8399999999999</v>
      </c>
      <c r="AM4" s="258">
        <v>975.30000000000018</v>
      </c>
      <c r="AN4" s="258">
        <v>1000.31</v>
      </c>
      <c r="AO4" s="258">
        <v>1050.07</v>
      </c>
      <c r="AP4" s="258">
        <v>1059.5899999999999</v>
      </c>
      <c r="AQ4" s="258">
        <v>970</v>
      </c>
      <c r="AR4" s="258">
        <v>1103.48</v>
      </c>
      <c r="AS4" s="258">
        <v>1159.53</v>
      </c>
      <c r="AT4" s="258">
        <v>1255.1499999999999</v>
      </c>
      <c r="AU4" s="258">
        <v>1263.3500000000001</v>
      </c>
      <c r="AV4" s="258">
        <v>1300.9000000000001</v>
      </c>
      <c r="AW4" s="258">
        <v>1356.27</v>
      </c>
      <c r="AX4" s="258">
        <v>1474.52</v>
      </c>
      <c r="AY4" s="614">
        <v>1565.21</v>
      </c>
      <c r="AZ4" s="614">
        <v>1623.09</v>
      </c>
      <c r="BA4" s="614">
        <v>1541.0800000000002</v>
      </c>
    </row>
    <row r="5" spans="1:53" ht="16.5" customHeight="1">
      <c r="A5" s="309" t="s">
        <v>534</v>
      </c>
      <c r="B5" s="14"/>
      <c r="C5" s="14" t="s">
        <v>51</v>
      </c>
      <c r="D5" s="14"/>
      <c r="E5" s="46">
        <v>3143.95</v>
      </c>
      <c r="F5" s="46">
        <v>3033.4</v>
      </c>
      <c r="G5" s="46">
        <v>3381.34</v>
      </c>
      <c r="H5" s="193">
        <v>3449.35</v>
      </c>
      <c r="I5" s="193">
        <v>3537.63</v>
      </c>
      <c r="J5" s="193">
        <v>3886.25</v>
      </c>
      <c r="K5" s="193">
        <v>4292.26</v>
      </c>
      <c r="L5" s="193">
        <v>4205.3900000000003</v>
      </c>
      <c r="M5" s="193">
        <v>4318.88</v>
      </c>
      <c r="N5" s="193">
        <v>4926.46</v>
      </c>
      <c r="O5" s="193">
        <v>5952.27</v>
      </c>
      <c r="P5" s="192"/>
      <c r="Q5" s="193">
        <v>844.27</v>
      </c>
      <c r="R5" s="193">
        <v>863.6400000000001</v>
      </c>
      <c r="S5" s="193">
        <v>878.15000000000009</v>
      </c>
      <c r="T5" s="193">
        <v>843.22</v>
      </c>
      <c r="U5" s="193">
        <v>858.32999999999993</v>
      </c>
      <c r="V5" s="193">
        <v>862.96000000000026</v>
      </c>
      <c r="W5" s="193">
        <v>884.83999999999969</v>
      </c>
      <c r="X5" s="193">
        <v>872.67</v>
      </c>
      <c r="Y5" s="193">
        <v>874.46000000000015</v>
      </c>
      <c r="Z5" s="193">
        <v>883.75</v>
      </c>
      <c r="AA5" s="193">
        <v>906.75</v>
      </c>
      <c r="AB5" s="193">
        <v>892.52399290000005</v>
      </c>
      <c r="AC5" s="193">
        <v>961.21</v>
      </c>
      <c r="AD5" s="193">
        <v>1000.28</v>
      </c>
      <c r="AE5" s="193">
        <v>1032.25</v>
      </c>
      <c r="AF5" s="193">
        <v>1012.47</v>
      </c>
      <c r="AG5" s="193">
        <v>1063.24</v>
      </c>
      <c r="AH5" s="193">
        <v>1082.0700000000002</v>
      </c>
      <c r="AI5" s="193">
        <v>1134.48</v>
      </c>
      <c r="AJ5" s="193">
        <v>1014.33</v>
      </c>
      <c r="AK5" s="193">
        <v>1059.5899999999999</v>
      </c>
      <c r="AL5" s="193">
        <v>1066.9099999999999</v>
      </c>
      <c r="AM5" s="193">
        <v>1064</v>
      </c>
      <c r="AN5" s="193">
        <v>1055.29</v>
      </c>
      <c r="AO5" s="193">
        <v>1074.98</v>
      </c>
      <c r="AP5" s="193">
        <v>1082.6099999999999</v>
      </c>
      <c r="AQ5" s="193">
        <v>1106</v>
      </c>
      <c r="AR5" s="193">
        <v>1143.53</v>
      </c>
      <c r="AS5" s="513">
        <v>1176.7</v>
      </c>
      <c r="AT5" s="513">
        <v>1243.06</v>
      </c>
      <c r="AU5" s="513">
        <v>1363.17</v>
      </c>
      <c r="AV5" s="513">
        <v>1338.94</v>
      </c>
      <c r="AW5" s="513">
        <v>1396.46</v>
      </c>
      <c r="AX5" s="513">
        <v>1542.65</v>
      </c>
      <c r="AY5" s="513">
        <v>1674.2200000000003</v>
      </c>
      <c r="AZ5" s="513">
        <v>1617.79</v>
      </c>
      <c r="BA5" s="513">
        <v>1550.56</v>
      </c>
    </row>
    <row r="6" spans="1:53" ht="16.5" customHeight="1">
      <c r="A6" s="103" t="s">
        <v>463</v>
      </c>
      <c r="B6" s="14"/>
      <c r="C6" s="346" t="s">
        <v>56</v>
      </c>
      <c r="D6" s="14"/>
      <c r="E6" s="46">
        <v>323.11</v>
      </c>
      <c r="F6" s="46">
        <v>300.51</v>
      </c>
      <c r="G6" s="46">
        <v>330.12</v>
      </c>
      <c r="H6" s="193">
        <v>399.82071344000002</v>
      </c>
      <c r="I6" s="193">
        <v>415.28847132999999</v>
      </c>
      <c r="J6" s="193">
        <v>386.79069468999995</v>
      </c>
      <c r="K6" s="193">
        <v>414.12237176000014</v>
      </c>
      <c r="L6" s="193">
        <v>324.57826539999996</v>
      </c>
      <c r="M6" s="193">
        <v>328.51846451000006</v>
      </c>
      <c r="N6" s="193">
        <v>336.08417946999998</v>
      </c>
      <c r="O6" s="193">
        <v>276.24123083999996</v>
      </c>
      <c r="P6" s="192"/>
      <c r="Q6" s="193">
        <v>82.390000000000015</v>
      </c>
      <c r="R6" s="193">
        <v>81.81</v>
      </c>
      <c r="S6" s="193">
        <v>91.290000000000049</v>
      </c>
      <c r="T6" s="193">
        <v>89.390000000000015</v>
      </c>
      <c r="U6" s="193">
        <v>91.72999999999999</v>
      </c>
      <c r="V6" s="193">
        <v>102.78415633</v>
      </c>
      <c r="W6" s="193">
        <v>115.91655711000004</v>
      </c>
      <c r="X6" s="193">
        <v>105.65894487</v>
      </c>
      <c r="Y6" s="193">
        <v>105.56105512999997</v>
      </c>
      <c r="Z6" s="193">
        <v>102.64106958000002</v>
      </c>
      <c r="AA6" s="193">
        <v>101.42740175</v>
      </c>
      <c r="AB6" s="193">
        <v>92.963891129999993</v>
      </c>
      <c r="AC6" s="193">
        <v>94.285852669999983</v>
      </c>
      <c r="AD6" s="193">
        <v>96.305802650000004</v>
      </c>
      <c r="AE6" s="193">
        <v>103.23514824</v>
      </c>
      <c r="AF6" s="193">
        <v>100.64859923999998</v>
      </c>
      <c r="AG6" s="193">
        <v>100.49318512000005</v>
      </c>
      <c r="AH6" s="193">
        <v>98.155580359999988</v>
      </c>
      <c r="AI6" s="193">
        <v>114.82500704000012</v>
      </c>
      <c r="AJ6" s="193">
        <v>77.458628360000006</v>
      </c>
      <c r="AK6" s="193">
        <v>82.120682880000004</v>
      </c>
      <c r="AL6" s="193">
        <v>79</v>
      </c>
      <c r="AM6" s="193">
        <v>85.998954159999954</v>
      </c>
      <c r="AN6" s="193">
        <v>77.917516540000008</v>
      </c>
      <c r="AO6" s="193">
        <v>91.336906580000004</v>
      </c>
      <c r="AP6" s="193">
        <v>79.078669550000001</v>
      </c>
      <c r="AQ6" s="193">
        <v>80.185371840000016</v>
      </c>
      <c r="AR6" s="193">
        <v>83.759999999999991</v>
      </c>
      <c r="AS6" s="193">
        <v>81.259835580000015</v>
      </c>
      <c r="AT6" s="193">
        <v>89.570736089999968</v>
      </c>
      <c r="AU6" s="193">
        <v>81.493607800000007</v>
      </c>
      <c r="AV6" s="193">
        <v>66.606477429999998</v>
      </c>
      <c r="AW6" s="193">
        <v>72.519982069999983</v>
      </c>
      <c r="AX6" s="193">
        <v>68.665559680000001</v>
      </c>
      <c r="AY6" s="193">
        <v>68.449211660000003</v>
      </c>
      <c r="AZ6" s="193">
        <v>67.293406149999981</v>
      </c>
      <c r="BA6" s="193">
        <v>67.499425279999997</v>
      </c>
    </row>
    <row r="7" spans="1:53" ht="16.5" customHeight="1">
      <c r="A7" s="308" t="s">
        <v>519</v>
      </c>
      <c r="B7" s="14"/>
      <c r="C7" s="14" t="s">
        <v>53</v>
      </c>
      <c r="D7" s="14"/>
      <c r="E7" s="46">
        <v>-107.82</v>
      </c>
      <c r="F7" s="46">
        <v>-103.94</v>
      </c>
      <c r="G7" s="46">
        <v>-524.47</v>
      </c>
      <c r="H7" s="193">
        <v>-366.89</v>
      </c>
      <c r="I7" s="193">
        <v>-304.27999999999997</v>
      </c>
      <c r="J7" s="193">
        <v>-621.23</v>
      </c>
      <c r="K7" s="193">
        <v>-495.2</v>
      </c>
      <c r="L7" s="193">
        <v>-323.94</v>
      </c>
      <c r="M7" s="193">
        <v>-238.91000000000003</v>
      </c>
      <c r="N7" s="193">
        <v>-144.94999999999999</v>
      </c>
      <c r="O7" s="193">
        <v>-255.37</v>
      </c>
      <c r="P7" s="192"/>
      <c r="Q7" s="193">
        <v>-88.800000000000011</v>
      </c>
      <c r="R7" s="193">
        <v>-120.76999999999998</v>
      </c>
      <c r="S7" s="193">
        <v>-227.58000000000004</v>
      </c>
      <c r="T7" s="193">
        <v>-61.44</v>
      </c>
      <c r="U7" s="193">
        <v>-42.11</v>
      </c>
      <c r="V7" s="193">
        <v>-116.16000000000001</v>
      </c>
      <c r="W7" s="193">
        <v>-147.17999999999998</v>
      </c>
      <c r="X7" s="193">
        <v>-101.91</v>
      </c>
      <c r="Y7" s="193">
        <v>-14.88000000000001</v>
      </c>
      <c r="Z7" s="193">
        <v>-84.24</v>
      </c>
      <c r="AA7" s="193">
        <v>-103.24999999999997</v>
      </c>
      <c r="AB7" s="193">
        <v>-147.72570671</v>
      </c>
      <c r="AC7" s="193">
        <v>-44.789999999999992</v>
      </c>
      <c r="AD7" s="193">
        <v>-214.19</v>
      </c>
      <c r="AE7" s="193">
        <v>-215.14000000000004</v>
      </c>
      <c r="AF7" s="193">
        <v>-87.51</v>
      </c>
      <c r="AG7" s="193">
        <v>-125.29</v>
      </c>
      <c r="AH7" s="193">
        <v>-110.06</v>
      </c>
      <c r="AI7" s="193">
        <v>-172.33999999999997</v>
      </c>
      <c r="AJ7" s="193">
        <v>-57.02</v>
      </c>
      <c r="AK7" s="193">
        <v>-112.59</v>
      </c>
      <c r="AL7" s="193">
        <v>-65.070000000000022</v>
      </c>
      <c r="AM7" s="193">
        <v>-89.259999999999962</v>
      </c>
      <c r="AN7" s="193">
        <v>-54.980000000000004</v>
      </c>
      <c r="AO7" s="193">
        <v>-24.910000000000004</v>
      </c>
      <c r="AP7" s="193">
        <v>-23.020000000000003</v>
      </c>
      <c r="AQ7" s="193">
        <v>-136</v>
      </c>
      <c r="AR7" s="193">
        <v>-40.049999999999997</v>
      </c>
      <c r="AS7" s="193">
        <v>-17.170000000000002</v>
      </c>
      <c r="AT7" s="513">
        <v>12.089999999999996</v>
      </c>
      <c r="AU7" s="193">
        <v>-99.819999999999979</v>
      </c>
      <c r="AV7" s="193">
        <v>-38.04</v>
      </c>
      <c r="AW7" s="193">
        <v>-40.19</v>
      </c>
      <c r="AX7" s="193">
        <v>-68.13000000000001</v>
      </c>
      <c r="AY7" s="193">
        <v>-109.00999999999999</v>
      </c>
      <c r="AZ7" s="513">
        <v>5.3</v>
      </c>
      <c r="BA7" s="193">
        <v>-9.4799999999999898</v>
      </c>
    </row>
    <row r="8" spans="1:53" ht="16.5" customHeight="1">
      <c r="A8" s="103" t="s">
        <v>465</v>
      </c>
      <c r="B8" s="14"/>
      <c r="C8" s="14" t="s">
        <v>55</v>
      </c>
      <c r="D8" s="13"/>
      <c r="E8" s="46">
        <v>34.700000000000003</v>
      </c>
      <c r="F8" s="46">
        <v>21.41</v>
      </c>
      <c r="G8" s="46">
        <v>-116.99</v>
      </c>
      <c r="H8" s="193">
        <v>-89.13</v>
      </c>
      <c r="I8" s="193">
        <v>-146.04</v>
      </c>
      <c r="J8" s="193">
        <v>-139.69</v>
      </c>
      <c r="K8" s="193">
        <v>-150.87</v>
      </c>
      <c r="L8" s="193">
        <v>-32.579999999999991</v>
      </c>
      <c r="M8" s="193">
        <v>-9.3299999999999983</v>
      </c>
      <c r="N8" s="193">
        <v>20.39</v>
      </c>
      <c r="O8" s="193">
        <v>68.959999999999994</v>
      </c>
      <c r="P8" s="192"/>
      <c r="Q8" s="193">
        <v>-20.830000000000002</v>
      </c>
      <c r="R8" s="193">
        <v>-46.56</v>
      </c>
      <c r="S8" s="193">
        <v>-31.089999999999989</v>
      </c>
      <c r="T8" s="193">
        <v>-19.59</v>
      </c>
      <c r="U8" s="193">
        <v>-1.6000000000000014</v>
      </c>
      <c r="V8" s="193">
        <v>-10.18</v>
      </c>
      <c r="W8" s="193">
        <v>-57.759999999999991</v>
      </c>
      <c r="X8" s="193">
        <v>-34.42</v>
      </c>
      <c r="Y8" s="193">
        <v>-38.72</v>
      </c>
      <c r="Z8" s="193">
        <v>-38.14</v>
      </c>
      <c r="AA8" s="193">
        <v>-34.759999999999991</v>
      </c>
      <c r="AB8" s="193">
        <v>-14.69</v>
      </c>
      <c r="AC8" s="193">
        <v>30.490000000000002</v>
      </c>
      <c r="AD8" s="193">
        <v>-49</v>
      </c>
      <c r="AE8" s="193">
        <v>-106.49</v>
      </c>
      <c r="AF8" s="193">
        <v>-3.28</v>
      </c>
      <c r="AG8" s="193">
        <v>-50.78</v>
      </c>
      <c r="AH8" s="193">
        <v>-28.47</v>
      </c>
      <c r="AI8" s="193">
        <v>-68.34</v>
      </c>
      <c r="AJ8" s="193">
        <v>1.9900000000000091</v>
      </c>
      <c r="AK8" s="193">
        <v>-15.72</v>
      </c>
      <c r="AL8" s="193">
        <v>-6.5899999999999981</v>
      </c>
      <c r="AM8" s="193">
        <v>-12.260000000000002</v>
      </c>
      <c r="AN8" s="193">
        <v>2.23</v>
      </c>
      <c r="AO8" s="193">
        <v>11.62</v>
      </c>
      <c r="AP8" s="193">
        <v>18.82</v>
      </c>
      <c r="AQ8" s="193">
        <v>-42</v>
      </c>
      <c r="AR8" s="193">
        <v>13.65</v>
      </c>
      <c r="AS8" s="193">
        <v>18.259999999999998</v>
      </c>
      <c r="AT8" s="513">
        <v>40.240000000000009</v>
      </c>
      <c r="AU8" s="193">
        <v>-51.760000000000005</v>
      </c>
      <c r="AV8" s="513">
        <v>18.88</v>
      </c>
      <c r="AW8" s="513">
        <v>41.419999999999995</v>
      </c>
      <c r="AX8" s="513">
        <v>19.450000000000003</v>
      </c>
      <c r="AY8" s="193">
        <v>-10.790000000000006</v>
      </c>
      <c r="AZ8" s="193">
        <v>30.58</v>
      </c>
      <c r="BA8" s="513">
        <v>5.980000000000004</v>
      </c>
    </row>
    <row r="9" spans="1:53" s="5" customFormat="1" ht="16.5" customHeight="1">
      <c r="A9" s="103" t="s">
        <v>491</v>
      </c>
      <c r="B9" s="14"/>
      <c r="C9" s="346" t="s">
        <v>56</v>
      </c>
      <c r="D9" s="13"/>
      <c r="E9" s="46">
        <v>-89.39</v>
      </c>
      <c r="F9" s="46">
        <v>-85.9</v>
      </c>
      <c r="G9" s="46">
        <v>-176.72</v>
      </c>
      <c r="H9" s="193">
        <v>-198</v>
      </c>
      <c r="I9" s="193">
        <v>-213.91</v>
      </c>
      <c r="J9" s="193">
        <v>-241.87012493019995</v>
      </c>
      <c r="K9" s="193">
        <v>-249.88</v>
      </c>
      <c r="L9" s="193">
        <v>-148.72999999999999</v>
      </c>
      <c r="M9" s="193">
        <v>-175.71</v>
      </c>
      <c r="N9" s="193">
        <v>-154.16999999999999</v>
      </c>
      <c r="O9" s="193">
        <v>-107.44</v>
      </c>
      <c r="P9" s="192"/>
      <c r="Q9" s="193">
        <v>-43.759999999999991</v>
      </c>
      <c r="R9" s="193">
        <v>-56.629999999999995</v>
      </c>
      <c r="S9" s="193">
        <v>-47.710000000000008</v>
      </c>
      <c r="T9" s="193">
        <v>-47.7</v>
      </c>
      <c r="U9" s="193">
        <v>-42.95</v>
      </c>
      <c r="V9" s="193">
        <v>-45.69</v>
      </c>
      <c r="W9" s="193">
        <v>-61.66</v>
      </c>
      <c r="X9" s="193">
        <v>-52.504758609999996</v>
      </c>
      <c r="Y9" s="193">
        <v>-56.389333319999992</v>
      </c>
      <c r="Z9" s="193">
        <v>-55.97999999999999</v>
      </c>
      <c r="AA9" s="193">
        <v>-48.430000000000007</v>
      </c>
      <c r="AB9" s="193">
        <v>-48.61</v>
      </c>
      <c r="AC9" s="193">
        <v>-41.260000000000005</v>
      </c>
      <c r="AD9" s="193">
        <v>-67.800823789999981</v>
      </c>
      <c r="AE9" s="193">
        <v>-85.036385790199986</v>
      </c>
      <c r="AF9" s="193">
        <v>-58.03</v>
      </c>
      <c r="AG9" s="193">
        <v>-56.746796520000018</v>
      </c>
      <c r="AH9" s="193">
        <v>-58.685057669999999</v>
      </c>
      <c r="AI9" s="193">
        <v>-64.899247309999993</v>
      </c>
      <c r="AJ9" s="193">
        <v>-41.98</v>
      </c>
      <c r="AK9" s="193">
        <v>-39.71</v>
      </c>
      <c r="AL9" s="193">
        <v>-35.11</v>
      </c>
      <c r="AM9" s="193">
        <v>-31.929999999999993</v>
      </c>
      <c r="AN9" s="193">
        <v>-43</v>
      </c>
      <c r="AO9" s="193">
        <v>-46.71</v>
      </c>
      <c r="AP9" s="193">
        <v>-42</v>
      </c>
      <c r="AQ9" s="193">
        <v>-44</v>
      </c>
      <c r="AR9" s="193">
        <v>-33.44</v>
      </c>
      <c r="AS9" s="193">
        <v>-39.320000000000007</v>
      </c>
      <c r="AT9" s="193">
        <v>-46.399999999999991</v>
      </c>
      <c r="AU9" s="193">
        <v>-35.009999999999991</v>
      </c>
      <c r="AV9" s="193">
        <v>-29.33</v>
      </c>
      <c r="AW9" s="193">
        <v>-33.86</v>
      </c>
      <c r="AX9" s="193">
        <v>-33.760000000000005</v>
      </c>
      <c r="AY9" s="193">
        <v>-10.489999999999995</v>
      </c>
      <c r="AZ9" s="193">
        <v>-23.32</v>
      </c>
      <c r="BA9" s="193">
        <v>-21.11</v>
      </c>
    </row>
    <row r="10" spans="1:53" s="5" customFormat="1" ht="16.5" customHeight="1">
      <c r="A10" s="103" t="s">
        <v>466</v>
      </c>
      <c r="B10" s="14"/>
      <c r="C10" s="14" t="s">
        <v>57</v>
      </c>
      <c r="D10" s="13"/>
      <c r="E10" s="46">
        <v>176.54</v>
      </c>
      <c r="F10" s="46">
        <v>118.55</v>
      </c>
      <c r="G10" s="46">
        <v>-81.67</v>
      </c>
      <c r="H10" s="193">
        <v>44.5</v>
      </c>
      <c r="I10" s="193">
        <v>84.73</v>
      </c>
      <c r="J10" s="193">
        <v>-99.78</v>
      </c>
      <c r="K10" s="193">
        <v>55</v>
      </c>
      <c r="L10" s="193">
        <v>87.808678909999998</v>
      </c>
      <c r="M10" s="193">
        <v>86.672081230000003</v>
      </c>
      <c r="N10" s="193">
        <v>60.974395439999995</v>
      </c>
      <c r="O10" s="193">
        <v>70.612035599999984</v>
      </c>
      <c r="P10" s="192"/>
      <c r="Q10" s="193">
        <v>-11.100000000000001</v>
      </c>
      <c r="R10" s="193">
        <v>3.5</v>
      </c>
      <c r="S10" s="193">
        <v>-51.78</v>
      </c>
      <c r="T10" s="193">
        <v>32.36</v>
      </c>
      <c r="U10" s="193">
        <v>35.950000000000003</v>
      </c>
      <c r="V10" s="193">
        <v>-25.68</v>
      </c>
      <c r="W10" s="193">
        <v>1.8699999999999974</v>
      </c>
      <c r="X10" s="193">
        <v>-24.87</v>
      </c>
      <c r="Y10" s="193">
        <v>78.33</v>
      </c>
      <c r="Z10" s="193">
        <v>15</v>
      </c>
      <c r="AA10" s="193">
        <v>16.730000000000004</v>
      </c>
      <c r="AB10" s="193">
        <v>-54.345706709999988</v>
      </c>
      <c r="AC10" s="193">
        <v>9.0600000000000023</v>
      </c>
      <c r="AD10" s="193">
        <v>-38.070000000000007</v>
      </c>
      <c r="AE10" s="193">
        <v>-17.019999999999996</v>
      </c>
      <c r="AF10" s="193">
        <v>23</v>
      </c>
      <c r="AG10" s="193">
        <v>31</v>
      </c>
      <c r="AH10" s="193">
        <v>1</v>
      </c>
      <c r="AI10" s="193">
        <v>0</v>
      </c>
      <c r="AJ10" s="193">
        <v>31</v>
      </c>
      <c r="AK10" s="193">
        <v>24</v>
      </c>
      <c r="AL10" s="193">
        <v>25</v>
      </c>
      <c r="AM10" s="193">
        <v>7.8086789099999976</v>
      </c>
      <c r="AN10" s="193">
        <v>29.69</v>
      </c>
      <c r="AO10" s="193">
        <v>16.372081230000003</v>
      </c>
      <c r="AP10" s="193">
        <v>36.61</v>
      </c>
      <c r="AQ10" s="193">
        <v>4</v>
      </c>
      <c r="AR10" s="193">
        <v>22.856012249999999</v>
      </c>
      <c r="AS10" s="193">
        <v>15.935895519999995</v>
      </c>
      <c r="AT10" s="193">
        <v>11.091412870000006</v>
      </c>
      <c r="AU10" s="513">
        <v>11.091074799999994</v>
      </c>
      <c r="AV10" s="513">
        <v>7.9067619699999998</v>
      </c>
      <c r="AW10" s="513">
        <v>16.353409509999999</v>
      </c>
      <c r="AX10" s="513">
        <v>20.496148420000001</v>
      </c>
      <c r="AY10" s="513">
        <v>25.855715699999998</v>
      </c>
      <c r="AZ10" s="513">
        <v>41.47821433</v>
      </c>
      <c r="BA10" s="513">
        <v>45.123523280000001</v>
      </c>
    </row>
    <row r="11" spans="1:53" s="5" customFormat="1" ht="16.5" customHeight="1">
      <c r="A11" s="103" t="s">
        <v>559</v>
      </c>
      <c r="B11" s="14"/>
      <c r="C11" s="14" t="s">
        <v>58</v>
      </c>
      <c r="D11" s="13"/>
      <c r="E11" s="46">
        <v>-225.71</v>
      </c>
      <c r="F11" s="46">
        <v>-240.91</v>
      </c>
      <c r="G11" s="46">
        <v>-291.31</v>
      </c>
      <c r="H11" s="193">
        <v>-320.94</v>
      </c>
      <c r="I11" s="193">
        <v>-336.14</v>
      </c>
      <c r="J11" s="193">
        <v>-382.45</v>
      </c>
      <c r="K11" s="193">
        <v>-409.97</v>
      </c>
      <c r="L11" s="193">
        <v>-363.36</v>
      </c>
      <c r="M11" s="193">
        <v>-349.07</v>
      </c>
      <c r="N11" s="193">
        <v>-354.9</v>
      </c>
      <c r="O11" s="193">
        <v>-437.37</v>
      </c>
      <c r="P11" s="192"/>
      <c r="Q11" s="193">
        <v>-71.300000000000011</v>
      </c>
      <c r="R11" s="193">
        <v>-76.489999999999981</v>
      </c>
      <c r="S11" s="193">
        <v>-77.740000000000009</v>
      </c>
      <c r="T11" s="193">
        <v>-77.819999999999993</v>
      </c>
      <c r="U11" s="193">
        <v>-79.640000000000015</v>
      </c>
      <c r="V11" s="193">
        <v>-81.359999999999985</v>
      </c>
      <c r="W11" s="193">
        <v>-82.12</v>
      </c>
      <c r="X11" s="193">
        <v>-81.42</v>
      </c>
      <c r="Y11" s="193">
        <v>-81.790000000000006</v>
      </c>
      <c r="Z11" s="193">
        <v>-83.679999999999978</v>
      </c>
      <c r="AA11" s="193">
        <v>-89.25</v>
      </c>
      <c r="AB11" s="193">
        <v>-91.74</v>
      </c>
      <c r="AC11" s="193">
        <v>-92.79</v>
      </c>
      <c r="AD11" s="193">
        <v>-96.749999999999972</v>
      </c>
      <c r="AE11" s="193">
        <v>-101.17000000000002</v>
      </c>
      <c r="AF11" s="193">
        <v>-100.88</v>
      </c>
      <c r="AG11" s="193">
        <v>-103.03999999999999</v>
      </c>
      <c r="AH11" s="193">
        <v>-104.24000000000004</v>
      </c>
      <c r="AI11" s="193">
        <v>-101.81</v>
      </c>
      <c r="AJ11" s="193">
        <v>-93.21</v>
      </c>
      <c r="AK11" s="193">
        <v>-90.79</v>
      </c>
      <c r="AL11" s="193">
        <v>-87.830000000000013</v>
      </c>
      <c r="AM11" s="193">
        <v>-91.529999999999973</v>
      </c>
      <c r="AN11" s="193">
        <v>-87.09</v>
      </c>
      <c r="AO11" s="193">
        <v>-85.15</v>
      </c>
      <c r="AP11" s="193">
        <v>-87.83</v>
      </c>
      <c r="AQ11" s="193">
        <v>-89</v>
      </c>
      <c r="AR11" s="193">
        <v>-88.17</v>
      </c>
      <c r="AS11" s="193">
        <v>-85.39</v>
      </c>
      <c r="AT11" s="193">
        <v>-86.339999999999975</v>
      </c>
      <c r="AU11" s="193">
        <v>-95</v>
      </c>
      <c r="AV11" s="193">
        <v>-100.76</v>
      </c>
      <c r="AW11" s="193">
        <v>-104.83</v>
      </c>
      <c r="AX11" s="193">
        <v>-112.47999999999999</v>
      </c>
      <c r="AY11" s="193">
        <v>-119.30000000000001</v>
      </c>
      <c r="AZ11" s="193">
        <v>-153.71</v>
      </c>
      <c r="BA11" s="193">
        <v>-166.18999999999997</v>
      </c>
    </row>
    <row r="12" spans="1:53" s="5" customFormat="1" ht="16.5" customHeight="1">
      <c r="A12" s="103" t="s">
        <v>467</v>
      </c>
      <c r="B12" s="14"/>
      <c r="C12" s="346" t="s">
        <v>59</v>
      </c>
      <c r="D12" s="13"/>
      <c r="E12" s="46">
        <v>-136.49</v>
      </c>
      <c r="F12" s="46">
        <v>-136.94999999999999</v>
      </c>
      <c r="G12" s="46">
        <v>-157.54</v>
      </c>
      <c r="H12" s="193">
        <v>-168.4</v>
      </c>
      <c r="I12" s="193">
        <v>-179.02</v>
      </c>
      <c r="J12" s="193">
        <v>-214.39</v>
      </c>
      <c r="K12" s="193">
        <v>-228.36</v>
      </c>
      <c r="L12" s="193">
        <v>-197.48</v>
      </c>
      <c r="M12" s="193">
        <v>-187.79</v>
      </c>
      <c r="N12" s="193">
        <v>-188.37</v>
      </c>
      <c r="O12" s="193">
        <v>-240.98</v>
      </c>
      <c r="P12" s="192"/>
      <c r="Q12" s="193">
        <v>-38.739999999999995</v>
      </c>
      <c r="R12" s="193">
        <v>-41.31</v>
      </c>
      <c r="S12" s="193">
        <v>-41.91</v>
      </c>
      <c r="T12" s="193">
        <v>-40.83</v>
      </c>
      <c r="U12" s="193">
        <v>-41.629999999999995</v>
      </c>
      <c r="V12" s="193">
        <v>-42.190000000000012</v>
      </c>
      <c r="W12" s="193">
        <v>-43.75</v>
      </c>
      <c r="X12" s="193">
        <v>-42.91</v>
      </c>
      <c r="Y12" s="193">
        <v>-42.89</v>
      </c>
      <c r="Z12" s="193">
        <v>-44.480000000000004</v>
      </c>
      <c r="AA12" s="193">
        <v>-48.740000000000009</v>
      </c>
      <c r="AB12" s="193">
        <v>-49.98</v>
      </c>
      <c r="AC12" s="193">
        <v>-51.01</v>
      </c>
      <c r="AD12" s="193">
        <v>-55.030000000000015</v>
      </c>
      <c r="AE12" s="193">
        <v>-58.369999999999976</v>
      </c>
      <c r="AF12" s="193">
        <v>-57.16</v>
      </c>
      <c r="AG12" s="193">
        <v>-57.480000000000004</v>
      </c>
      <c r="AH12" s="193">
        <v>-57.149999999999991</v>
      </c>
      <c r="AI12" s="193">
        <v>-56.570000000000022</v>
      </c>
      <c r="AJ12" s="193">
        <v>-49.48</v>
      </c>
      <c r="AK12" s="193">
        <v>-48</v>
      </c>
      <c r="AL12" s="193">
        <v>-48.399999999999991</v>
      </c>
      <c r="AM12" s="193">
        <v>-51.599999999999994</v>
      </c>
      <c r="AN12" s="193">
        <v>-48.18</v>
      </c>
      <c r="AO12" s="193">
        <v>-45.309999999999995</v>
      </c>
      <c r="AP12" s="193">
        <v>-46.570000000000007</v>
      </c>
      <c r="AQ12" s="193">
        <v>-47.72999999999999</v>
      </c>
      <c r="AR12" s="193">
        <v>-46.76</v>
      </c>
      <c r="AS12" s="193">
        <v>-44.860000000000007</v>
      </c>
      <c r="AT12" s="193">
        <v>-45.919999999999987</v>
      </c>
      <c r="AU12" s="193">
        <v>-50.830000000000013</v>
      </c>
      <c r="AV12" s="193">
        <v>-53.97</v>
      </c>
      <c r="AW12" s="193">
        <v>-55.83</v>
      </c>
      <c r="AX12" s="193">
        <v>-62.519999999999996</v>
      </c>
      <c r="AY12" s="193">
        <v>-68.66</v>
      </c>
      <c r="AZ12" s="193">
        <v>-102.69</v>
      </c>
      <c r="BA12" s="193">
        <v>-110.68</v>
      </c>
    </row>
    <row r="13" spans="1:53" s="5" customFormat="1" ht="16.5" customHeight="1">
      <c r="A13" s="103" t="s">
        <v>468</v>
      </c>
      <c r="B13" s="14"/>
      <c r="C13" s="346" t="s">
        <v>60</v>
      </c>
      <c r="D13" s="13"/>
      <c r="E13" s="46">
        <v>-89.22</v>
      </c>
      <c r="F13" s="46">
        <v>-103.96</v>
      </c>
      <c r="G13" s="46">
        <v>-133.77000000000001</v>
      </c>
      <c r="H13" s="193">
        <v>-152.54</v>
      </c>
      <c r="I13" s="193">
        <v>-157.12</v>
      </c>
      <c r="J13" s="193">
        <v>-168.06</v>
      </c>
      <c r="K13" s="193">
        <v>-181.61</v>
      </c>
      <c r="L13" s="193">
        <v>-165.88</v>
      </c>
      <c r="M13" s="193">
        <v>-161.53</v>
      </c>
      <c r="N13" s="193">
        <v>-166.53</v>
      </c>
      <c r="O13" s="193">
        <v>-196.39</v>
      </c>
      <c r="P13" s="192"/>
      <c r="Q13" s="193">
        <v>-32.56</v>
      </c>
      <c r="R13" s="193">
        <v>-35.18</v>
      </c>
      <c r="S13" s="193">
        <v>-35.830000000000013</v>
      </c>
      <c r="T13" s="193">
        <v>-36.99</v>
      </c>
      <c r="U13" s="193">
        <v>-38.01</v>
      </c>
      <c r="V13" s="193">
        <v>-39.17</v>
      </c>
      <c r="W13" s="193">
        <v>-38.36999999999999</v>
      </c>
      <c r="X13" s="193">
        <v>-38.51</v>
      </c>
      <c r="Y13" s="193">
        <v>-38.9</v>
      </c>
      <c r="Z13" s="193">
        <v>-39.200000000000003</v>
      </c>
      <c r="AA13" s="193">
        <v>-40.510000000000005</v>
      </c>
      <c r="AB13" s="193">
        <v>-41.76</v>
      </c>
      <c r="AC13" s="193">
        <v>-41.780000000000008</v>
      </c>
      <c r="AD13" s="193">
        <v>-41.72</v>
      </c>
      <c r="AE13" s="193">
        <v>-42.8</v>
      </c>
      <c r="AF13" s="193">
        <v>-43.72</v>
      </c>
      <c r="AG13" s="193">
        <v>-45.56</v>
      </c>
      <c r="AH13" s="193">
        <v>-47.09</v>
      </c>
      <c r="AI13" s="193">
        <v>-45.240000000000009</v>
      </c>
      <c r="AJ13" s="193">
        <v>-43.73</v>
      </c>
      <c r="AK13" s="193">
        <v>-42.790000000000006</v>
      </c>
      <c r="AL13" s="193">
        <v>-39.429999999999993</v>
      </c>
      <c r="AM13" s="193">
        <v>-39.929999999999993</v>
      </c>
      <c r="AN13" s="193">
        <v>-38.909999999999997</v>
      </c>
      <c r="AO13" s="193">
        <v>-39.840000000000003</v>
      </c>
      <c r="AP13" s="193">
        <v>-41.260000000000005</v>
      </c>
      <c r="AQ13" s="193">
        <v>-41.519999999999996</v>
      </c>
      <c r="AR13" s="193">
        <v>-41.41</v>
      </c>
      <c r="AS13" s="193">
        <v>-40.53</v>
      </c>
      <c r="AT13" s="193">
        <v>-40.42</v>
      </c>
      <c r="AU13" s="193">
        <v>-44.17</v>
      </c>
      <c r="AV13" s="193">
        <v>-46.79</v>
      </c>
      <c r="AW13" s="193">
        <v>-49.000000000000007</v>
      </c>
      <c r="AX13" s="193">
        <v>-49.959999999999994</v>
      </c>
      <c r="AY13" s="193">
        <v>-50.639999999999986</v>
      </c>
      <c r="AZ13" s="193">
        <v>-51.02</v>
      </c>
      <c r="BA13" s="193">
        <v>-55.51</v>
      </c>
    </row>
    <row r="14" spans="1:53" s="5" customFormat="1" ht="16.5" customHeight="1">
      <c r="A14" s="103" t="s">
        <v>469</v>
      </c>
      <c r="B14" s="14"/>
      <c r="C14" s="14" t="s">
        <v>61</v>
      </c>
      <c r="D14" s="13"/>
      <c r="E14" s="46">
        <v>-93.35</v>
      </c>
      <c r="F14" s="46">
        <v>-2.99</v>
      </c>
      <c r="G14" s="46">
        <v>-34.5</v>
      </c>
      <c r="H14" s="193">
        <v>-1.3199999999999932</v>
      </c>
      <c r="I14" s="193">
        <v>93.170000000000016</v>
      </c>
      <c r="J14" s="193">
        <v>0.68999999999994088</v>
      </c>
      <c r="K14" s="193">
        <v>10.640000000000043</v>
      </c>
      <c r="L14" s="193">
        <v>-17.228678909999999</v>
      </c>
      <c r="M14" s="193">
        <v>32.817918769999991</v>
      </c>
      <c r="N14" s="193">
        <v>128.58560456000001</v>
      </c>
      <c r="O14" s="193">
        <v>42.4279644</v>
      </c>
      <c r="P14" s="192"/>
      <c r="Q14" s="193">
        <v>14.429999999999996</v>
      </c>
      <c r="R14" s="193">
        <v>-1.2199999999999989</v>
      </c>
      <c r="S14" s="193">
        <v>-66.97</v>
      </c>
      <c r="T14" s="193">
        <v>3.61</v>
      </c>
      <c r="U14" s="193">
        <v>3.18</v>
      </c>
      <c r="V14" s="193">
        <v>1.0599999999999996</v>
      </c>
      <c r="W14" s="193">
        <v>-9.1699999999999928</v>
      </c>
      <c r="X14" s="193">
        <v>38.800000000000011</v>
      </c>
      <c r="Y14" s="193">
        <v>27.299999999999997</v>
      </c>
      <c r="Z14" s="193">
        <v>23</v>
      </c>
      <c r="AA14" s="193">
        <v>4.1700000000000159</v>
      </c>
      <c r="AB14" s="193">
        <v>13.049999999999983</v>
      </c>
      <c r="AC14" s="193">
        <v>8.4500000000000171</v>
      </c>
      <c r="AD14" s="193">
        <v>-30.370000000000033</v>
      </c>
      <c r="AE14" s="193">
        <v>9.5399999999999636</v>
      </c>
      <c r="AF14" s="193">
        <v>-6.3500000000000085</v>
      </c>
      <c r="AG14" s="193">
        <v>-2.4700000000000131</v>
      </c>
      <c r="AH14" s="193">
        <v>21.650000000000063</v>
      </c>
      <c r="AI14" s="193">
        <v>-2.1899999999999977</v>
      </c>
      <c r="AJ14" s="193">
        <v>3.1999999999999886</v>
      </c>
      <c r="AK14" s="193">
        <v>-29.199999999999989</v>
      </c>
      <c r="AL14" s="193">
        <v>3.3499999999999659</v>
      </c>
      <c r="AM14" s="193">
        <v>5.4213210900000348</v>
      </c>
      <c r="AN14" s="193">
        <v>0.18999999999999995</v>
      </c>
      <c r="AO14" s="193">
        <v>32.247918769999998</v>
      </c>
      <c r="AP14" s="193">
        <v>9.3799999999999955</v>
      </c>
      <c r="AQ14" s="193">
        <v>-9</v>
      </c>
      <c r="AR14" s="193">
        <v>11.613987750000007</v>
      </c>
      <c r="AS14" s="193">
        <v>34.024104480000005</v>
      </c>
      <c r="AT14" s="193">
        <v>47.098587129999956</v>
      </c>
      <c r="AU14" s="193">
        <v>35.848925200000032</v>
      </c>
      <c r="AV14" s="193">
        <v>35.933238029999998</v>
      </c>
      <c r="AW14" s="193">
        <v>6.8665904900000001</v>
      </c>
      <c r="AX14" s="193">
        <v>4.40385157999998</v>
      </c>
      <c r="AY14" s="193">
        <v>-4.7757156999999779</v>
      </c>
      <c r="AZ14" s="193">
        <v>86.951785670000007</v>
      </c>
      <c r="BA14" s="193">
        <v>105.60647671999997</v>
      </c>
    </row>
    <row r="15" spans="1:53" s="5" customFormat="1" ht="16.5" customHeight="1">
      <c r="A15" s="101" t="s">
        <v>36</v>
      </c>
      <c r="B15" s="216"/>
      <c r="C15" s="354" t="s">
        <v>62</v>
      </c>
      <c r="D15" s="13"/>
      <c r="E15" s="251">
        <v>-32.82</v>
      </c>
      <c r="F15" s="251">
        <v>-34.270000000000003</v>
      </c>
      <c r="G15" s="251">
        <v>-34.18</v>
      </c>
      <c r="H15" s="260">
        <v>-25.9</v>
      </c>
      <c r="I15" s="260">
        <v>-11.05</v>
      </c>
      <c r="J15" s="260">
        <v>-23.05</v>
      </c>
      <c r="K15" s="260">
        <v>-35.42</v>
      </c>
      <c r="L15" s="260">
        <v>-39.64</v>
      </c>
      <c r="M15" s="260">
        <v>-30.259999999999998</v>
      </c>
      <c r="N15" s="260">
        <v>-24.650000000000002</v>
      </c>
      <c r="O15" s="260">
        <v>-13.81</v>
      </c>
      <c r="P15" s="192"/>
      <c r="Q15" s="260">
        <v>-2.5500000000000003</v>
      </c>
      <c r="R15" s="260">
        <v>-6.3699999999999992</v>
      </c>
      <c r="S15" s="260">
        <v>-23.240000000000002</v>
      </c>
      <c r="T15" s="260">
        <v>-4.57</v>
      </c>
      <c r="U15" s="260">
        <v>-3.13</v>
      </c>
      <c r="V15" s="260">
        <v>-5.39</v>
      </c>
      <c r="W15" s="260">
        <v>-12.809999999999999</v>
      </c>
      <c r="X15" s="260">
        <v>-4.41</v>
      </c>
      <c r="Y15" s="260">
        <v>-2.7800000000000002</v>
      </c>
      <c r="Z15" s="260">
        <v>-3.8600000000000003</v>
      </c>
      <c r="AA15" s="260">
        <v>0</v>
      </c>
      <c r="AB15" s="260">
        <v>-6.28</v>
      </c>
      <c r="AC15" s="260">
        <v>-2.9799999999999995</v>
      </c>
      <c r="AD15" s="260">
        <v>-6.92</v>
      </c>
      <c r="AE15" s="260">
        <v>-6.870000000000001</v>
      </c>
      <c r="AF15" s="260">
        <v>-2.57</v>
      </c>
      <c r="AG15" s="260">
        <v>-14.940000000000001</v>
      </c>
      <c r="AH15" s="260">
        <v>-3.4499999999999993</v>
      </c>
      <c r="AI15" s="260">
        <v>-14.46</v>
      </c>
      <c r="AJ15" s="260">
        <v>-2.92</v>
      </c>
      <c r="AK15" s="260">
        <v>-10.08</v>
      </c>
      <c r="AL15" s="260">
        <v>-4.2199999999999989</v>
      </c>
      <c r="AM15" s="260">
        <v>-22.42</v>
      </c>
      <c r="AN15" s="260">
        <v>-6.09</v>
      </c>
      <c r="AO15" s="260">
        <v>-1.7599999999999998</v>
      </c>
      <c r="AP15" s="260">
        <v>-4.41</v>
      </c>
      <c r="AQ15" s="260">
        <v>-18</v>
      </c>
      <c r="AR15" s="260">
        <v>-1.21</v>
      </c>
      <c r="AS15" s="260">
        <v>-12.440000000000001</v>
      </c>
      <c r="AT15" s="260">
        <v>-4.6199999999999992</v>
      </c>
      <c r="AU15" s="260">
        <v>-6.379999999999999</v>
      </c>
      <c r="AV15" s="260">
        <v>-3.86</v>
      </c>
      <c r="AW15" s="260">
        <v>-3.23</v>
      </c>
      <c r="AX15" s="260">
        <v>-3.2100000000000009</v>
      </c>
      <c r="AY15" s="260">
        <v>-3.51</v>
      </c>
      <c r="AZ15" s="260">
        <v>-1.46</v>
      </c>
      <c r="BA15" s="260">
        <v>-6.53</v>
      </c>
    </row>
    <row r="16" spans="1:53" s="5" customFormat="1" ht="16.5" customHeight="1">
      <c r="A16" s="101" t="s">
        <v>461</v>
      </c>
      <c r="B16" s="10" t="s">
        <v>63</v>
      </c>
      <c r="C16" s="10"/>
      <c r="D16" s="10"/>
      <c r="E16" s="48">
        <v>1560.16</v>
      </c>
      <c r="F16" s="48">
        <v>1624.73</v>
      </c>
      <c r="G16" s="48">
        <v>1774.23</v>
      </c>
      <c r="H16" s="261">
        <v>1779.59</v>
      </c>
      <c r="I16" s="261">
        <v>1799.76</v>
      </c>
      <c r="J16" s="261">
        <v>2041.99</v>
      </c>
      <c r="K16" s="261">
        <v>2100.08</v>
      </c>
      <c r="L16" s="261">
        <v>2152.73</v>
      </c>
      <c r="M16" s="261">
        <v>2170.0368717199999</v>
      </c>
      <c r="N16" s="261">
        <v>2285.27</v>
      </c>
      <c r="O16" s="261">
        <v>2317.08</v>
      </c>
      <c r="P16" s="191"/>
      <c r="Q16" s="261">
        <v>377.86</v>
      </c>
      <c r="R16" s="261">
        <v>437.6099999999999</v>
      </c>
      <c r="S16" s="261">
        <v>533.6400000000001</v>
      </c>
      <c r="T16" s="261">
        <v>387.64</v>
      </c>
      <c r="U16" s="261">
        <v>428.87</v>
      </c>
      <c r="V16" s="261">
        <v>434.44000000000005</v>
      </c>
      <c r="W16" s="261">
        <v>528.63999999999987</v>
      </c>
      <c r="X16" s="261">
        <v>401.56</v>
      </c>
      <c r="Y16" s="261">
        <v>422.14000000000004</v>
      </c>
      <c r="Z16" s="261">
        <v>468.86999999999989</v>
      </c>
      <c r="AA16" s="261">
        <v>507.19000000000005</v>
      </c>
      <c r="AB16" s="261">
        <v>453.26</v>
      </c>
      <c r="AC16" s="261">
        <v>463.21000000000004</v>
      </c>
      <c r="AD16" s="261">
        <v>484.5</v>
      </c>
      <c r="AE16" s="261">
        <v>641.02</v>
      </c>
      <c r="AF16" s="261">
        <v>485.47</v>
      </c>
      <c r="AG16" s="261">
        <v>424.07999999999993</v>
      </c>
      <c r="AH16" s="261">
        <v>489.68000000000006</v>
      </c>
      <c r="AI16" s="261">
        <v>700.84999999999991</v>
      </c>
      <c r="AJ16" s="261">
        <v>467.4</v>
      </c>
      <c r="AK16" s="261">
        <v>437.91</v>
      </c>
      <c r="AL16" s="261">
        <v>510.96000000000004</v>
      </c>
      <c r="AM16" s="261">
        <v>737</v>
      </c>
      <c r="AN16" s="261">
        <v>517.85</v>
      </c>
      <c r="AO16" s="261">
        <v>456.02</v>
      </c>
      <c r="AP16" s="261">
        <v>508.89</v>
      </c>
      <c r="AQ16" s="261">
        <v>687.27687171999992</v>
      </c>
      <c r="AR16" s="261">
        <v>499.4</v>
      </c>
      <c r="AS16" s="261">
        <v>468.96000000000004</v>
      </c>
      <c r="AT16" s="261">
        <v>529.87</v>
      </c>
      <c r="AU16" s="560">
        <v>787.04</v>
      </c>
      <c r="AV16" s="560">
        <v>554.87</v>
      </c>
      <c r="AW16" s="560">
        <v>496.06000000000006</v>
      </c>
      <c r="AX16" s="560">
        <v>566.07999999999993</v>
      </c>
      <c r="AY16" s="560">
        <v>700.06999999999994</v>
      </c>
      <c r="AZ16" s="560">
        <v>648.52</v>
      </c>
      <c r="BA16" s="560">
        <v>561.57999999999993</v>
      </c>
    </row>
    <row r="17" spans="1:53" s="7" customFormat="1" ht="16.5" customHeight="1">
      <c r="A17" s="99" t="s">
        <v>462</v>
      </c>
      <c r="B17" s="10"/>
      <c r="C17" s="14" t="s">
        <v>64</v>
      </c>
      <c r="D17" s="10"/>
      <c r="E17" s="46">
        <v>1201.31</v>
      </c>
      <c r="F17" s="46">
        <v>1208.8399999999999</v>
      </c>
      <c r="G17" s="46">
        <v>1280.3800000000001</v>
      </c>
      <c r="H17" s="193">
        <v>1314.33</v>
      </c>
      <c r="I17" s="193">
        <v>1332.75</v>
      </c>
      <c r="J17" s="193">
        <v>1458.67</v>
      </c>
      <c r="K17" s="193">
        <v>1559.68</v>
      </c>
      <c r="L17" s="193">
        <v>1638.1699999999998</v>
      </c>
      <c r="M17" s="193">
        <v>1674.38</v>
      </c>
      <c r="N17" s="193">
        <v>1734.73</v>
      </c>
      <c r="O17" s="193">
        <v>1855.74</v>
      </c>
      <c r="P17" s="192"/>
      <c r="Q17" s="193">
        <v>271.42</v>
      </c>
      <c r="R17" s="193">
        <v>312.32000000000005</v>
      </c>
      <c r="S17" s="193">
        <v>391.56000000000006</v>
      </c>
      <c r="T17" s="193">
        <v>281.88</v>
      </c>
      <c r="U17" s="193">
        <v>307.51</v>
      </c>
      <c r="V17" s="193">
        <v>327</v>
      </c>
      <c r="W17" s="193">
        <v>397.93999999999994</v>
      </c>
      <c r="X17" s="193">
        <v>294.49</v>
      </c>
      <c r="Y17" s="193">
        <v>311.01</v>
      </c>
      <c r="Z17" s="193">
        <v>353.25</v>
      </c>
      <c r="AA17" s="193">
        <v>374</v>
      </c>
      <c r="AB17" s="193">
        <v>342.39</v>
      </c>
      <c r="AC17" s="193">
        <v>317.48</v>
      </c>
      <c r="AD17" s="193">
        <v>370.7399999999999</v>
      </c>
      <c r="AE17" s="193">
        <v>428.06000000000017</v>
      </c>
      <c r="AF17" s="193">
        <v>359.08</v>
      </c>
      <c r="AG17" s="193">
        <v>328.84999999999997</v>
      </c>
      <c r="AH17" s="193">
        <v>372.65999999999997</v>
      </c>
      <c r="AI17" s="193">
        <v>499.09000000000015</v>
      </c>
      <c r="AJ17" s="193">
        <v>362.73</v>
      </c>
      <c r="AK17" s="193">
        <v>340.27</v>
      </c>
      <c r="AL17" s="193">
        <v>401.08000000000004</v>
      </c>
      <c r="AM17" s="193">
        <v>534.08999999999992</v>
      </c>
      <c r="AN17" s="193">
        <v>403.84</v>
      </c>
      <c r="AO17" s="193">
        <v>353.04</v>
      </c>
      <c r="AP17" s="193">
        <v>406.50000000000011</v>
      </c>
      <c r="AQ17" s="193">
        <v>511</v>
      </c>
      <c r="AR17" s="193">
        <v>397.83</v>
      </c>
      <c r="AS17" s="193">
        <v>368.04</v>
      </c>
      <c r="AT17" s="193">
        <v>422.2600000000001</v>
      </c>
      <c r="AU17" s="513">
        <v>546.59999999999991</v>
      </c>
      <c r="AV17" s="513">
        <v>449.91</v>
      </c>
      <c r="AW17" s="513">
        <v>388.38999999999993</v>
      </c>
      <c r="AX17" s="513">
        <v>452.98</v>
      </c>
      <c r="AY17" s="513">
        <v>564.46</v>
      </c>
      <c r="AZ17" s="513">
        <v>435.67</v>
      </c>
      <c r="BA17" s="513">
        <v>444.59999999999997</v>
      </c>
    </row>
    <row r="18" spans="1:53" s="7" customFormat="1" ht="16.5" customHeight="1">
      <c r="A18" s="101" t="s">
        <v>1077</v>
      </c>
      <c r="B18" s="10"/>
      <c r="C18" s="14" t="s">
        <v>65</v>
      </c>
      <c r="D18" s="10"/>
      <c r="E18" s="46">
        <v>577.49</v>
      </c>
      <c r="F18" s="46">
        <v>586.42999999999995</v>
      </c>
      <c r="G18" s="46">
        <v>644.07000000000005</v>
      </c>
      <c r="H18" s="193">
        <v>639.67999999999995</v>
      </c>
      <c r="I18" s="193">
        <v>616.70000000000005</v>
      </c>
      <c r="J18" s="193">
        <v>737.85</v>
      </c>
      <c r="K18" s="193">
        <v>801.51</v>
      </c>
      <c r="L18" s="193">
        <v>839.2299999999999</v>
      </c>
      <c r="M18" s="193">
        <v>882.61</v>
      </c>
      <c r="N18" s="193">
        <v>946.63</v>
      </c>
      <c r="O18" s="193">
        <v>988.73</v>
      </c>
      <c r="P18" s="192"/>
      <c r="Q18" s="193">
        <v>131.15</v>
      </c>
      <c r="R18" s="193">
        <v>144.59999999999997</v>
      </c>
      <c r="S18" s="193">
        <v>204.04000000000008</v>
      </c>
      <c r="T18" s="193">
        <v>144.56</v>
      </c>
      <c r="U18" s="193">
        <v>142.23000000000002</v>
      </c>
      <c r="V18" s="193">
        <v>151.63999999999999</v>
      </c>
      <c r="W18" s="193">
        <v>201.24999999999994</v>
      </c>
      <c r="X18" s="193">
        <v>137.32</v>
      </c>
      <c r="Y18" s="193">
        <v>144.59000000000003</v>
      </c>
      <c r="Z18" s="193">
        <v>159.79999999999995</v>
      </c>
      <c r="AA18" s="193">
        <v>174.99000000000007</v>
      </c>
      <c r="AB18" s="193">
        <v>183.59</v>
      </c>
      <c r="AC18" s="193">
        <v>150.98999999999998</v>
      </c>
      <c r="AD18" s="193">
        <v>163.80000000000001</v>
      </c>
      <c r="AE18" s="193">
        <v>239.47000000000003</v>
      </c>
      <c r="AF18" s="193">
        <v>184.74</v>
      </c>
      <c r="AG18" s="193">
        <v>151.89999999999998</v>
      </c>
      <c r="AH18" s="193">
        <v>168.54000000000002</v>
      </c>
      <c r="AI18" s="193">
        <v>296.33</v>
      </c>
      <c r="AJ18" s="193">
        <v>180.76</v>
      </c>
      <c r="AK18" s="193">
        <v>168.24</v>
      </c>
      <c r="AL18" s="193">
        <v>182.84999999999997</v>
      </c>
      <c r="AM18" s="193">
        <v>307.38</v>
      </c>
      <c r="AN18" s="193">
        <v>222.82</v>
      </c>
      <c r="AO18" s="193">
        <v>179.12</v>
      </c>
      <c r="AP18" s="193">
        <v>193.67000000000002</v>
      </c>
      <c r="AQ18" s="193">
        <v>287</v>
      </c>
      <c r="AR18" s="193">
        <v>219.16</v>
      </c>
      <c r="AS18" s="193">
        <v>187.28</v>
      </c>
      <c r="AT18" s="193">
        <v>206.8</v>
      </c>
      <c r="AU18" s="513">
        <v>333.39</v>
      </c>
      <c r="AV18" s="513">
        <v>249.33</v>
      </c>
      <c r="AW18" s="513">
        <v>197.73</v>
      </c>
      <c r="AX18" s="513">
        <v>220.44</v>
      </c>
      <c r="AY18" s="513">
        <v>321.23</v>
      </c>
      <c r="AZ18" s="513">
        <v>238.04</v>
      </c>
      <c r="BA18" s="513">
        <v>246.96</v>
      </c>
    </row>
    <row r="19" spans="1:53" s="7" customFormat="1" ht="16.5" customHeight="1">
      <c r="A19" s="99" t="s">
        <v>1116</v>
      </c>
      <c r="B19" s="72"/>
      <c r="C19" s="31" t="s">
        <v>66</v>
      </c>
      <c r="D19" s="10"/>
      <c r="E19" s="247">
        <v>623.82000000000005</v>
      </c>
      <c r="F19" s="247">
        <v>622.41</v>
      </c>
      <c r="G19" s="247">
        <v>636.30999999999995</v>
      </c>
      <c r="H19" s="259">
        <v>674.65</v>
      </c>
      <c r="I19" s="259">
        <v>716.05</v>
      </c>
      <c r="J19" s="259">
        <v>720.82</v>
      </c>
      <c r="K19" s="259">
        <v>758.17</v>
      </c>
      <c r="L19" s="259">
        <v>798.93999999999994</v>
      </c>
      <c r="M19" s="259">
        <v>791.77</v>
      </c>
      <c r="N19" s="259">
        <v>788.1</v>
      </c>
      <c r="O19" s="259">
        <v>867.01</v>
      </c>
      <c r="P19" s="192"/>
      <c r="Q19" s="259">
        <v>140.26999999999998</v>
      </c>
      <c r="R19" s="259">
        <v>167.72000000000003</v>
      </c>
      <c r="S19" s="259">
        <v>187.51999999999992</v>
      </c>
      <c r="T19" s="259">
        <v>137.32</v>
      </c>
      <c r="U19" s="259">
        <v>165.28000000000003</v>
      </c>
      <c r="V19" s="259">
        <v>175.35999999999996</v>
      </c>
      <c r="W19" s="259">
        <v>196.69</v>
      </c>
      <c r="X19" s="259">
        <v>157.16999999999999</v>
      </c>
      <c r="Y19" s="259">
        <v>166.42</v>
      </c>
      <c r="Z19" s="259">
        <v>193.45</v>
      </c>
      <c r="AA19" s="259">
        <v>199.01</v>
      </c>
      <c r="AB19" s="259">
        <v>158.80000000000001</v>
      </c>
      <c r="AC19" s="259">
        <v>166.49</v>
      </c>
      <c r="AD19" s="259">
        <v>206.94</v>
      </c>
      <c r="AE19" s="259">
        <v>188.59000000000003</v>
      </c>
      <c r="AF19" s="259">
        <v>174.34</v>
      </c>
      <c r="AG19" s="259">
        <v>176.95000000000002</v>
      </c>
      <c r="AH19" s="259">
        <v>204.11999999999995</v>
      </c>
      <c r="AI19" s="259">
        <v>202.76</v>
      </c>
      <c r="AJ19" s="259">
        <v>181.97</v>
      </c>
      <c r="AK19" s="259">
        <v>172.03</v>
      </c>
      <c r="AL19" s="259">
        <v>218.23000000000002</v>
      </c>
      <c r="AM19" s="259">
        <v>226.70999999999992</v>
      </c>
      <c r="AN19" s="259">
        <v>181.02</v>
      </c>
      <c r="AO19" s="259">
        <v>173.92</v>
      </c>
      <c r="AP19" s="259">
        <v>212.82999999999998</v>
      </c>
      <c r="AQ19" s="259">
        <v>224</v>
      </c>
      <c r="AR19" s="259">
        <v>178.67</v>
      </c>
      <c r="AS19" s="259">
        <v>180.76000000000002</v>
      </c>
      <c r="AT19" s="259">
        <v>215.45999999999998</v>
      </c>
      <c r="AU19" s="561">
        <v>213.21000000000004</v>
      </c>
      <c r="AV19" s="561">
        <v>200.58</v>
      </c>
      <c r="AW19" s="561">
        <v>190.66</v>
      </c>
      <c r="AX19" s="561">
        <v>232.53999999999996</v>
      </c>
      <c r="AY19" s="561">
        <v>243.23000000000002</v>
      </c>
      <c r="AZ19" s="561">
        <v>197.63</v>
      </c>
      <c r="BA19" s="561">
        <v>197.64</v>
      </c>
    </row>
    <row r="20" spans="1:53" s="7" customFormat="1" ht="16.5" customHeight="1">
      <c r="A20" s="97"/>
      <c r="B20" s="10"/>
      <c r="C20" s="14" t="s">
        <v>67</v>
      </c>
      <c r="D20" s="10"/>
      <c r="E20" s="46">
        <v>20.27</v>
      </c>
      <c r="F20" s="46">
        <v>74.06</v>
      </c>
      <c r="G20" s="46">
        <v>52.62</v>
      </c>
      <c r="H20" s="193">
        <v>38.380000000000003</v>
      </c>
      <c r="I20" s="193">
        <v>25.13</v>
      </c>
      <c r="J20" s="193">
        <v>167.36</v>
      </c>
      <c r="K20" s="193">
        <v>140.62</v>
      </c>
      <c r="L20" s="193">
        <v>111.46000000000001</v>
      </c>
      <c r="M20" s="193">
        <v>80.002741599999993</v>
      </c>
      <c r="N20" s="193">
        <v>138.57999999999998</v>
      </c>
      <c r="O20" s="193">
        <v>13.06</v>
      </c>
      <c r="P20" s="192"/>
      <c r="Q20" s="193">
        <v>0</v>
      </c>
      <c r="R20" s="193">
        <v>14.809999999999999</v>
      </c>
      <c r="S20" s="193">
        <v>27.099999999999998</v>
      </c>
      <c r="T20" s="193">
        <v>-0.09</v>
      </c>
      <c r="U20" s="193">
        <v>15.129999999999999</v>
      </c>
      <c r="V20" s="193">
        <v>0</v>
      </c>
      <c r="W20" s="193">
        <v>23.340000000000003</v>
      </c>
      <c r="X20" s="193">
        <v>1.2</v>
      </c>
      <c r="Y20" s="193">
        <v>3.62</v>
      </c>
      <c r="Z20" s="193">
        <v>0</v>
      </c>
      <c r="AA20" s="193">
        <v>20.309999999999999</v>
      </c>
      <c r="AB20" s="193">
        <v>4.05</v>
      </c>
      <c r="AC20" s="193">
        <v>41.730000000000004</v>
      </c>
      <c r="AD20" s="193">
        <v>8.8999999999999986</v>
      </c>
      <c r="AE20" s="193">
        <v>112.68</v>
      </c>
      <c r="AF20" s="193">
        <v>28.58</v>
      </c>
      <c r="AG20" s="193">
        <v>0</v>
      </c>
      <c r="AH20" s="193">
        <v>13.760000000000005</v>
      </c>
      <c r="AI20" s="193">
        <v>98.28</v>
      </c>
      <c r="AJ20" s="193">
        <v>4.76</v>
      </c>
      <c r="AK20" s="193">
        <v>0.24000000000000021</v>
      </c>
      <c r="AL20" s="193">
        <v>4.84</v>
      </c>
      <c r="AM20" s="193">
        <v>101.62</v>
      </c>
      <c r="AN20" s="193">
        <v>9.58</v>
      </c>
      <c r="AO20" s="193">
        <v>0</v>
      </c>
      <c r="AP20" s="193">
        <v>5.0000000000000711E-2</v>
      </c>
      <c r="AQ20" s="193">
        <v>70.372741599999998</v>
      </c>
      <c r="AR20" s="193">
        <v>0.23</v>
      </c>
      <c r="AS20" s="193">
        <v>5.0000000000000017E-2</v>
      </c>
      <c r="AT20" s="193">
        <v>1.7</v>
      </c>
      <c r="AU20" s="513">
        <v>136.6</v>
      </c>
      <c r="AV20" s="513">
        <v>0</v>
      </c>
      <c r="AW20" s="513">
        <v>0</v>
      </c>
      <c r="AX20" s="513">
        <v>0</v>
      </c>
      <c r="AY20" s="513">
        <v>13.06</v>
      </c>
      <c r="AZ20" s="513">
        <v>95.9</v>
      </c>
      <c r="BA20" s="513">
        <v>9.9999999999994316E-2</v>
      </c>
    </row>
    <row r="21" spans="1:53" s="7" customFormat="1" ht="16.5" customHeight="1">
      <c r="A21" s="97"/>
      <c r="B21" s="10"/>
      <c r="C21" s="14" t="s">
        <v>68</v>
      </c>
      <c r="D21" s="10"/>
      <c r="E21" s="46">
        <v>115.6</v>
      </c>
      <c r="F21" s="46">
        <v>93.27</v>
      </c>
      <c r="G21" s="46">
        <v>102.63</v>
      </c>
      <c r="H21" s="193">
        <v>108.7</v>
      </c>
      <c r="I21" s="193">
        <v>127.19</v>
      </c>
      <c r="J21" s="193">
        <v>104.4</v>
      </c>
      <c r="K21" s="193">
        <v>81.89</v>
      </c>
      <c r="L21" s="193">
        <v>98.18</v>
      </c>
      <c r="M21" s="193">
        <v>108.99513480000002</v>
      </c>
      <c r="N21" s="193">
        <v>101.67</v>
      </c>
      <c r="O21" s="193">
        <v>100.35</v>
      </c>
      <c r="P21" s="192"/>
      <c r="Q21" s="193">
        <v>22.92</v>
      </c>
      <c r="R21" s="193">
        <v>24.090000000000003</v>
      </c>
      <c r="S21" s="193">
        <v>31.47999999999999</v>
      </c>
      <c r="T21" s="193">
        <v>25.46</v>
      </c>
      <c r="U21" s="193">
        <v>28.299999999999997</v>
      </c>
      <c r="V21" s="193">
        <v>26.110000000000007</v>
      </c>
      <c r="W21" s="193">
        <v>28.83</v>
      </c>
      <c r="X21" s="193">
        <v>29.62</v>
      </c>
      <c r="Y21" s="193">
        <v>30.73</v>
      </c>
      <c r="Z21" s="193">
        <v>33.499999999999993</v>
      </c>
      <c r="AA21" s="193">
        <v>33.340000000000003</v>
      </c>
      <c r="AB21" s="193">
        <v>28.93</v>
      </c>
      <c r="AC21" s="193">
        <v>29.4</v>
      </c>
      <c r="AD21" s="193">
        <v>24.950000000000003</v>
      </c>
      <c r="AE21" s="193">
        <v>21.120000000000005</v>
      </c>
      <c r="AF21" s="193">
        <v>21.42</v>
      </c>
      <c r="AG21" s="193">
        <v>19.03</v>
      </c>
      <c r="AH21" s="193">
        <v>19.86</v>
      </c>
      <c r="AI21" s="193">
        <v>21.58</v>
      </c>
      <c r="AJ21" s="193">
        <v>25.68</v>
      </c>
      <c r="AK21" s="193">
        <v>24.32</v>
      </c>
      <c r="AL21" s="193">
        <v>24.240000000000002</v>
      </c>
      <c r="AM21" s="193">
        <v>23.939999999999998</v>
      </c>
      <c r="AN21" s="193">
        <v>27.9</v>
      </c>
      <c r="AO21" s="193">
        <v>27.509999999999998</v>
      </c>
      <c r="AP21" s="193">
        <v>27.540000000000006</v>
      </c>
      <c r="AQ21" s="193">
        <v>26.045134800000014</v>
      </c>
      <c r="AR21" s="193">
        <v>25.68</v>
      </c>
      <c r="AS21" s="193">
        <v>25.299999999999997</v>
      </c>
      <c r="AT21" s="193">
        <v>25.390000000000008</v>
      </c>
      <c r="AU21" s="513">
        <v>25.299999999999997</v>
      </c>
      <c r="AV21" s="513">
        <v>23.91</v>
      </c>
      <c r="AW21" s="513">
        <v>24.220000000000002</v>
      </c>
      <c r="AX21" s="513">
        <v>23.46</v>
      </c>
      <c r="AY21" s="513">
        <v>28.759999999999991</v>
      </c>
      <c r="AZ21" s="513">
        <v>17.54</v>
      </c>
      <c r="BA21" s="513">
        <v>17.420000000000002</v>
      </c>
    </row>
    <row r="22" spans="1:53" s="7" customFormat="1" ht="16.5" customHeight="1">
      <c r="A22" s="97"/>
      <c r="B22" s="10"/>
      <c r="C22" s="14" t="s">
        <v>69</v>
      </c>
      <c r="D22" s="10"/>
      <c r="E22" s="46">
        <v>178.54</v>
      </c>
      <c r="F22" s="46">
        <v>206.79</v>
      </c>
      <c r="G22" s="46">
        <v>295.18</v>
      </c>
      <c r="H22" s="193">
        <v>276.22000000000003</v>
      </c>
      <c r="I22" s="193">
        <v>275.17</v>
      </c>
      <c r="J22" s="193">
        <v>269.58999999999997</v>
      </c>
      <c r="K22" s="193">
        <v>272.45999999999998</v>
      </c>
      <c r="L22" s="193">
        <v>259.39999999999998</v>
      </c>
      <c r="M22" s="193">
        <v>263.00220622999996</v>
      </c>
      <c r="N22" s="193">
        <v>265.08</v>
      </c>
      <c r="O22" s="193">
        <v>288.66000000000003</v>
      </c>
      <c r="P22" s="192"/>
      <c r="Q22" s="193">
        <v>73.750000000000014</v>
      </c>
      <c r="R22" s="193">
        <v>72.81</v>
      </c>
      <c r="S22" s="193">
        <v>72.88</v>
      </c>
      <c r="T22" s="193">
        <v>71.08</v>
      </c>
      <c r="U22" s="193">
        <v>68.42</v>
      </c>
      <c r="V22" s="193">
        <v>68.490000000000009</v>
      </c>
      <c r="W22" s="193">
        <v>68.230000000000018</v>
      </c>
      <c r="X22" s="193">
        <v>67.5</v>
      </c>
      <c r="Y22" s="193">
        <v>67.889999999999986</v>
      </c>
      <c r="Z22" s="193">
        <v>69.640000000000015</v>
      </c>
      <c r="AA22" s="193">
        <v>70.140000000000015</v>
      </c>
      <c r="AB22" s="193">
        <v>69.17</v>
      </c>
      <c r="AC22" s="193">
        <v>65.469999999999985</v>
      </c>
      <c r="AD22" s="193">
        <v>66.54000000000002</v>
      </c>
      <c r="AE22" s="193">
        <v>68.409999999999968</v>
      </c>
      <c r="AF22" s="193">
        <v>66.72</v>
      </c>
      <c r="AG22" s="193">
        <v>66.330000000000013</v>
      </c>
      <c r="AH22" s="193">
        <v>69.299999999999983</v>
      </c>
      <c r="AI22" s="193">
        <v>70.109999999999985</v>
      </c>
      <c r="AJ22" s="193">
        <v>63.76</v>
      </c>
      <c r="AK22" s="193">
        <v>63.24</v>
      </c>
      <c r="AL22" s="193">
        <v>66.650000000000006</v>
      </c>
      <c r="AM22" s="193">
        <v>65.749999999999972</v>
      </c>
      <c r="AN22" s="193">
        <v>66.78</v>
      </c>
      <c r="AO22" s="193">
        <v>65.849999999999994</v>
      </c>
      <c r="AP22" s="193">
        <v>63.509999999999991</v>
      </c>
      <c r="AQ22" s="193">
        <v>66.862206229999998</v>
      </c>
      <c r="AR22" s="193">
        <v>66.319999999999993</v>
      </c>
      <c r="AS22" s="193">
        <v>66.260000000000019</v>
      </c>
      <c r="AT22" s="193">
        <v>66.079999999999984</v>
      </c>
      <c r="AU22" s="513">
        <v>66.419999999999987</v>
      </c>
      <c r="AV22" s="513">
        <v>70.14</v>
      </c>
      <c r="AW22" s="513">
        <v>71.58</v>
      </c>
      <c r="AX22" s="513">
        <v>71.09</v>
      </c>
      <c r="AY22" s="513">
        <v>75.850000000000023</v>
      </c>
      <c r="AZ22" s="513">
        <v>82.29</v>
      </c>
      <c r="BA22" s="513">
        <v>82.070000000000007</v>
      </c>
    </row>
    <row r="23" spans="1:53" s="7" customFormat="1" ht="16.5" customHeight="1">
      <c r="A23" s="97"/>
      <c r="B23" s="224"/>
      <c r="C23" s="216" t="s">
        <v>70</v>
      </c>
      <c r="D23" s="10"/>
      <c r="E23" s="251">
        <v>44.440000000000005</v>
      </c>
      <c r="F23" s="251">
        <v>41.77</v>
      </c>
      <c r="G23" s="251">
        <v>43.42</v>
      </c>
      <c r="H23" s="260">
        <v>41.95</v>
      </c>
      <c r="I23" s="260">
        <v>39.53</v>
      </c>
      <c r="J23" s="260">
        <v>41.97</v>
      </c>
      <c r="K23" s="260">
        <v>45.42</v>
      </c>
      <c r="L23" s="260">
        <v>45.21</v>
      </c>
      <c r="M23" s="260">
        <v>43.988556110000005</v>
      </c>
      <c r="N23" s="260">
        <v>45.21</v>
      </c>
      <c r="O23" s="260">
        <v>59.28</v>
      </c>
      <c r="P23" s="192"/>
      <c r="Q23" s="260">
        <v>9.7700000000000031</v>
      </c>
      <c r="R23" s="260">
        <v>13.579999999999995</v>
      </c>
      <c r="S23" s="260">
        <v>10.620000000000005</v>
      </c>
      <c r="T23" s="260">
        <v>9.31</v>
      </c>
      <c r="U23" s="260">
        <v>9.51</v>
      </c>
      <c r="V23" s="260">
        <v>12.84</v>
      </c>
      <c r="W23" s="260">
        <v>10.290000000000003</v>
      </c>
      <c r="X23" s="260">
        <v>8.76</v>
      </c>
      <c r="Y23" s="260">
        <v>8.8800000000000008</v>
      </c>
      <c r="Z23" s="260">
        <v>12.469999999999999</v>
      </c>
      <c r="AA23" s="260">
        <v>9.4200000000000017</v>
      </c>
      <c r="AB23" s="260">
        <v>8.7200000000000006</v>
      </c>
      <c r="AC23" s="260">
        <v>9.1300000000000008</v>
      </c>
      <c r="AD23" s="260">
        <v>13.379999999999999</v>
      </c>
      <c r="AE23" s="260">
        <v>10.739999999999998</v>
      </c>
      <c r="AF23" s="260">
        <v>9.68</v>
      </c>
      <c r="AG23" s="260">
        <v>9.86</v>
      </c>
      <c r="AH23" s="260">
        <v>14.090000000000003</v>
      </c>
      <c r="AI23" s="260">
        <v>11.79</v>
      </c>
      <c r="AJ23" s="260">
        <v>10.47</v>
      </c>
      <c r="AK23" s="260">
        <v>9.5299999999999994</v>
      </c>
      <c r="AL23" s="260">
        <v>14.14</v>
      </c>
      <c r="AM23" s="260">
        <v>11.07</v>
      </c>
      <c r="AN23" s="260">
        <v>9.75</v>
      </c>
      <c r="AO23" s="260">
        <v>9.620000000000001</v>
      </c>
      <c r="AP23" s="260">
        <v>11.29</v>
      </c>
      <c r="AQ23" s="260">
        <v>13.328556110000005</v>
      </c>
      <c r="AR23" s="260">
        <v>9.34</v>
      </c>
      <c r="AS23" s="260">
        <v>9.3099999999999987</v>
      </c>
      <c r="AT23" s="260">
        <v>14.440000000000005</v>
      </c>
      <c r="AU23" s="562">
        <v>12.119999999999997</v>
      </c>
      <c r="AV23" s="562">
        <v>10.92</v>
      </c>
      <c r="AW23" s="562">
        <v>11.88</v>
      </c>
      <c r="AX23" s="562">
        <v>18.529999999999998</v>
      </c>
      <c r="AY23" s="562">
        <v>17.950000000000003</v>
      </c>
      <c r="AZ23" s="562">
        <v>17.12</v>
      </c>
      <c r="BA23" s="562">
        <v>17.389999999999997</v>
      </c>
    </row>
    <row r="24" spans="1:53" s="7" customFormat="1" ht="16.5" customHeight="1">
      <c r="A24" s="97"/>
      <c r="B24" s="224" t="s">
        <v>71</v>
      </c>
      <c r="C24" s="224"/>
      <c r="D24" s="10"/>
      <c r="E24" s="252">
        <v>677.18</v>
      </c>
      <c r="F24" s="252">
        <v>714.12</v>
      </c>
      <c r="G24" s="252">
        <v>658.4</v>
      </c>
      <c r="H24" s="262">
        <v>707.26</v>
      </c>
      <c r="I24" s="262">
        <v>838.17</v>
      </c>
      <c r="J24" s="262">
        <v>441.41</v>
      </c>
      <c r="K24" s="262">
        <v>504.59</v>
      </c>
      <c r="L24" s="262">
        <v>283.38</v>
      </c>
      <c r="M24" s="262">
        <v>744.55</v>
      </c>
      <c r="N24" s="262">
        <v>346.03999999999996</v>
      </c>
      <c r="O24" s="262">
        <v>1012.13</v>
      </c>
      <c r="P24" s="192"/>
      <c r="Q24" s="262">
        <v>145.50999999999996</v>
      </c>
      <c r="R24" s="262">
        <v>151.34000000000003</v>
      </c>
      <c r="S24" s="262">
        <v>192.96999999999997</v>
      </c>
      <c r="T24" s="262">
        <v>214.39</v>
      </c>
      <c r="U24" s="262">
        <v>185.68</v>
      </c>
      <c r="V24" s="262">
        <v>129.32999999999998</v>
      </c>
      <c r="W24" s="262">
        <v>177.86</v>
      </c>
      <c r="X24" s="262">
        <v>152.9</v>
      </c>
      <c r="Y24" s="262">
        <v>133.36999999999998</v>
      </c>
      <c r="Z24" s="262">
        <v>156.98000000000002</v>
      </c>
      <c r="AA24" s="262">
        <v>394.91999999999996</v>
      </c>
      <c r="AB24" s="262">
        <v>184.9</v>
      </c>
      <c r="AC24" s="262">
        <v>93.859999999999985</v>
      </c>
      <c r="AD24" s="262">
        <v>66.81</v>
      </c>
      <c r="AE24" s="262">
        <v>95.84</v>
      </c>
      <c r="AF24" s="262">
        <v>128.96</v>
      </c>
      <c r="AG24" s="262">
        <v>131.58000000000001</v>
      </c>
      <c r="AH24" s="262">
        <v>123.73999999999995</v>
      </c>
      <c r="AI24" s="262">
        <v>120.31</v>
      </c>
      <c r="AJ24" s="262">
        <v>157.94</v>
      </c>
      <c r="AK24" s="262">
        <v>-62.69</v>
      </c>
      <c r="AL24" s="262">
        <v>161</v>
      </c>
      <c r="AM24" s="262">
        <v>27.129999999999995</v>
      </c>
      <c r="AN24" s="262">
        <v>92</v>
      </c>
      <c r="AO24" s="262">
        <v>205.55</v>
      </c>
      <c r="AP24" s="262">
        <v>132</v>
      </c>
      <c r="AQ24" s="262">
        <v>315</v>
      </c>
      <c r="AR24" s="262">
        <v>102.7</v>
      </c>
      <c r="AS24" s="514">
        <v>172</v>
      </c>
      <c r="AT24" s="262">
        <v>166</v>
      </c>
      <c r="AU24" s="262">
        <v>-94.660000000000025</v>
      </c>
      <c r="AV24" s="514">
        <v>123.78</v>
      </c>
      <c r="AW24" s="514">
        <v>232.1</v>
      </c>
      <c r="AX24" s="514">
        <v>283.32000000000005</v>
      </c>
      <c r="AY24" s="514">
        <v>372.92999999999995</v>
      </c>
      <c r="AZ24" s="514">
        <v>352.88</v>
      </c>
      <c r="BA24" s="514">
        <v>432.65999999999997</v>
      </c>
    </row>
    <row r="25" spans="1:53" s="7" customFormat="1" ht="16.5" customHeight="1">
      <c r="A25" s="97"/>
      <c r="B25" s="224" t="s">
        <v>72</v>
      </c>
      <c r="C25" s="224"/>
      <c r="D25" s="10"/>
      <c r="E25" s="252">
        <v>798.79</v>
      </c>
      <c r="F25" s="252">
        <v>590.61</v>
      </c>
      <c r="G25" s="252">
        <v>424.24</v>
      </c>
      <c r="H25" s="262">
        <v>595.61</v>
      </c>
      <c r="I25" s="262">
        <v>595.41999999999996</v>
      </c>
      <c r="J25" s="262">
        <v>781.62</v>
      </c>
      <c r="K25" s="262">
        <v>1192.3900000000001</v>
      </c>
      <c r="L25" s="262">
        <v>1445.34</v>
      </c>
      <c r="M25" s="262">
        <v>1164.5631282799998</v>
      </c>
      <c r="N25" s="262">
        <v>2150.2000000000003</v>
      </c>
      <c r="O25" s="262">
        <v>2367.69</v>
      </c>
      <c r="P25" s="191"/>
      <c r="Q25" s="262">
        <v>232.10000000000002</v>
      </c>
      <c r="R25" s="262">
        <v>153.91999999999996</v>
      </c>
      <c r="S25" s="262">
        <v>-76.039999999999964</v>
      </c>
      <c r="T25" s="262">
        <v>179.75</v>
      </c>
      <c r="U25" s="262">
        <v>201.67000000000002</v>
      </c>
      <c r="V25" s="262">
        <v>183.03000000000003</v>
      </c>
      <c r="W25" s="262">
        <v>31.159999999999968</v>
      </c>
      <c r="X25" s="262">
        <v>216.3</v>
      </c>
      <c r="Y25" s="262">
        <v>304.07</v>
      </c>
      <c r="Z25" s="262">
        <v>173.65999999999997</v>
      </c>
      <c r="AA25" s="262">
        <v>-98.610000000000014</v>
      </c>
      <c r="AB25" s="262">
        <v>106.84</v>
      </c>
      <c r="AC25" s="262">
        <v>359.35</v>
      </c>
      <c r="AD25" s="262">
        <v>234.77999999999997</v>
      </c>
      <c r="AE25" s="262">
        <v>80.25</v>
      </c>
      <c r="AF25" s="262">
        <v>310.52999999999997</v>
      </c>
      <c r="AG25" s="262">
        <v>382.29000000000008</v>
      </c>
      <c r="AH25" s="262">
        <v>358.59000000000003</v>
      </c>
      <c r="AI25" s="262">
        <v>140.98000000000002</v>
      </c>
      <c r="AJ25" s="262">
        <v>331.97</v>
      </c>
      <c r="AK25" s="262">
        <v>571.78</v>
      </c>
      <c r="AL25" s="262">
        <v>329.97</v>
      </c>
      <c r="AM25" s="262">
        <v>211.61999999999989</v>
      </c>
      <c r="AN25" s="262">
        <v>389.64</v>
      </c>
      <c r="AO25" s="262">
        <v>388.49999999999994</v>
      </c>
      <c r="AP25" s="262">
        <v>418.69999999999993</v>
      </c>
      <c r="AQ25" s="262">
        <v>-32.276871719999917</v>
      </c>
      <c r="AR25" s="262">
        <v>501.38000000000005</v>
      </c>
      <c r="AS25" s="262">
        <v>518.56999999999994</v>
      </c>
      <c r="AT25" s="262">
        <v>559.27999999999986</v>
      </c>
      <c r="AU25" s="563">
        <v>570.97000000000025</v>
      </c>
      <c r="AV25" s="563">
        <v>622.25000000000011</v>
      </c>
      <c r="AW25" s="563">
        <v>628.1099999999999</v>
      </c>
      <c r="AX25" s="563">
        <v>625.12</v>
      </c>
      <c r="AY25" s="563">
        <v>492.21000000000015</v>
      </c>
      <c r="AZ25" s="563">
        <v>621.68999999999994</v>
      </c>
      <c r="BA25" s="563">
        <v>546.84000000000026</v>
      </c>
    </row>
    <row r="26" spans="1:53" s="7" customFormat="1" ht="16.5" customHeight="1">
      <c r="A26" s="97"/>
      <c r="B26" s="216" t="s">
        <v>74</v>
      </c>
      <c r="C26" s="216"/>
      <c r="D26" s="14"/>
      <c r="E26" s="251">
        <v>205.53</v>
      </c>
      <c r="F26" s="251">
        <v>138.52000000000001</v>
      </c>
      <c r="G26" s="251">
        <v>68</v>
      </c>
      <c r="H26" s="260">
        <v>86</v>
      </c>
      <c r="I26" s="260">
        <v>75.16</v>
      </c>
      <c r="J26" s="260">
        <v>131.4</v>
      </c>
      <c r="K26" s="260">
        <v>187.72</v>
      </c>
      <c r="L26" s="260">
        <v>350.33</v>
      </c>
      <c r="M26" s="260">
        <v>-76.716871720000142</v>
      </c>
      <c r="N26" s="260">
        <v>537.37000000000012</v>
      </c>
      <c r="O26" s="260">
        <v>597.25000000000011</v>
      </c>
      <c r="P26" s="192"/>
      <c r="Q26" s="260">
        <v>45.45</v>
      </c>
      <c r="R26" s="260">
        <v>41.370000000000005</v>
      </c>
      <c r="S26" s="260">
        <v>-31.290000000000006</v>
      </c>
      <c r="T26" s="260">
        <v>41.66</v>
      </c>
      <c r="U26" s="260">
        <v>3.5500000000000043</v>
      </c>
      <c r="V26" s="260">
        <v>31.520000000000003</v>
      </c>
      <c r="W26" s="260">
        <v>9.269999999999996</v>
      </c>
      <c r="X26" s="260">
        <v>51.76</v>
      </c>
      <c r="Y26" s="260">
        <v>48.830000000000005</v>
      </c>
      <c r="Z26" s="260">
        <v>30.72999999999999</v>
      </c>
      <c r="AA26" s="260">
        <v>-56.16</v>
      </c>
      <c r="AB26" s="260">
        <v>15.53085125</v>
      </c>
      <c r="AC26" s="260">
        <v>74.28</v>
      </c>
      <c r="AD26" s="260">
        <v>34.759999999999991</v>
      </c>
      <c r="AE26" s="260">
        <v>5.9900000000000091</v>
      </c>
      <c r="AF26" s="260">
        <v>61.19</v>
      </c>
      <c r="AG26" s="260">
        <v>69.289999999999992</v>
      </c>
      <c r="AH26" s="260">
        <v>48.100000000000023</v>
      </c>
      <c r="AI26" s="260">
        <v>9.1399999999999864</v>
      </c>
      <c r="AJ26" s="260">
        <v>72.02</v>
      </c>
      <c r="AK26" s="260">
        <v>125.02</v>
      </c>
      <c r="AL26" s="260">
        <v>79.980000000000018</v>
      </c>
      <c r="AM26" s="260">
        <v>73.31</v>
      </c>
      <c r="AN26" s="260">
        <v>93.69</v>
      </c>
      <c r="AO26" s="260">
        <v>100.05</v>
      </c>
      <c r="AP26" s="260">
        <v>96.420000000000016</v>
      </c>
      <c r="AQ26" s="260">
        <v>-366</v>
      </c>
      <c r="AR26" s="260">
        <v>120.33000000000004</v>
      </c>
      <c r="AS26" s="260">
        <v>124.96999999999997</v>
      </c>
      <c r="AT26" s="260">
        <v>138.8599999999999</v>
      </c>
      <c r="AU26" s="564">
        <v>153.21000000000026</v>
      </c>
      <c r="AV26" s="564">
        <v>155.56000000000012</v>
      </c>
      <c r="AW26" s="564">
        <v>184.68999999999988</v>
      </c>
      <c r="AX26" s="564">
        <v>156.27999999999997</v>
      </c>
      <c r="AY26" s="564">
        <v>100.72000000000014</v>
      </c>
      <c r="AZ26" s="564">
        <v>151.81999999999994</v>
      </c>
      <c r="BA26" s="564">
        <v>131.23000000000025</v>
      </c>
    </row>
    <row r="27" spans="1:53" ht="16.5" customHeight="1">
      <c r="B27" s="10" t="s">
        <v>75</v>
      </c>
      <c r="C27" s="10"/>
      <c r="D27" s="10"/>
      <c r="E27" s="48">
        <v>593.26</v>
      </c>
      <c r="F27" s="48">
        <v>452.09</v>
      </c>
      <c r="G27" s="48">
        <v>356.24</v>
      </c>
      <c r="H27" s="261">
        <v>509.61</v>
      </c>
      <c r="I27" s="261">
        <v>520.26</v>
      </c>
      <c r="J27" s="261">
        <v>650.22</v>
      </c>
      <c r="K27" s="261">
        <v>1004.67</v>
      </c>
      <c r="L27" s="261">
        <v>1095.01</v>
      </c>
      <c r="M27" s="261">
        <v>1241.28</v>
      </c>
      <c r="N27" s="261">
        <v>1612.83</v>
      </c>
      <c r="O27" s="261">
        <v>1770.44</v>
      </c>
      <c r="P27" s="191"/>
      <c r="Q27" s="261">
        <v>186.64999999999998</v>
      </c>
      <c r="R27" s="261">
        <v>112.55000000000001</v>
      </c>
      <c r="S27" s="261">
        <v>-44.75</v>
      </c>
      <c r="T27" s="261">
        <v>138.06</v>
      </c>
      <c r="U27" s="261">
        <v>198.14999999999998</v>
      </c>
      <c r="V27" s="261">
        <v>151.51000000000005</v>
      </c>
      <c r="W27" s="261">
        <v>21.889999999999986</v>
      </c>
      <c r="X27" s="261">
        <v>164.54</v>
      </c>
      <c r="Y27" s="261">
        <v>255.23999999999998</v>
      </c>
      <c r="Z27" s="261">
        <v>142.93000000000006</v>
      </c>
      <c r="AA27" s="261">
        <v>-42.450000000000045</v>
      </c>
      <c r="AB27" s="261">
        <v>91.309148750000006</v>
      </c>
      <c r="AC27" s="261">
        <v>285.07000000000005</v>
      </c>
      <c r="AD27" s="261">
        <v>200.02000000000004</v>
      </c>
      <c r="AE27" s="261">
        <v>74.259999999999991</v>
      </c>
      <c r="AF27" s="261">
        <v>249.34</v>
      </c>
      <c r="AG27" s="261">
        <v>313</v>
      </c>
      <c r="AH27" s="261">
        <v>310.49</v>
      </c>
      <c r="AI27" s="261">
        <v>131.83999999999992</v>
      </c>
      <c r="AJ27" s="261">
        <v>259.95</v>
      </c>
      <c r="AK27" s="261">
        <v>446.76</v>
      </c>
      <c r="AL27" s="261">
        <v>249.99</v>
      </c>
      <c r="AM27" s="261">
        <v>138.30999999999995</v>
      </c>
      <c r="AN27" s="261">
        <v>295.95</v>
      </c>
      <c r="AO27" s="261">
        <v>288.44999999999993</v>
      </c>
      <c r="AP27" s="261">
        <v>323</v>
      </c>
      <c r="AQ27" s="261">
        <v>334</v>
      </c>
      <c r="AR27" s="261">
        <v>381.05</v>
      </c>
      <c r="AS27" s="261">
        <v>393.59999999999997</v>
      </c>
      <c r="AT27" s="261">
        <v>420.41999999999996</v>
      </c>
      <c r="AU27" s="560">
        <v>417.76</v>
      </c>
      <c r="AV27" s="560">
        <v>466.69</v>
      </c>
      <c r="AW27" s="560">
        <v>443.42</v>
      </c>
      <c r="AX27" s="560">
        <v>468.84000000000003</v>
      </c>
      <c r="AY27" s="560">
        <v>391.49</v>
      </c>
      <c r="AZ27" s="560">
        <v>469.87</v>
      </c>
      <c r="BA27" s="560">
        <v>415.61</v>
      </c>
    </row>
    <row r="28" spans="1:53" s="7" customFormat="1" ht="16.5" customHeight="1">
      <c r="A28" s="97"/>
      <c r="B28" s="216" t="s">
        <v>76</v>
      </c>
      <c r="C28" s="216"/>
      <c r="D28" s="14"/>
      <c r="E28" s="251">
        <v>156.57</v>
      </c>
      <c r="F28" s="251">
        <v>194.61</v>
      </c>
      <c r="G28" s="251">
        <v>106.1</v>
      </c>
      <c r="H28" s="260">
        <v>193.29</v>
      </c>
      <c r="I28" s="260">
        <v>239.29</v>
      </c>
      <c r="J28" s="260">
        <v>299.93</v>
      </c>
      <c r="K28" s="260">
        <v>-110.04</v>
      </c>
      <c r="L28" s="260">
        <v>-168.16</v>
      </c>
      <c r="M28" s="260">
        <v>49.679999999999993</v>
      </c>
      <c r="N28" s="260">
        <v>-75.800000000000011</v>
      </c>
      <c r="O28" s="260">
        <v>38.020000000000003</v>
      </c>
      <c r="P28" s="192"/>
      <c r="Q28" s="260">
        <v>-34.409999999999997</v>
      </c>
      <c r="R28" s="260">
        <v>82.66</v>
      </c>
      <c r="S28" s="260">
        <v>17.239999999999995</v>
      </c>
      <c r="T28" s="260">
        <v>61.63</v>
      </c>
      <c r="U28" s="260">
        <v>-35.800000000000004</v>
      </c>
      <c r="V28" s="260">
        <v>79.13</v>
      </c>
      <c r="W28" s="260">
        <v>88.330000000000013</v>
      </c>
      <c r="X28" s="260">
        <v>-37.17</v>
      </c>
      <c r="Y28" s="260">
        <v>150.67000000000002</v>
      </c>
      <c r="Z28" s="260">
        <v>129.35</v>
      </c>
      <c r="AA28" s="260">
        <v>-3.5600000000000023</v>
      </c>
      <c r="AB28" s="260">
        <v>43.47</v>
      </c>
      <c r="AC28" s="260">
        <v>136.05000000000001</v>
      </c>
      <c r="AD28" s="260">
        <v>55.70999999999998</v>
      </c>
      <c r="AE28" s="260">
        <v>64.700000000000017</v>
      </c>
      <c r="AF28" s="260">
        <v>-187.82</v>
      </c>
      <c r="AG28" s="260">
        <v>180.92</v>
      </c>
      <c r="AH28" s="260">
        <v>-26.590000000000003</v>
      </c>
      <c r="AI28" s="260">
        <v>-76.550000000000011</v>
      </c>
      <c r="AJ28" s="260">
        <v>132.21</v>
      </c>
      <c r="AK28" s="260">
        <v>41.22</v>
      </c>
      <c r="AL28" s="260">
        <v>-71.639999999999986</v>
      </c>
      <c r="AM28" s="260">
        <v>-269.95000000000005</v>
      </c>
      <c r="AN28" s="260">
        <v>70.44</v>
      </c>
      <c r="AO28" s="260">
        <v>-42.2</v>
      </c>
      <c r="AP28" s="260">
        <v>-14.779999999999998</v>
      </c>
      <c r="AQ28" s="260">
        <v>36.22</v>
      </c>
      <c r="AR28" s="260">
        <v>-34.659999999999997</v>
      </c>
      <c r="AS28" s="260">
        <v>-45.81</v>
      </c>
      <c r="AT28" s="260">
        <v>-6.6800000000000068</v>
      </c>
      <c r="AU28" s="260">
        <v>11.35</v>
      </c>
      <c r="AV28" s="562">
        <v>1.96</v>
      </c>
      <c r="AW28" s="562">
        <v>1.55</v>
      </c>
      <c r="AX28" s="562">
        <v>8.4700000000000024</v>
      </c>
      <c r="AY28" s="562">
        <v>26.04</v>
      </c>
      <c r="AZ28" s="562">
        <v>74.069999999999993</v>
      </c>
      <c r="BA28" s="260">
        <v>-9.4599999999999937</v>
      </c>
    </row>
    <row r="29" spans="1:53" ht="16.5" customHeight="1" thickBot="1">
      <c r="B29" s="38" t="s">
        <v>77</v>
      </c>
      <c r="C29" s="38"/>
      <c r="D29" s="38"/>
      <c r="E29" s="250">
        <v>597.21</v>
      </c>
      <c r="F29" s="250">
        <v>390.07</v>
      </c>
      <c r="G29" s="250">
        <v>387.65</v>
      </c>
      <c r="H29" s="264">
        <v>472.26</v>
      </c>
      <c r="I29" s="264">
        <v>527.84</v>
      </c>
      <c r="J29" s="264">
        <v>804.05</v>
      </c>
      <c r="K29" s="264">
        <v>816.24</v>
      </c>
      <c r="L29" s="264">
        <v>863.95</v>
      </c>
      <c r="M29" s="264">
        <v>1232.26</v>
      </c>
      <c r="N29" s="264">
        <v>1460.72</v>
      </c>
      <c r="O29" s="264">
        <v>1546.58</v>
      </c>
      <c r="P29" s="265"/>
      <c r="Q29" s="264">
        <v>211.01999999999998</v>
      </c>
      <c r="R29" s="264">
        <v>76.360000000000014</v>
      </c>
      <c r="S29" s="264">
        <v>-4.9000000000000341</v>
      </c>
      <c r="T29" s="264">
        <v>151.22999999999999</v>
      </c>
      <c r="U29" s="264">
        <v>173.41</v>
      </c>
      <c r="V29" s="264">
        <v>138.86000000000001</v>
      </c>
      <c r="W29" s="264">
        <v>8.9800000000000182</v>
      </c>
      <c r="X29" s="264">
        <v>140.79</v>
      </c>
      <c r="Y29" s="264">
        <v>272.63</v>
      </c>
      <c r="Z29" s="264">
        <v>132.38999999999993</v>
      </c>
      <c r="AA29" s="264">
        <v>-17.969999999999914</v>
      </c>
      <c r="AB29" s="264">
        <v>134.30000000000001</v>
      </c>
      <c r="AC29" s="264">
        <v>466.95000000000005</v>
      </c>
      <c r="AD29" s="264">
        <v>224.89999999999998</v>
      </c>
      <c r="AE29" s="264">
        <v>68.12</v>
      </c>
      <c r="AF29" s="264">
        <v>40.130000000000003</v>
      </c>
      <c r="AG29" s="264">
        <v>385.22</v>
      </c>
      <c r="AH29" s="264">
        <v>316.77999999999997</v>
      </c>
      <c r="AI29" s="264">
        <v>74.110000000000014</v>
      </c>
      <c r="AJ29" s="264">
        <v>241.4</v>
      </c>
      <c r="AK29" s="264">
        <v>483.83</v>
      </c>
      <c r="AL29" s="264">
        <v>252.91999999999996</v>
      </c>
      <c r="AM29" s="264">
        <v>-114.19999999999993</v>
      </c>
      <c r="AN29" s="264">
        <v>313.47000000000003</v>
      </c>
      <c r="AO29" s="264">
        <v>299.02999999999997</v>
      </c>
      <c r="AP29" s="264">
        <v>330.24</v>
      </c>
      <c r="AQ29" s="264">
        <v>289.52</v>
      </c>
      <c r="AR29" s="264">
        <v>339.52</v>
      </c>
      <c r="AS29" s="264">
        <v>336.93000000000006</v>
      </c>
      <c r="AT29" s="264">
        <v>380.84999999999991</v>
      </c>
      <c r="AU29" s="565">
        <v>403.42000000000007</v>
      </c>
      <c r="AV29" s="565">
        <v>284.52999999999997</v>
      </c>
      <c r="AW29" s="565">
        <v>262.68000000000006</v>
      </c>
      <c r="AX29" s="565">
        <v>381.65999999999997</v>
      </c>
      <c r="AY29" s="565">
        <v>617.70999999999992</v>
      </c>
      <c r="AZ29" s="565">
        <v>624.1</v>
      </c>
      <c r="BA29" s="565">
        <v>367.63</v>
      </c>
    </row>
    <row r="30" spans="1:53" s="7" customFormat="1" ht="16.5" customHeight="1" thickBot="1">
      <c r="A30" s="97"/>
      <c r="B30" s="574" t="s">
        <v>1101</v>
      </c>
      <c r="C30" s="38"/>
      <c r="D30" s="38"/>
      <c r="E30" s="250"/>
      <c r="F30" s="250"/>
      <c r="G30" s="250"/>
      <c r="H30" s="264">
        <v>513.86</v>
      </c>
      <c r="I30" s="264">
        <v>568.1</v>
      </c>
      <c r="J30" s="264">
        <v>801.95</v>
      </c>
      <c r="K30" s="264">
        <v>1140.46</v>
      </c>
      <c r="L30" s="264">
        <v>1241.78</v>
      </c>
      <c r="M30" s="565">
        <v>1463.75</v>
      </c>
      <c r="N30" s="565">
        <v>1829.26</v>
      </c>
      <c r="O30" s="565">
        <v>2051.37</v>
      </c>
      <c r="P30" s="265"/>
      <c r="Q30" s="264"/>
      <c r="R30" s="264"/>
      <c r="S30" s="264"/>
      <c r="T30" s="264">
        <v>138.1</v>
      </c>
      <c r="U30" s="264">
        <v>198.17</v>
      </c>
      <c r="V30" s="264">
        <v>151.43999999999997</v>
      </c>
      <c r="W30" s="264">
        <v>26.150000000000091</v>
      </c>
      <c r="X30" s="264">
        <v>169.68</v>
      </c>
      <c r="Y30" s="264">
        <v>259.36</v>
      </c>
      <c r="Z30" s="264">
        <v>164.79000000000002</v>
      </c>
      <c r="AA30" s="264">
        <v>-25.730000000000018</v>
      </c>
      <c r="AB30" s="264">
        <v>125.31</v>
      </c>
      <c r="AC30" s="264">
        <v>315.52999999999997</v>
      </c>
      <c r="AD30" s="264">
        <v>242.75000000000006</v>
      </c>
      <c r="AE30" s="264">
        <v>118.36000000000007</v>
      </c>
      <c r="AF30" s="264">
        <v>286.48</v>
      </c>
      <c r="AG30" s="264">
        <v>359.30999999999995</v>
      </c>
      <c r="AH30" s="264">
        <v>340.6</v>
      </c>
      <c r="AI30" s="264">
        <v>154.07000000000005</v>
      </c>
      <c r="AJ30" s="264">
        <v>330.03</v>
      </c>
      <c r="AK30" s="264">
        <v>480.72</v>
      </c>
      <c r="AL30" s="264">
        <v>268.77999999999997</v>
      </c>
      <c r="AM30" s="264">
        <v>162.25</v>
      </c>
      <c r="AN30" s="264">
        <v>339.49</v>
      </c>
      <c r="AO30" s="264">
        <v>343.38</v>
      </c>
      <c r="AP30" s="264">
        <v>382.58000000000004</v>
      </c>
      <c r="AQ30" s="565">
        <v>398.30000000000007</v>
      </c>
      <c r="AR30" s="565">
        <v>430.5</v>
      </c>
      <c r="AS30" s="565">
        <v>434.74</v>
      </c>
      <c r="AT30" s="565">
        <v>485.29999999999995</v>
      </c>
      <c r="AU30" s="565">
        <v>478.72</v>
      </c>
      <c r="AV30" s="565">
        <v>543.81052440999997</v>
      </c>
      <c r="AW30" s="565">
        <v>512.14947559000007</v>
      </c>
      <c r="AX30" s="565">
        <v>539</v>
      </c>
      <c r="AY30" s="565">
        <v>456.36999999999989</v>
      </c>
      <c r="AZ30" s="565">
        <v>533.92999999999995</v>
      </c>
      <c r="BA30" s="565">
        <v>491.32000000000005</v>
      </c>
    </row>
    <row r="31" spans="1:53" s="7" customFormat="1" ht="16.5" customHeight="1">
      <c r="A31" s="97"/>
      <c r="B31" s="14"/>
      <c r="C31" s="14"/>
      <c r="D31" s="14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4"/>
      <c r="Q31" s="138"/>
      <c r="R31" s="138"/>
      <c r="S31" s="138"/>
      <c r="T31" s="138"/>
      <c r="U31" s="138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1:53" s="6" customFormat="1" ht="16.5" customHeight="1">
      <c r="A32" s="97"/>
      <c r="B32" s="1"/>
      <c r="C32" s="57" t="s">
        <v>584</v>
      </c>
      <c r="D32" s="5"/>
      <c r="E32" s="5"/>
      <c r="F32" s="5"/>
      <c r="G32" s="319"/>
      <c r="H32" s="319"/>
      <c r="I32" s="319"/>
      <c r="J32" s="319"/>
      <c r="K32" s="319"/>
      <c r="L32" s="319"/>
      <c r="M32" s="319"/>
      <c r="N32" s="319"/>
      <c r="O32" s="319"/>
      <c r="P32" s="5"/>
      <c r="Q32" s="5"/>
      <c r="R32" s="5"/>
      <c r="S32" s="5"/>
      <c r="T32" s="5"/>
      <c r="U32" s="350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</row>
    <row r="33" spans="3:53" ht="16.5" customHeight="1">
      <c r="C33" s="57" t="s">
        <v>585</v>
      </c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</row>
    <row r="34" spans="3:53" ht="16.5" customHeight="1"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</row>
    <row r="35" spans="3:53" ht="16.5" customHeight="1"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</row>
    <row r="36" spans="3:53" ht="16.5" customHeight="1"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9"/>
      <c r="AW36" s="319"/>
      <c r="AX36" s="319"/>
      <c r="AY36" s="319"/>
      <c r="AZ36" s="319"/>
      <c r="BA36" s="319"/>
    </row>
    <row r="37" spans="3:53" ht="16.5" customHeight="1"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  <c r="AJ37" s="319"/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9"/>
      <c r="AW37" s="319"/>
      <c r="AX37" s="319"/>
      <c r="AY37" s="319"/>
      <c r="AZ37" s="319"/>
      <c r="BA37" s="319"/>
    </row>
    <row r="38" spans="3:53" ht="16.5" customHeight="1"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  <c r="AJ38" s="319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9"/>
      <c r="AW38" s="319"/>
      <c r="AX38" s="319"/>
      <c r="AY38" s="319"/>
      <c r="AZ38" s="319"/>
      <c r="BA38" s="319"/>
    </row>
    <row r="39" spans="3:53" ht="16.5" customHeight="1"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  <c r="AJ39" s="319"/>
      <c r="AK39" s="319"/>
      <c r="AL39" s="319"/>
      <c r="AM39" s="319"/>
      <c r="AN39" s="319"/>
      <c r="AO39" s="319"/>
      <c r="AP39" s="319"/>
      <c r="AQ39" s="319"/>
      <c r="AR39" s="319"/>
      <c r="AS39" s="319"/>
      <c r="AT39" s="319"/>
      <c r="AU39" s="319"/>
      <c r="AV39" s="319"/>
      <c r="AW39" s="319"/>
      <c r="AX39" s="319"/>
      <c r="AY39" s="319"/>
      <c r="AZ39" s="319"/>
      <c r="BA39" s="319"/>
    </row>
    <row r="40" spans="3:53" ht="16.5" customHeight="1">
      <c r="C40" s="403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5"/>
      <c r="W40" s="405"/>
      <c r="X40" s="405"/>
      <c r="Y40" s="405"/>
      <c r="Z40" s="405"/>
      <c r="AA40" s="405"/>
      <c r="AB40" s="405"/>
      <c r="AC40" s="405"/>
      <c r="AD40" s="405"/>
      <c r="AE40" s="405"/>
      <c r="AF40" s="405"/>
      <c r="AG40" s="405"/>
      <c r="AH40" s="405"/>
      <c r="AI40" s="405"/>
      <c r="AJ40" s="405"/>
      <c r="AK40" s="405"/>
      <c r="AL40" s="405"/>
      <c r="AM40" s="405"/>
      <c r="AN40" s="405"/>
      <c r="AO40" s="405"/>
      <c r="AP40" s="405"/>
      <c r="AQ40" s="405"/>
      <c r="AR40" s="405"/>
      <c r="AS40" s="405"/>
      <c r="AT40" s="405"/>
      <c r="AU40" s="405"/>
      <c r="AV40" s="405"/>
      <c r="AW40" s="405"/>
      <c r="AX40" s="405"/>
      <c r="AY40" s="405"/>
      <c r="AZ40" s="405"/>
      <c r="BA40" s="405"/>
    </row>
    <row r="41" spans="3:53" ht="16.5" customHeight="1"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19"/>
      <c r="AM41" s="319"/>
      <c r="AN41" s="319"/>
      <c r="AO41" s="319"/>
      <c r="AP41" s="319"/>
      <c r="AQ41" s="319"/>
      <c r="AR41" s="319"/>
      <c r="AS41" s="319"/>
      <c r="AT41" s="319"/>
      <c r="AU41" s="319"/>
      <c r="AV41" s="319"/>
      <c r="AW41" s="319"/>
      <c r="AX41" s="319"/>
      <c r="AY41" s="319"/>
      <c r="AZ41" s="319"/>
      <c r="BA41" s="319"/>
    </row>
    <row r="42" spans="3:53" ht="16.5" customHeight="1"/>
    <row r="43" spans="3:53" ht="16.5" customHeight="1"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319"/>
      <c r="AM43" s="319"/>
      <c r="AN43" s="319"/>
      <c r="AO43" s="319"/>
      <c r="AP43" s="319"/>
      <c r="AQ43" s="319"/>
      <c r="AR43" s="319"/>
      <c r="AS43" s="319"/>
      <c r="AT43" s="319"/>
      <c r="AU43" s="319"/>
      <c r="AV43" s="319"/>
      <c r="AW43" s="319"/>
      <c r="AX43" s="319"/>
      <c r="AY43" s="319"/>
      <c r="AZ43" s="319"/>
      <c r="BA43" s="319"/>
    </row>
    <row r="44" spans="3:53" ht="16.5" customHeight="1"/>
    <row r="45" spans="3:53" ht="16.5" customHeight="1"/>
    <row r="46" spans="3:53" ht="16.5" customHeight="1"/>
    <row r="47" spans="3:53" ht="16.5" customHeight="1"/>
    <row r="48" spans="3:53" ht="16.5" customHeight="1"/>
    <row r="49" spans="5:20" ht="16.5" customHeight="1"/>
    <row r="50" spans="5:20" ht="16.5" customHeight="1"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Q50" s="43">
        <v>6.1999999999999998E-3</v>
      </c>
      <c r="R50" s="43">
        <v>6.1000000000000004E-3</v>
      </c>
      <c r="S50" s="43">
        <v>7.6E-3</v>
      </c>
      <c r="T50" s="43">
        <v>8.3999999999999995E-3</v>
      </c>
    </row>
    <row r="51" spans="5:20" ht="16.5" customHeight="1"/>
    <row r="52" spans="5:20" ht="16.5" customHeight="1"/>
    <row r="53" spans="5:20" ht="16.5" customHeight="1"/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</sheetData>
  <mergeCells count="1">
    <mergeCell ref="B4:C4"/>
  </mergeCells>
  <phoneticPr fontId="53" type="noConversion"/>
  <hyperlinks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15" location="KJB_일반사항!A1" display="광주은행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90" firstPageNumber="6" orientation="landscape" useFirstPageNumber="1" r:id="rId1"/>
  <headerFooter alignWithMargins="0">
    <oddFooter>&amp;C- 5 -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A205"/>
  <sheetViews>
    <sheetView showGridLines="0" view="pageBreakPreview" zoomScale="115" zoomScaleNormal="85" zoomScaleSheetLayoutView="115" workbookViewId="0"/>
  </sheetViews>
  <sheetFormatPr defaultRowHeight="16.5"/>
  <cols>
    <col min="1" max="1" width="20.77734375" style="97" customWidth="1"/>
    <col min="2" max="2" width="2.77734375" style="1" customWidth="1"/>
    <col min="3" max="3" width="21.77734375" style="1" customWidth="1"/>
    <col min="4" max="4" width="2.77734375" style="5" customWidth="1"/>
    <col min="5" max="12" width="9.77734375" style="5" hidden="1" customWidth="1"/>
    <col min="13" max="15" width="9.77734375" style="5" customWidth="1"/>
    <col min="16" max="16" width="2.77734375" style="5" customWidth="1"/>
    <col min="17" max="47" width="9.77734375" style="5" hidden="1" customWidth="1"/>
    <col min="48" max="53" width="9.77734375" style="5" customWidth="1"/>
    <col min="54" max="61" width="9.77734375" style="1" customWidth="1"/>
    <col min="62" max="16384" width="8.88671875" style="1"/>
  </cols>
  <sheetData>
    <row r="1" spans="1:53" s="3" customFormat="1" ht="26.25" customHeight="1">
      <c r="A1" s="17"/>
      <c r="B1" s="19" t="s">
        <v>1050</v>
      </c>
      <c r="C1" s="1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s="8" customFormat="1" ht="24" customHeight="1">
      <c r="A2" s="499" t="s">
        <v>480</v>
      </c>
      <c r="B2" s="106"/>
      <c r="C2" s="106"/>
      <c r="D2" s="106"/>
      <c r="E2" s="106"/>
      <c r="F2" s="106"/>
      <c r="G2" s="106"/>
      <c r="H2" s="106"/>
      <c r="I2" s="106"/>
      <c r="J2" s="504"/>
      <c r="K2" s="504"/>
      <c r="L2" s="504"/>
      <c r="M2" s="504"/>
      <c r="N2" s="504"/>
      <c r="O2" s="504"/>
      <c r="P2" s="106"/>
      <c r="Q2" s="504"/>
      <c r="R2" s="504"/>
      <c r="S2" s="504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</row>
    <row r="3" spans="1:53" s="12" customFormat="1" ht="16.5" customHeight="1">
      <c r="A3" s="98"/>
      <c r="B3" s="201" t="s">
        <v>484</v>
      </c>
      <c r="C3" s="201"/>
      <c r="D3" s="25"/>
      <c r="E3" s="28" t="str">
        <f>JBB_일반사항!E3</f>
        <v>'12</v>
      </c>
      <c r="F3" s="28" t="str">
        <f>JBB_일반사항!F3</f>
        <v>'13</v>
      </c>
      <c r="G3" s="28" t="str">
        <f>JBB_일반사항!G3</f>
        <v>'14</v>
      </c>
      <c r="H3" s="28" t="str">
        <f>JBB_일반사항!H3</f>
        <v>'15</v>
      </c>
      <c r="I3" s="28" t="str">
        <f>JBB_일반사항!I3</f>
        <v>'16</v>
      </c>
      <c r="J3" s="28" t="str">
        <f>JBB_일반사항!J3</f>
        <v>'17</v>
      </c>
      <c r="K3" s="28" t="str">
        <f>JBB_일반사항!K3</f>
        <v>'18</v>
      </c>
      <c r="L3" s="28" t="str">
        <f>JBB_일반사항!L3</f>
        <v>'19</v>
      </c>
      <c r="M3" s="28" t="str">
        <f>JBB_일반사항!M3</f>
        <v>'20</v>
      </c>
      <c r="N3" s="28" t="str">
        <f>JBB_일반사항!N3</f>
        <v>'21</v>
      </c>
      <c r="O3" s="28" t="str">
        <f>JBB_일반사항!O3</f>
        <v>'22</v>
      </c>
      <c r="P3" s="5"/>
      <c r="Q3" s="28" t="str">
        <f>JBB_일반사항!Q3</f>
        <v>'14.2Q</v>
      </c>
      <c r="R3" s="28" t="str">
        <f>JBB_일반사항!R3</f>
        <v>'14.3Q</v>
      </c>
      <c r="S3" s="28" t="str">
        <f>JBB_일반사항!S3</f>
        <v>'14.4Q</v>
      </c>
      <c r="T3" s="28" t="str">
        <f>JBB_일반사항!T3</f>
        <v>'15.1Q</v>
      </c>
      <c r="U3" s="28" t="str">
        <f>JBB_일반사항!U3</f>
        <v>'15.2Q</v>
      </c>
      <c r="V3" s="28" t="str">
        <f>JBB_일반사항!V3</f>
        <v>'15.3Q</v>
      </c>
      <c r="W3" s="28" t="str">
        <f>JBB_일반사항!W3</f>
        <v>'15.4Q</v>
      </c>
      <c r="X3" s="28" t="str">
        <f>JBB_일반사항!X3</f>
        <v>'16.1Q</v>
      </c>
      <c r="Y3" s="28" t="str">
        <f>JBB_일반사항!Y3</f>
        <v>'16.2Q</v>
      </c>
      <c r="Z3" s="28" t="str">
        <f>JBB_일반사항!Z3</f>
        <v>'16.3Q</v>
      </c>
      <c r="AA3" s="28" t="str">
        <f>JBB_일반사항!AA3</f>
        <v>'16.4Q</v>
      </c>
      <c r="AB3" s="28" t="str">
        <f>JBB_일반사항!AB3</f>
        <v>'17.1Q</v>
      </c>
      <c r="AC3" s="28" t="str">
        <f>JBB_일반사항!AC3</f>
        <v>'17.2Q</v>
      </c>
      <c r="AD3" s="28" t="str">
        <f>JBB_일반사항!AD3</f>
        <v>'17.3Q</v>
      </c>
      <c r="AE3" s="28" t="str">
        <f>JBB_일반사항!AE3</f>
        <v>'17.4Q</v>
      </c>
      <c r="AF3" s="28" t="str">
        <f>JBB_일반사항!AF3</f>
        <v>'18.1Q</v>
      </c>
      <c r="AG3" s="28" t="str">
        <f>JBB_일반사항!AG3</f>
        <v>'18.2Q</v>
      </c>
      <c r="AH3" s="28" t="s">
        <v>1009</v>
      </c>
      <c r="AI3" s="28" t="s">
        <v>1014</v>
      </c>
      <c r="AJ3" s="28" t="s">
        <v>1017</v>
      </c>
      <c r="AK3" s="28" t="s">
        <v>1020</v>
      </c>
      <c r="AL3" s="28" t="s">
        <v>1058</v>
      </c>
      <c r="AM3" s="28" t="s">
        <v>1070</v>
      </c>
      <c r="AN3" s="28" t="s">
        <v>1072</v>
      </c>
      <c r="AO3" s="28" t="s">
        <v>1083</v>
      </c>
      <c r="AP3" s="28" t="s">
        <v>1086</v>
      </c>
      <c r="AQ3" s="28" t="s">
        <v>1089</v>
      </c>
      <c r="AR3" s="28" t="s">
        <v>1092</v>
      </c>
      <c r="AS3" s="28" t="s">
        <v>1095</v>
      </c>
      <c r="AT3" s="28" t="s">
        <v>1096</v>
      </c>
      <c r="AU3" s="28" t="s">
        <v>1098</v>
      </c>
      <c r="AV3" s="28" t="s">
        <v>1100</v>
      </c>
      <c r="AW3" s="28" t="s">
        <v>1104</v>
      </c>
      <c r="AX3" s="28" t="s">
        <v>1122</v>
      </c>
      <c r="AY3" s="28" t="s">
        <v>1124</v>
      </c>
      <c r="AZ3" s="28" t="s">
        <v>1127</v>
      </c>
      <c r="BA3" s="28" t="s">
        <v>1132</v>
      </c>
    </row>
    <row r="4" spans="1:53" s="7" customFormat="1" ht="16.5" customHeight="1">
      <c r="A4" s="99" t="s">
        <v>987</v>
      </c>
      <c r="B4" s="49" t="s">
        <v>78</v>
      </c>
      <c r="C4" s="49"/>
      <c r="D4" s="10"/>
      <c r="E4" s="196">
        <v>115156.28</v>
      </c>
      <c r="F4" s="196">
        <v>126048.67</v>
      </c>
      <c r="G4" s="196">
        <v>135802.53999999998</v>
      </c>
      <c r="H4" s="196">
        <v>143366.96000000002</v>
      </c>
      <c r="I4" s="196">
        <v>159990.41</v>
      </c>
      <c r="J4" s="196">
        <v>177335.36</v>
      </c>
      <c r="K4" s="196">
        <v>177306.99</v>
      </c>
      <c r="L4" s="196">
        <v>175198.03</v>
      </c>
      <c r="M4" s="196">
        <v>191700.34</v>
      </c>
      <c r="N4" s="196">
        <v>202076.18</v>
      </c>
      <c r="O4" s="196">
        <v>229234.78</v>
      </c>
      <c r="P4" s="145"/>
      <c r="Q4" s="196">
        <v>138219.03</v>
      </c>
      <c r="R4" s="196">
        <v>141137.23000000001</v>
      </c>
      <c r="S4" s="196">
        <v>135802.53999999998</v>
      </c>
      <c r="T4" s="196">
        <v>137395.84</v>
      </c>
      <c r="U4" s="196">
        <v>140714.13</v>
      </c>
      <c r="V4" s="196">
        <v>142282.18999999997</v>
      </c>
      <c r="W4" s="196">
        <v>143366.96000000002</v>
      </c>
      <c r="X4" s="196">
        <v>145472.60999999996</v>
      </c>
      <c r="Y4" s="196">
        <v>148936.34000000003</v>
      </c>
      <c r="Z4" s="196">
        <v>152007.12999999995</v>
      </c>
      <c r="AA4" s="196">
        <v>159990.44</v>
      </c>
      <c r="AB4" s="196">
        <v>165062.1</v>
      </c>
      <c r="AC4" s="196">
        <v>171818.67</v>
      </c>
      <c r="AD4" s="196">
        <v>178954.87</v>
      </c>
      <c r="AE4" s="196">
        <v>177335.36</v>
      </c>
      <c r="AF4" s="196">
        <v>178880.55</v>
      </c>
      <c r="AG4" s="196">
        <v>180074.6</v>
      </c>
      <c r="AH4" s="196">
        <v>175711.43</v>
      </c>
      <c r="AI4" s="196">
        <v>177306.99</v>
      </c>
      <c r="AJ4" s="196">
        <v>172884.38</v>
      </c>
      <c r="AK4" s="196">
        <v>170711.9</v>
      </c>
      <c r="AL4" s="196">
        <v>171962.99</v>
      </c>
      <c r="AM4" s="196">
        <v>175198.03</v>
      </c>
      <c r="AN4" s="196">
        <v>176003.23</v>
      </c>
      <c r="AO4" s="196">
        <v>185521.55</v>
      </c>
      <c r="AP4" s="196">
        <v>188670.86</v>
      </c>
      <c r="AQ4" s="196">
        <v>191700.34</v>
      </c>
      <c r="AR4" s="196">
        <v>191125.36</v>
      </c>
      <c r="AS4" s="196">
        <v>192757.13</v>
      </c>
      <c r="AT4" s="515">
        <v>193630.07999999999</v>
      </c>
      <c r="AU4" s="515">
        <v>202076.18</v>
      </c>
      <c r="AV4" s="515">
        <v>205973.46</v>
      </c>
      <c r="AW4" s="515">
        <v>215164</v>
      </c>
      <c r="AX4" s="515">
        <v>223779.03</v>
      </c>
      <c r="AY4" s="515">
        <v>229234.78</v>
      </c>
      <c r="AZ4" s="515">
        <v>231167.5</v>
      </c>
      <c r="BA4" s="515">
        <v>234675.66</v>
      </c>
    </row>
    <row r="5" spans="1:53" s="7" customFormat="1" ht="16.5" customHeight="1">
      <c r="A5" s="309" t="s">
        <v>534</v>
      </c>
      <c r="B5" s="42" t="s">
        <v>79</v>
      </c>
      <c r="C5" s="42"/>
      <c r="D5" s="10"/>
      <c r="E5" s="253">
        <v>113882.02</v>
      </c>
      <c r="F5" s="253">
        <v>124283.64</v>
      </c>
      <c r="G5" s="253">
        <v>133911.9</v>
      </c>
      <c r="H5" s="253">
        <v>141016.88</v>
      </c>
      <c r="I5" s="253">
        <v>157342.38</v>
      </c>
      <c r="J5" s="253">
        <v>174255.63</v>
      </c>
      <c r="K5" s="253">
        <v>174128.21</v>
      </c>
      <c r="L5" s="253">
        <v>171925.49</v>
      </c>
      <c r="M5" s="253">
        <v>186193.46</v>
      </c>
      <c r="N5" s="253">
        <v>195752.34</v>
      </c>
      <c r="O5" s="253">
        <v>219248.31</v>
      </c>
      <c r="P5" s="142"/>
      <c r="Q5" s="253">
        <v>135703.07</v>
      </c>
      <c r="R5" s="253">
        <v>138169.31</v>
      </c>
      <c r="S5" s="253">
        <v>133911.9</v>
      </c>
      <c r="T5" s="253">
        <v>135561.01999999999</v>
      </c>
      <c r="U5" s="253">
        <v>138627.24000000002</v>
      </c>
      <c r="V5" s="253">
        <v>139988.46</v>
      </c>
      <c r="W5" s="253">
        <v>141016.88</v>
      </c>
      <c r="X5" s="253">
        <v>142931.45999999996</v>
      </c>
      <c r="Y5" s="253">
        <v>145953.46000000002</v>
      </c>
      <c r="Z5" s="253">
        <v>149010.68999999997</v>
      </c>
      <c r="AA5" s="253">
        <v>157342.39999999999</v>
      </c>
      <c r="AB5" s="253">
        <v>161952.94</v>
      </c>
      <c r="AC5" s="253">
        <v>168955.63</v>
      </c>
      <c r="AD5" s="253">
        <v>175390.29</v>
      </c>
      <c r="AE5" s="253">
        <v>174255.63</v>
      </c>
      <c r="AF5" s="253">
        <v>175291.1</v>
      </c>
      <c r="AG5" s="253">
        <v>176516.7</v>
      </c>
      <c r="AH5" s="253">
        <v>172543.55</v>
      </c>
      <c r="AI5" s="253">
        <v>174128.21</v>
      </c>
      <c r="AJ5" s="253">
        <v>169594.85</v>
      </c>
      <c r="AK5" s="253">
        <v>167578.82999999999</v>
      </c>
      <c r="AL5" s="253">
        <v>168776.15</v>
      </c>
      <c r="AM5" s="253">
        <v>171925.49</v>
      </c>
      <c r="AN5" s="253">
        <v>171662.9</v>
      </c>
      <c r="AO5" s="253">
        <v>179418.41</v>
      </c>
      <c r="AP5" s="253">
        <v>182159.52</v>
      </c>
      <c r="AQ5" s="253">
        <v>186193.46</v>
      </c>
      <c r="AR5" s="253">
        <v>186245.57</v>
      </c>
      <c r="AS5" s="253">
        <v>187309.06</v>
      </c>
      <c r="AT5" s="516">
        <v>187282.24</v>
      </c>
      <c r="AU5" s="516">
        <v>195752.34</v>
      </c>
      <c r="AV5" s="516">
        <v>199075.37</v>
      </c>
      <c r="AW5" s="516">
        <v>206839.81</v>
      </c>
      <c r="AX5" s="516">
        <v>215389.13</v>
      </c>
      <c r="AY5" s="516">
        <v>219248.31</v>
      </c>
      <c r="AZ5" s="516">
        <v>220830.85</v>
      </c>
      <c r="BA5" s="516">
        <v>223911.72</v>
      </c>
    </row>
    <row r="6" spans="1:53" s="8" customFormat="1" ht="16.5" customHeight="1">
      <c r="A6" s="103" t="s">
        <v>463</v>
      </c>
      <c r="B6" s="50" t="s">
        <v>80</v>
      </c>
      <c r="C6" s="50"/>
      <c r="D6" s="10"/>
      <c r="E6" s="197">
        <v>105077.39</v>
      </c>
      <c r="F6" s="197">
        <v>114899.07</v>
      </c>
      <c r="G6" s="197">
        <v>123566.45</v>
      </c>
      <c r="H6" s="197">
        <v>133362.31</v>
      </c>
      <c r="I6" s="197">
        <v>147509.74</v>
      </c>
      <c r="J6" s="197">
        <v>162844.65</v>
      </c>
      <c r="K6" s="197">
        <v>160782.26999999999</v>
      </c>
      <c r="L6" s="197">
        <v>157758.66</v>
      </c>
      <c r="M6" s="197">
        <v>171856.69</v>
      </c>
      <c r="N6" s="197">
        <v>181345.05</v>
      </c>
      <c r="O6" s="197">
        <v>207214.1</v>
      </c>
      <c r="P6" s="142"/>
      <c r="Q6" s="197">
        <v>126653.68</v>
      </c>
      <c r="R6" s="197">
        <v>123725.22</v>
      </c>
      <c r="S6" s="197">
        <v>123566.45</v>
      </c>
      <c r="T6" s="197">
        <v>126376.84</v>
      </c>
      <c r="U6" s="197">
        <v>126950.27</v>
      </c>
      <c r="V6" s="197">
        <v>130535.91</v>
      </c>
      <c r="W6" s="197">
        <v>133362.31</v>
      </c>
      <c r="X6" s="197">
        <v>132817.68999999997</v>
      </c>
      <c r="Y6" s="197">
        <v>133324.19000000003</v>
      </c>
      <c r="Z6" s="197">
        <v>141458.06999999998</v>
      </c>
      <c r="AA6" s="197">
        <v>147509.76000000001</v>
      </c>
      <c r="AB6" s="197">
        <v>151088.41</v>
      </c>
      <c r="AC6" s="197">
        <v>157447.31</v>
      </c>
      <c r="AD6" s="197">
        <v>164438.54</v>
      </c>
      <c r="AE6" s="197">
        <v>162844.65</v>
      </c>
      <c r="AF6" s="197">
        <v>161929.82999999999</v>
      </c>
      <c r="AG6" s="197">
        <v>163584.91</v>
      </c>
      <c r="AH6" s="197">
        <v>162783.13</v>
      </c>
      <c r="AI6" s="197">
        <v>160782.26999999999</v>
      </c>
      <c r="AJ6" s="197">
        <v>156381.69</v>
      </c>
      <c r="AK6" s="197">
        <v>156880.94</v>
      </c>
      <c r="AL6" s="197">
        <v>167898.11</v>
      </c>
      <c r="AM6" s="197">
        <v>157758.66</v>
      </c>
      <c r="AN6" s="197">
        <v>159701.20000000001</v>
      </c>
      <c r="AO6" s="197">
        <v>165547.24</v>
      </c>
      <c r="AP6" s="197">
        <v>171682.35</v>
      </c>
      <c r="AQ6" s="197">
        <v>171856.69</v>
      </c>
      <c r="AR6" s="197">
        <v>171174.9</v>
      </c>
      <c r="AS6" s="197">
        <v>168431.71</v>
      </c>
      <c r="AT6" s="517">
        <v>173841.38</v>
      </c>
      <c r="AU6" s="517">
        <v>181345.05</v>
      </c>
      <c r="AV6" s="517">
        <v>185126.22</v>
      </c>
      <c r="AW6" s="517">
        <v>191772.76</v>
      </c>
      <c r="AX6" s="517">
        <v>201554.88</v>
      </c>
      <c r="AY6" s="517">
        <v>207214.1</v>
      </c>
      <c r="AZ6" s="517">
        <v>204990.95</v>
      </c>
      <c r="BA6" s="517">
        <v>208839.04000000001</v>
      </c>
    </row>
    <row r="7" spans="1:53" s="12" customFormat="1" ht="16.5" customHeight="1">
      <c r="A7" s="103" t="s">
        <v>464</v>
      </c>
      <c r="B7" s="10"/>
      <c r="C7" s="10" t="s">
        <v>81</v>
      </c>
      <c r="D7" s="10"/>
      <c r="E7" s="142">
        <v>3209.65</v>
      </c>
      <c r="F7" s="142">
        <v>1925.56</v>
      </c>
      <c r="G7" s="142">
        <v>3.85</v>
      </c>
      <c r="H7" s="142">
        <v>702.92</v>
      </c>
      <c r="I7" s="142">
        <v>1510.16</v>
      </c>
      <c r="J7" s="142">
        <v>7.01</v>
      </c>
      <c r="K7" s="142">
        <v>3.85</v>
      </c>
      <c r="L7" s="142">
        <v>4.51</v>
      </c>
      <c r="M7" s="142">
        <v>3.59</v>
      </c>
      <c r="N7" s="142">
        <v>8.66</v>
      </c>
      <c r="O7" s="142">
        <v>8.2799999999999994</v>
      </c>
      <c r="P7" s="142"/>
      <c r="Q7" s="142">
        <v>2907.09</v>
      </c>
      <c r="R7" s="142">
        <v>5.36</v>
      </c>
      <c r="S7" s="142">
        <v>3.85</v>
      </c>
      <c r="T7" s="142">
        <v>7.55</v>
      </c>
      <c r="U7" s="142">
        <v>6.18</v>
      </c>
      <c r="V7" s="142">
        <v>508.05</v>
      </c>
      <c r="W7" s="142">
        <v>702.92</v>
      </c>
      <c r="X7" s="142">
        <v>5.01</v>
      </c>
      <c r="Y7" s="142">
        <v>209</v>
      </c>
      <c r="Z7" s="142">
        <v>4.3099999999999996</v>
      </c>
      <c r="AA7" s="142">
        <v>1510.16</v>
      </c>
      <c r="AB7" s="142">
        <v>8.98</v>
      </c>
      <c r="AC7" s="142">
        <v>12.04</v>
      </c>
      <c r="AD7" s="142">
        <v>9.67</v>
      </c>
      <c r="AE7" s="142">
        <v>7.01</v>
      </c>
      <c r="AF7" s="142">
        <v>5.99</v>
      </c>
      <c r="AG7" s="142">
        <v>10.67</v>
      </c>
      <c r="AH7" s="142">
        <v>9.07</v>
      </c>
      <c r="AI7" s="142">
        <v>3.85</v>
      </c>
      <c r="AJ7" s="142">
        <v>4.05</v>
      </c>
      <c r="AK7" s="142">
        <v>4.4400000000000004</v>
      </c>
      <c r="AL7" s="142">
        <v>3.9</v>
      </c>
      <c r="AM7" s="142">
        <v>4.51</v>
      </c>
      <c r="AN7" s="142">
        <v>3.62</v>
      </c>
      <c r="AO7" s="142">
        <v>6.13</v>
      </c>
      <c r="AP7" s="142">
        <v>3.04</v>
      </c>
      <c r="AQ7" s="142">
        <v>3.59</v>
      </c>
      <c r="AR7" s="142">
        <v>3.75</v>
      </c>
      <c r="AS7" s="142">
        <v>4.4400000000000004</v>
      </c>
      <c r="AT7" s="518">
        <v>4.07</v>
      </c>
      <c r="AU7" s="518">
        <v>8.66</v>
      </c>
      <c r="AV7" s="518">
        <v>10.52</v>
      </c>
      <c r="AW7" s="518">
        <v>7.43</v>
      </c>
      <c r="AX7" s="518">
        <v>3.72</v>
      </c>
      <c r="AY7" s="518">
        <v>8.2799999999999994</v>
      </c>
      <c r="AZ7" s="518">
        <v>6.77</v>
      </c>
      <c r="BA7" s="518">
        <v>6.87</v>
      </c>
    </row>
    <row r="8" spans="1:53" s="12" customFormat="1" ht="16.5" customHeight="1">
      <c r="A8" s="308" t="s">
        <v>520</v>
      </c>
      <c r="B8" s="10"/>
      <c r="C8" s="14" t="s">
        <v>82</v>
      </c>
      <c r="D8" s="10"/>
      <c r="E8" s="137">
        <v>2684.84</v>
      </c>
      <c r="F8" s="137">
        <v>3399.53</v>
      </c>
      <c r="G8" s="137">
        <v>4424.2299999999996</v>
      </c>
      <c r="H8" s="137">
        <v>1259.96</v>
      </c>
      <c r="I8" s="137">
        <v>5263.85</v>
      </c>
      <c r="J8" s="137">
        <v>6778.68</v>
      </c>
      <c r="K8" s="137">
        <v>8141.07</v>
      </c>
      <c r="L8" s="137">
        <v>8439.9699999999993</v>
      </c>
      <c r="M8" s="137">
        <v>8799.7900000000009</v>
      </c>
      <c r="N8" s="137">
        <v>8893.94</v>
      </c>
      <c r="O8" s="137">
        <v>3371.21</v>
      </c>
      <c r="P8" s="137"/>
      <c r="Q8" s="137">
        <v>3060.38</v>
      </c>
      <c r="R8" s="137">
        <v>8376.42</v>
      </c>
      <c r="S8" s="137">
        <v>4424.2299999999996</v>
      </c>
      <c r="T8" s="137">
        <v>2877.64</v>
      </c>
      <c r="U8" s="137">
        <v>5591.28</v>
      </c>
      <c r="V8" s="137">
        <v>4283.59</v>
      </c>
      <c r="W8" s="137">
        <v>1259.96</v>
      </c>
      <c r="X8" s="137">
        <v>3939.17</v>
      </c>
      <c r="Y8" s="137">
        <v>5888.37</v>
      </c>
      <c r="Z8" s="137">
        <v>1250.1400000000001</v>
      </c>
      <c r="AA8" s="137">
        <v>5263.85</v>
      </c>
      <c r="AB8" s="137">
        <v>4156.84</v>
      </c>
      <c r="AC8" s="137">
        <v>5289.29</v>
      </c>
      <c r="AD8" s="137">
        <v>5499.22</v>
      </c>
      <c r="AE8" s="137">
        <v>6778.68</v>
      </c>
      <c r="AF8" s="137">
        <v>8886</v>
      </c>
      <c r="AG8" s="137">
        <v>7236.64</v>
      </c>
      <c r="AH8" s="137">
        <v>4550.71</v>
      </c>
      <c r="AI8" s="137">
        <v>8141.07</v>
      </c>
      <c r="AJ8" s="137">
        <v>8766.58</v>
      </c>
      <c r="AK8" s="137">
        <v>5381.2</v>
      </c>
      <c r="AL8" s="137">
        <v>5986.09</v>
      </c>
      <c r="AM8" s="137">
        <v>8439.9699999999993</v>
      </c>
      <c r="AN8" s="137">
        <v>6256.82</v>
      </c>
      <c r="AO8" s="137">
        <v>7898.26</v>
      </c>
      <c r="AP8" s="137">
        <v>6086.92</v>
      </c>
      <c r="AQ8" s="137">
        <v>8799.7900000000009</v>
      </c>
      <c r="AR8" s="137">
        <v>9296.4500000000007</v>
      </c>
      <c r="AS8" s="137">
        <v>12281.26</v>
      </c>
      <c r="AT8" s="519">
        <v>7840.45</v>
      </c>
      <c r="AU8" s="519">
        <v>8893.94</v>
      </c>
      <c r="AV8" s="519">
        <v>7511.09</v>
      </c>
      <c r="AW8" s="519">
        <v>7731.58</v>
      </c>
      <c r="AX8" s="519">
        <v>6803.19</v>
      </c>
      <c r="AY8" s="519">
        <v>3371.21</v>
      </c>
      <c r="AZ8" s="519">
        <v>7343.52</v>
      </c>
      <c r="BA8" s="519">
        <v>6200.42</v>
      </c>
    </row>
    <row r="9" spans="1:53" s="12" customFormat="1" ht="16.5" customHeight="1">
      <c r="A9" s="103" t="s">
        <v>491</v>
      </c>
      <c r="B9" s="72"/>
      <c r="C9" s="31" t="s">
        <v>83</v>
      </c>
      <c r="D9" s="10"/>
      <c r="E9" s="198">
        <v>1600</v>
      </c>
      <c r="F9" s="198">
        <v>800</v>
      </c>
      <c r="G9" s="198">
        <v>0</v>
      </c>
      <c r="H9" s="198">
        <v>200</v>
      </c>
      <c r="I9" s="198">
        <v>0</v>
      </c>
      <c r="J9" s="198">
        <v>0</v>
      </c>
      <c r="K9" s="198">
        <v>0</v>
      </c>
      <c r="L9" s="198">
        <v>0</v>
      </c>
      <c r="M9" s="198">
        <v>0</v>
      </c>
      <c r="N9" s="198">
        <v>0</v>
      </c>
      <c r="O9" s="198">
        <v>0</v>
      </c>
      <c r="P9" s="137"/>
      <c r="Q9" s="198">
        <v>1300</v>
      </c>
      <c r="R9" s="198">
        <v>0</v>
      </c>
      <c r="S9" s="198">
        <v>0</v>
      </c>
      <c r="T9" s="198">
        <v>0</v>
      </c>
      <c r="U9" s="198">
        <v>0</v>
      </c>
      <c r="V9" s="198">
        <v>0</v>
      </c>
      <c r="W9" s="198">
        <v>200</v>
      </c>
      <c r="X9" s="198">
        <v>0</v>
      </c>
      <c r="Y9" s="198">
        <v>0</v>
      </c>
      <c r="Z9" s="198">
        <v>0</v>
      </c>
      <c r="AA9" s="198">
        <v>0</v>
      </c>
      <c r="AB9" s="198">
        <v>0</v>
      </c>
      <c r="AC9" s="198">
        <v>0</v>
      </c>
      <c r="AD9" s="198">
        <v>0</v>
      </c>
      <c r="AE9" s="198">
        <v>0</v>
      </c>
      <c r="AF9" s="198">
        <v>0</v>
      </c>
      <c r="AG9" s="198">
        <v>0</v>
      </c>
      <c r="AH9" s="198">
        <v>0</v>
      </c>
      <c r="AI9" s="198">
        <v>0</v>
      </c>
      <c r="AJ9" s="198">
        <v>0</v>
      </c>
      <c r="AK9" s="198">
        <v>0</v>
      </c>
      <c r="AL9" s="198">
        <v>0</v>
      </c>
      <c r="AM9" s="198">
        <v>0</v>
      </c>
      <c r="AN9" s="198">
        <v>0</v>
      </c>
      <c r="AO9" s="198">
        <v>0</v>
      </c>
      <c r="AP9" s="198">
        <v>0</v>
      </c>
      <c r="AQ9" s="198">
        <v>0</v>
      </c>
      <c r="AR9" s="198">
        <v>0</v>
      </c>
      <c r="AS9" s="198">
        <v>0</v>
      </c>
      <c r="AT9" s="520">
        <v>0</v>
      </c>
      <c r="AU9" s="520">
        <v>0</v>
      </c>
      <c r="AV9" s="520">
        <v>0</v>
      </c>
      <c r="AW9" s="520">
        <v>0</v>
      </c>
      <c r="AX9" s="520">
        <v>0</v>
      </c>
      <c r="AY9" s="520">
        <v>0</v>
      </c>
      <c r="AZ9" s="520">
        <v>0</v>
      </c>
      <c r="BA9" s="520">
        <v>0</v>
      </c>
    </row>
    <row r="10" spans="1:53" s="12" customFormat="1" ht="16.5" customHeight="1">
      <c r="A10" s="103" t="s">
        <v>466</v>
      </c>
      <c r="B10" s="72"/>
      <c r="C10" s="72" t="s">
        <v>84</v>
      </c>
      <c r="D10" s="10"/>
      <c r="E10" s="246">
        <v>675.8</v>
      </c>
      <c r="F10" s="246">
        <v>144.71</v>
      </c>
      <c r="G10" s="246">
        <v>161.03</v>
      </c>
      <c r="H10" s="246">
        <v>324.75</v>
      </c>
      <c r="I10" s="246">
        <v>228.15</v>
      </c>
      <c r="J10" s="246">
        <v>349.49</v>
      </c>
      <c r="K10" s="246">
        <v>306.45999999999998</v>
      </c>
      <c r="L10" s="246">
        <v>136.63999999999999</v>
      </c>
      <c r="M10" s="246">
        <v>240.37</v>
      </c>
      <c r="N10" s="246">
        <v>780.48</v>
      </c>
      <c r="O10" s="246">
        <v>590.91</v>
      </c>
      <c r="P10" s="142"/>
      <c r="Q10" s="246">
        <v>187.28</v>
      </c>
      <c r="R10" s="246">
        <v>129.58000000000001</v>
      </c>
      <c r="S10" s="246">
        <v>161.03</v>
      </c>
      <c r="T10" s="246">
        <v>208.08</v>
      </c>
      <c r="U10" s="246">
        <v>298.64999999999998</v>
      </c>
      <c r="V10" s="246">
        <v>152.78</v>
      </c>
      <c r="W10" s="246">
        <v>324.75</v>
      </c>
      <c r="X10" s="246">
        <v>266.18</v>
      </c>
      <c r="Y10" s="246">
        <v>230.47</v>
      </c>
      <c r="Z10" s="246">
        <v>257.36</v>
      </c>
      <c r="AA10" s="246">
        <v>228.15</v>
      </c>
      <c r="AB10" s="246">
        <v>308.33999999999997</v>
      </c>
      <c r="AC10" s="246">
        <v>198.3</v>
      </c>
      <c r="AD10" s="246">
        <v>270.57</v>
      </c>
      <c r="AE10" s="246">
        <v>349.49</v>
      </c>
      <c r="AF10" s="246">
        <v>144.99</v>
      </c>
      <c r="AG10" s="246">
        <v>145.34</v>
      </c>
      <c r="AH10" s="246">
        <v>110.69</v>
      </c>
      <c r="AI10" s="246">
        <v>306.45999999999998</v>
      </c>
      <c r="AJ10" s="246">
        <v>508.38</v>
      </c>
      <c r="AK10" s="246">
        <v>64.22</v>
      </c>
      <c r="AL10" s="246">
        <v>78.349999999999994</v>
      </c>
      <c r="AM10" s="246">
        <v>136.63999999999999</v>
      </c>
      <c r="AN10" s="246">
        <v>168.21</v>
      </c>
      <c r="AO10" s="246">
        <v>357.83</v>
      </c>
      <c r="AP10" s="246">
        <v>340</v>
      </c>
      <c r="AQ10" s="246">
        <v>240.37</v>
      </c>
      <c r="AR10" s="246">
        <v>221.98</v>
      </c>
      <c r="AS10" s="246">
        <v>610.71</v>
      </c>
      <c r="AT10" s="521">
        <v>328.05</v>
      </c>
      <c r="AU10" s="521">
        <v>780.48</v>
      </c>
      <c r="AV10" s="521">
        <v>1010.88</v>
      </c>
      <c r="AW10" s="521">
        <v>693.51</v>
      </c>
      <c r="AX10" s="521">
        <v>1204.82</v>
      </c>
      <c r="AY10" s="521">
        <v>590.91</v>
      </c>
      <c r="AZ10" s="521">
        <v>418.24</v>
      </c>
      <c r="BA10" s="521">
        <v>751.11</v>
      </c>
    </row>
    <row r="11" spans="1:53" s="12" customFormat="1" ht="16.5" customHeight="1">
      <c r="A11" s="103" t="s">
        <v>559</v>
      </c>
      <c r="B11" s="10"/>
      <c r="C11" s="10" t="s">
        <v>85</v>
      </c>
      <c r="D11" s="10"/>
      <c r="E11" s="142">
        <v>72983.350000000006</v>
      </c>
      <c r="F11" s="142">
        <v>84535.87</v>
      </c>
      <c r="G11" s="142">
        <v>98672.43</v>
      </c>
      <c r="H11" s="142">
        <v>106271.91</v>
      </c>
      <c r="I11" s="142">
        <v>121663.03</v>
      </c>
      <c r="J11" s="142">
        <v>136385.57</v>
      </c>
      <c r="K11" s="142">
        <v>136472.17000000001</v>
      </c>
      <c r="L11" s="142">
        <v>135181.57</v>
      </c>
      <c r="M11" s="142">
        <v>145544.81</v>
      </c>
      <c r="N11" s="142">
        <v>151910.71</v>
      </c>
      <c r="O11" s="142">
        <v>169230.31</v>
      </c>
      <c r="P11" s="142"/>
      <c r="Q11" s="142">
        <v>93172.15</v>
      </c>
      <c r="R11" s="142">
        <v>96772.06</v>
      </c>
      <c r="S11" s="142">
        <v>98672.43</v>
      </c>
      <c r="T11" s="142">
        <v>100772.27</v>
      </c>
      <c r="U11" s="142">
        <v>101096.22</v>
      </c>
      <c r="V11" s="142">
        <v>104134.27</v>
      </c>
      <c r="W11" s="142">
        <v>106271.91</v>
      </c>
      <c r="X11" s="142">
        <v>107106.43</v>
      </c>
      <c r="Y11" s="142">
        <v>109392.82</v>
      </c>
      <c r="Z11" s="142">
        <v>115740.6</v>
      </c>
      <c r="AA11" s="142">
        <v>121663.03</v>
      </c>
      <c r="AB11" s="142">
        <v>123568.72</v>
      </c>
      <c r="AC11" s="142">
        <v>127999.24</v>
      </c>
      <c r="AD11" s="142">
        <v>131695.1</v>
      </c>
      <c r="AE11" s="142">
        <v>136385.57</v>
      </c>
      <c r="AF11" s="142">
        <v>137449.54999999999</v>
      </c>
      <c r="AG11" s="142">
        <v>138385</v>
      </c>
      <c r="AH11" s="142">
        <v>138400.04999999999</v>
      </c>
      <c r="AI11" s="142">
        <v>136472.17000000001</v>
      </c>
      <c r="AJ11" s="142">
        <v>132229.07999999999</v>
      </c>
      <c r="AK11" s="142">
        <v>132295.96</v>
      </c>
      <c r="AL11" s="142">
        <v>132808.23000000001</v>
      </c>
      <c r="AM11" s="142">
        <v>135181.57</v>
      </c>
      <c r="AN11" s="142">
        <v>134442.38</v>
      </c>
      <c r="AO11" s="142">
        <v>139053.38</v>
      </c>
      <c r="AP11" s="142">
        <v>143095.32999999999</v>
      </c>
      <c r="AQ11" s="142">
        <v>145544.81</v>
      </c>
      <c r="AR11" s="142">
        <v>144694.98000000001</v>
      </c>
      <c r="AS11" s="142">
        <v>143291.07</v>
      </c>
      <c r="AT11" s="518">
        <v>146237.19</v>
      </c>
      <c r="AU11" s="518">
        <v>151910.71</v>
      </c>
      <c r="AV11" s="518">
        <v>154474.81</v>
      </c>
      <c r="AW11" s="142">
        <v>159359.5</v>
      </c>
      <c r="AX11" s="518">
        <v>166360.67000000001</v>
      </c>
      <c r="AY11" s="518">
        <v>169230.31</v>
      </c>
      <c r="AZ11" s="518">
        <v>168466.45</v>
      </c>
      <c r="BA11" s="518">
        <v>169820.36</v>
      </c>
    </row>
    <row r="12" spans="1:53" s="6" customFormat="1" ht="16.5" customHeight="1">
      <c r="A12" s="103" t="s">
        <v>467</v>
      </c>
      <c r="B12" s="14"/>
      <c r="C12" s="14" t="s">
        <v>86</v>
      </c>
      <c r="D12" s="14"/>
      <c r="E12" s="137">
        <v>47611.29</v>
      </c>
      <c r="F12" s="137">
        <v>52224.37</v>
      </c>
      <c r="G12" s="137">
        <v>62215.39</v>
      </c>
      <c r="H12" s="137">
        <v>66692.77</v>
      </c>
      <c r="I12" s="137">
        <v>70022.98</v>
      </c>
      <c r="J12" s="137">
        <v>69524.259999999995</v>
      </c>
      <c r="K12" s="137">
        <v>69900.710000000006</v>
      </c>
      <c r="L12" s="137">
        <v>71051.56</v>
      </c>
      <c r="M12" s="137">
        <v>80637.98</v>
      </c>
      <c r="N12" s="137">
        <v>83626.48</v>
      </c>
      <c r="O12" s="137">
        <v>89536.57</v>
      </c>
      <c r="P12" s="137"/>
      <c r="Q12" s="137">
        <v>59323.41</v>
      </c>
      <c r="R12" s="137">
        <v>61449.46</v>
      </c>
      <c r="S12" s="137">
        <v>62215.39</v>
      </c>
      <c r="T12" s="137">
        <v>63483.6</v>
      </c>
      <c r="U12" s="137">
        <v>64212.93</v>
      </c>
      <c r="V12" s="137">
        <v>65737.86</v>
      </c>
      <c r="W12" s="137">
        <v>66692.77</v>
      </c>
      <c r="X12" s="137">
        <v>67730.070000000007</v>
      </c>
      <c r="Y12" s="137">
        <v>68402.559999999998</v>
      </c>
      <c r="Z12" s="137">
        <v>69966.570000000007</v>
      </c>
      <c r="AA12" s="137">
        <v>70022.98</v>
      </c>
      <c r="AB12" s="137">
        <v>69446.399999999994</v>
      </c>
      <c r="AC12" s="137">
        <v>69475.06</v>
      </c>
      <c r="AD12" s="137">
        <v>69116.789999999994</v>
      </c>
      <c r="AE12" s="137">
        <v>69524.259999999995</v>
      </c>
      <c r="AF12" s="137">
        <v>70579.63</v>
      </c>
      <c r="AG12" s="137">
        <v>70416.84</v>
      </c>
      <c r="AH12" s="137">
        <v>69898.070000000007</v>
      </c>
      <c r="AI12" s="137">
        <v>69900.710000000006</v>
      </c>
      <c r="AJ12" s="137">
        <v>70554.080000000002</v>
      </c>
      <c r="AK12" s="137">
        <v>70840.44</v>
      </c>
      <c r="AL12" s="137">
        <v>71074.399999999994</v>
      </c>
      <c r="AM12" s="137">
        <v>71051.56</v>
      </c>
      <c r="AN12" s="137">
        <v>72482.59</v>
      </c>
      <c r="AO12" s="137">
        <v>76580.679999999993</v>
      </c>
      <c r="AP12" s="137">
        <v>79306.19</v>
      </c>
      <c r="AQ12" s="137">
        <v>80637.98</v>
      </c>
      <c r="AR12" s="137">
        <v>80869.960000000006</v>
      </c>
      <c r="AS12" s="137">
        <v>79869.53</v>
      </c>
      <c r="AT12" s="519">
        <v>83617.820000000007</v>
      </c>
      <c r="AU12" s="519">
        <v>83626.48</v>
      </c>
      <c r="AV12" s="519">
        <v>85947.89</v>
      </c>
      <c r="AW12" s="519">
        <v>87612.77</v>
      </c>
      <c r="AX12" s="519">
        <v>89464.03</v>
      </c>
      <c r="AY12" s="519">
        <v>89536.57</v>
      </c>
      <c r="AZ12" s="519">
        <v>90545.59</v>
      </c>
      <c r="BA12" s="519">
        <v>92024.48</v>
      </c>
    </row>
    <row r="13" spans="1:53" s="6" customFormat="1" ht="16.5" customHeight="1">
      <c r="A13" s="103" t="s">
        <v>468</v>
      </c>
      <c r="B13" s="14"/>
      <c r="C13" s="14" t="s">
        <v>87</v>
      </c>
      <c r="D13" s="14"/>
      <c r="E13" s="137">
        <v>4105.3599999999997</v>
      </c>
      <c r="F13" s="137">
        <v>4086.25</v>
      </c>
      <c r="G13" s="137">
        <v>5581.03</v>
      </c>
      <c r="H13" s="137">
        <v>5837.92</v>
      </c>
      <c r="I13" s="137">
        <v>7162</v>
      </c>
      <c r="J13" s="137">
        <v>5181</v>
      </c>
      <c r="K13" s="137">
        <v>2726</v>
      </c>
      <c r="L13" s="137">
        <v>3101</v>
      </c>
      <c r="M13" s="137">
        <v>3931</v>
      </c>
      <c r="N13" s="137">
        <v>4123</v>
      </c>
      <c r="O13" s="137">
        <v>4406</v>
      </c>
      <c r="P13" s="137"/>
      <c r="Q13" s="137">
        <v>5668.02</v>
      </c>
      <c r="R13" s="137">
        <v>5896.11</v>
      </c>
      <c r="S13" s="137">
        <v>5581.03</v>
      </c>
      <c r="T13" s="137">
        <v>5849.18</v>
      </c>
      <c r="U13" s="137">
        <v>5759.58</v>
      </c>
      <c r="V13" s="137">
        <v>5695.92</v>
      </c>
      <c r="W13" s="137">
        <v>5837.92</v>
      </c>
      <c r="X13" s="137">
        <v>6584.38</v>
      </c>
      <c r="Y13" s="137">
        <v>6423</v>
      </c>
      <c r="Z13" s="137">
        <v>6927</v>
      </c>
      <c r="AA13" s="137">
        <v>7162</v>
      </c>
      <c r="AB13" s="137">
        <v>6118</v>
      </c>
      <c r="AC13" s="137">
        <v>5520</v>
      </c>
      <c r="AD13" s="137">
        <v>5307</v>
      </c>
      <c r="AE13" s="137">
        <v>5181</v>
      </c>
      <c r="AF13" s="137">
        <v>4459</v>
      </c>
      <c r="AG13" s="137">
        <v>3449</v>
      </c>
      <c r="AH13" s="137">
        <v>2768.43</v>
      </c>
      <c r="AI13" s="137">
        <v>2726</v>
      </c>
      <c r="AJ13" s="137">
        <v>3246</v>
      </c>
      <c r="AK13" s="137">
        <v>3069</v>
      </c>
      <c r="AL13" s="137">
        <v>3656.36</v>
      </c>
      <c r="AM13" s="137">
        <v>3101</v>
      </c>
      <c r="AN13" s="137">
        <v>2698</v>
      </c>
      <c r="AO13" s="137">
        <v>3690</v>
      </c>
      <c r="AP13" s="137">
        <v>4026</v>
      </c>
      <c r="AQ13" s="137">
        <v>3931</v>
      </c>
      <c r="AR13" s="137">
        <v>3827</v>
      </c>
      <c r="AS13" s="137">
        <v>3354</v>
      </c>
      <c r="AT13" s="519">
        <v>4466</v>
      </c>
      <c r="AU13" s="519">
        <v>4123</v>
      </c>
      <c r="AV13" s="519">
        <v>4347</v>
      </c>
      <c r="AW13" s="519">
        <v>3876</v>
      </c>
      <c r="AX13" s="519">
        <v>4418</v>
      </c>
      <c r="AY13" s="519">
        <v>4406</v>
      </c>
      <c r="AZ13" s="519">
        <v>4594</v>
      </c>
      <c r="BA13" s="519">
        <v>5313</v>
      </c>
    </row>
    <row r="14" spans="1:53" s="6" customFormat="1" ht="16.5" customHeight="1">
      <c r="A14" s="103" t="s">
        <v>469</v>
      </c>
      <c r="B14" s="31"/>
      <c r="C14" s="31" t="s">
        <v>88</v>
      </c>
      <c r="D14" s="14"/>
      <c r="E14" s="198">
        <v>43505.93</v>
      </c>
      <c r="F14" s="198">
        <v>48138.12</v>
      </c>
      <c r="G14" s="198">
        <v>56634.36</v>
      </c>
      <c r="H14" s="198">
        <v>60854.85</v>
      </c>
      <c r="I14" s="198">
        <v>62861</v>
      </c>
      <c r="J14" s="198">
        <v>64343</v>
      </c>
      <c r="K14" s="198">
        <v>67175</v>
      </c>
      <c r="L14" s="198">
        <v>67951</v>
      </c>
      <c r="M14" s="198">
        <v>76707</v>
      </c>
      <c r="N14" s="198">
        <v>79503</v>
      </c>
      <c r="O14" s="198">
        <v>85131</v>
      </c>
      <c r="P14" s="137"/>
      <c r="Q14" s="198">
        <v>53655.39</v>
      </c>
      <c r="R14" s="198">
        <v>55553.35</v>
      </c>
      <c r="S14" s="198">
        <v>56634.36</v>
      </c>
      <c r="T14" s="198">
        <v>57634.42</v>
      </c>
      <c r="U14" s="198">
        <v>58453.35</v>
      </c>
      <c r="V14" s="198">
        <v>60041.93</v>
      </c>
      <c r="W14" s="198">
        <v>60854.85</v>
      </c>
      <c r="X14" s="198">
        <v>61145.69</v>
      </c>
      <c r="Y14" s="198">
        <v>61980</v>
      </c>
      <c r="Z14" s="198">
        <v>63039</v>
      </c>
      <c r="AA14" s="198">
        <v>62861</v>
      </c>
      <c r="AB14" s="198">
        <v>63328</v>
      </c>
      <c r="AC14" s="198">
        <v>63955</v>
      </c>
      <c r="AD14" s="198">
        <v>63810</v>
      </c>
      <c r="AE14" s="198">
        <v>64343</v>
      </c>
      <c r="AF14" s="198">
        <v>66120</v>
      </c>
      <c r="AG14" s="198">
        <v>66968</v>
      </c>
      <c r="AH14" s="198">
        <v>67129.64</v>
      </c>
      <c r="AI14" s="198">
        <v>67175</v>
      </c>
      <c r="AJ14" s="198">
        <v>67308</v>
      </c>
      <c r="AK14" s="198">
        <v>67771</v>
      </c>
      <c r="AL14" s="198">
        <v>67418.039999999994</v>
      </c>
      <c r="AM14" s="198">
        <v>67951</v>
      </c>
      <c r="AN14" s="198">
        <v>69784</v>
      </c>
      <c r="AO14" s="198">
        <v>72891</v>
      </c>
      <c r="AP14" s="198">
        <v>75280</v>
      </c>
      <c r="AQ14" s="198">
        <v>76707</v>
      </c>
      <c r="AR14" s="198">
        <v>77043</v>
      </c>
      <c r="AS14" s="198">
        <v>76516</v>
      </c>
      <c r="AT14" s="520">
        <v>79152</v>
      </c>
      <c r="AU14" s="520">
        <v>79503</v>
      </c>
      <c r="AV14" s="520">
        <v>81601</v>
      </c>
      <c r="AW14" s="520">
        <v>83737</v>
      </c>
      <c r="AX14" s="520">
        <v>85046</v>
      </c>
      <c r="AY14" s="520">
        <v>85131</v>
      </c>
      <c r="AZ14" s="520">
        <v>85952</v>
      </c>
      <c r="BA14" s="520">
        <v>86711</v>
      </c>
    </row>
    <row r="15" spans="1:53" s="6" customFormat="1" ht="16.5" customHeight="1">
      <c r="A15" s="101" t="s">
        <v>36</v>
      </c>
      <c r="B15" s="14"/>
      <c r="C15" s="14" t="s">
        <v>89</v>
      </c>
      <c r="D15" s="14"/>
      <c r="E15" s="137">
        <v>22737.61</v>
      </c>
      <c r="F15" s="137">
        <v>29058.02</v>
      </c>
      <c r="G15" s="137">
        <v>32825.410000000003</v>
      </c>
      <c r="H15" s="137">
        <v>35985.42</v>
      </c>
      <c r="I15" s="137">
        <v>48212.57</v>
      </c>
      <c r="J15" s="137">
        <v>63757.71</v>
      </c>
      <c r="K15" s="137">
        <v>63712.06</v>
      </c>
      <c r="L15" s="137">
        <v>60632.82</v>
      </c>
      <c r="M15" s="137">
        <v>61256.87</v>
      </c>
      <c r="N15" s="137">
        <v>64304.61</v>
      </c>
      <c r="O15" s="137">
        <v>76123.61</v>
      </c>
      <c r="P15" s="137"/>
      <c r="Q15" s="137">
        <v>30270.9</v>
      </c>
      <c r="R15" s="137">
        <v>31721.31</v>
      </c>
      <c r="S15" s="137">
        <v>32825.410000000003</v>
      </c>
      <c r="T15" s="137">
        <v>33511.74</v>
      </c>
      <c r="U15" s="137">
        <v>33160.720000000001</v>
      </c>
      <c r="V15" s="137">
        <v>34763.29</v>
      </c>
      <c r="W15" s="137">
        <v>35985.42</v>
      </c>
      <c r="X15" s="137">
        <v>35901.4</v>
      </c>
      <c r="Y15" s="137">
        <v>37481.269999999997</v>
      </c>
      <c r="Z15" s="137">
        <v>42353.39</v>
      </c>
      <c r="AA15" s="137">
        <v>48212.57</v>
      </c>
      <c r="AB15" s="137">
        <v>50794.98</v>
      </c>
      <c r="AC15" s="137">
        <v>55306.91</v>
      </c>
      <c r="AD15" s="137">
        <v>59437.96</v>
      </c>
      <c r="AE15" s="137">
        <v>63757.71</v>
      </c>
      <c r="AF15" s="137">
        <v>63801.05</v>
      </c>
      <c r="AG15" s="137">
        <v>64961.09</v>
      </c>
      <c r="AH15" s="137">
        <v>65557.34</v>
      </c>
      <c r="AI15" s="137">
        <v>63712.06</v>
      </c>
      <c r="AJ15" s="137">
        <v>58799.57</v>
      </c>
      <c r="AK15" s="137">
        <v>58314.22</v>
      </c>
      <c r="AL15" s="137">
        <v>58496.49</v>
      </c>
      <c r="AM15" s="137">
        <v>60632.82</v>
      </c>
      <c r="AN15" s="137">
        <v>58251.48</v>
      </c>
      <c r="AO15" s="137">
        <v>58727.56</v>
      </c>
      <c r="AP15" s="137">
        <v>59996.12</v>
      </c>
      <c r="AQ15" s="137">
        <v>61256.87</v>
      </c>
      <c r="AR15" s="137">
        <v>60130.02</v>
      </c>
      <c r="AS15" s="137">
        <v>59519.29</v>
      </c>
      <c r="AT15" s="519">
        <v>58568.43</v>
      </c>
      <c r="AU15" s="519">
        <v>64304.61</v>
      </c>
      <c r="AV15" s="519">
        <v>64392.24</v>
      </c>
      <c r="AW15" s="519">
        <v>67768.429999999993</v>
      </c>
      <c r="AX15" s="519">
        <v>73088.460000000006</v>
      </c>
      <c r="AY15" s="519">
        <v>76123.61</v>
      </c>
      <c r="AZ15" s="519">
        <v>74455.63</v>
      </c>
      <c r="BA15" s="519">
        <v>73318.37</v>
      </c>
    </row>
    <row r="16" spans="1:53" s="6" customFormat="1" ht="16.5" customHeight="1">
      <c r="A16" s="101" t="s">
        <v>461</v>
      </c>
      <c r="B16" s="14"/>
      <c r="C16" s="14" t="s">
        <v>90</v>
      </c>
      <c r="D16" s="14"/>
      <c r="E16" s="137">
        <v>11514.26</v>
      </c>
      <c r="F16" s="137">
        <v>15779.75</v>
      </c>
      <c r="G16" s="137">
        <v>19274.68</v>
      </c>
      <c r="H16" s="137">
        <v>22439.38</v>
      </c>
      <c r="I16" s="137">
        <v>34190</v>
      </c>
      <c r="J16" s="137">
        <v>49220</v>
      </c>
      <c r="K16" s="137">
        <v>44223</v>
      </c>
      <c r="L16" s="137">
        <v>35840</v>
      </c>
      <c r="M16" s="137">
        <v>29754</v>
      </c>
      <c r="N16" s="137">
        <v>23758</v>
      </c>
      <c r="O16" s="137">
        <v>25020</v>
      </c>
      <c r="P16" s="137"/>
      <c r="Q16" s="137">
        <v>17026.599999999999</v>
      </c>
      <c r="R16" s="137">
        <v>18291.13</v>
      </c>
      <c r="S16" s="137">
        <v>19274.68</v>
      </c>
      <c r="T16" s="137">
        <v>20114.98</v>
      </c>
      <c r="U16" s="137">
        <v>19728.849999999999</v>
      </c>
      <c r="V16" s="137">
        <v>21231.35</v>
      </c>
      <c r="W16" s="137">
        <v>22439.38</v>
      </c>
      <c r="X16" s="137">
        <v>22582.09</v>
      </c>
      <c r="Y16" s="137">
        <v>23986</v>
      </c>
      <c r="Z16" s="137">
        <v>28462</v>
      </c>
      <c r="AA16" s="137">
        <v>34190</v>
      </c>
      <c r="AB16" s="137">
        <v>37019</v>
      </c>
      <c r="AC16" s="137">
        <v>41619</v>
      </c>
      <c r="AD16" s="137">
        <v>45722</v>
      </c>
      <c r="AE16" s="137">
        <v>49220</v>
      </c>
      <c r="AF16" s="137">
        <v>48343.21</v>
      </c>
      <c r="AG16" s="137">
        <v>48207</v>
      </c>
      <c r="AH16" s="137">
        <v>47640.05</v>
      </c>
      <c r="AI16" s="137">
        <v>44223</v>
      </c>
      <c r="AJ16" s="137">
        <v>38184</v>
      </c>
      <c r="AK16" s="137">
        <v>36097</v>
      </c>
      <c r="AL16" s="137">
        <v>35345.26</v>
      </c>
      <c r="AM16" s="137">
        <v>35840</v>
      </c>
      <c r="AN16" s="137">
        <v>32292</v>
      </c>
      <c r="AO16" s="137">
        <v>30992</v>
      </c>
      <c r="AP16" s="137">
        <v>30912</v>
      </c>
      <c r="AQ16" s="137">
        <v>29754</v>
      </c>
      <c r="AR16" s="137">
        <v>27479</v>
      </c>
      <c r="AS16" s="137">
        <v>24805</v>
      </c>
      <c r="AT16" s="519">
        <v>22120</v>
      </c>
      <c r="AU16" s="519">
        <v>23758</v>
      </c>
      <c r="AV16" s="519">
        <v>23384</v>
      </c>
      <c r="AW16" s="519">
        <v>24448</v>
      </c>
      <c r="AX16" s="519">
        <v>26001</v>
      </c>
      <c r="AY16" s="519">
        <v>25020</v>
      </c>
      <c r="AZ16" s="519">
        <v>22496</v>
      </c>
      <c r="BA16" s="519">
        <v>21877</v>
      </c>
    </row>
    <row r="17" spans="1:53" s="6" customFormat="1" ht="16.5" customHeight="1">
      <c r="A17" s="99" t="s">
        <v>462</v>
      </c>
      <c r="B17" s="31"/>
      <c r="C17" s="31" t="s">
        <v>91</v>
      </c>
      <c r="D17" s="14"/>
      <c r="E17" s="198">
        <v>6584.43</v>
      </c>
      <c r="F17" s="198">
        <v>8815.77</v>
      </c>
      <c r="G17" s="198">
        <v>8849.6</v>
      </c>
      <c r="H17" s="198">
        <v>8131.11</v>
      </c>
      <c r="I17" s="198">
        <v>7324</v>
      </c>
      <c r="J17" s="198">
        <v>6537</v>
      </c>
      <c r="K17" s="198">
        <v>9300</v>
      </c>
      <c r="L17" s="198">
        <v>12972</v>
      </c>
      <c r="M17" s="198">
        <v>15223</v>
      </c>
      <c r="N17" s="198">
        <v>21571</v>
      </c>
      <c r="O17" s="198">
        <v>23395</v>
      </c>
      <c r="P17" s="137"/>
      <c r="Q17" s="198">
        <v>8564.56</v>
      </c>
      <c r="R17" s="198">
        <v>8744.25</v>
      </c>
      <c r="S17" s="198">
        <v>8849.6</v>
      </c>
      <c r="T17" s="198">
        <v>8696.68</v>
      </c>
      <c r="U17" s="198">
        <v>8603.48</v>
      </c>
      <c r="V17" s="198">
        <v>8293.9599999999991</v>
      </c>
      <c r="W17" s="198">
        <v>8131.11</v>
      </c>
      <c r="X17" s="198">
        <v>8012.26</v>
      </c>
      <c r="Y17" s="198">
        <v>8011</v>
      </c>
      <c r="Z17" s="198">
        <v>7750</v>
      </c>
      <c r="AA17" s="198">
        <v>7324</v>
      </c>
      <c r="AB17" s="198">
        <v>6940</v>
      </c>
      <c r="AC17" s="198">
        <v>6723</v>
      </c>
      <c r="AD17" s="198">
        <v>6314</v>
      </c>
      <c r="AE17" s="198">
        <v>6537</v>
      </c>
      <c r="AF17" s="198">
        <v>6834</v>
      </c>
      <c r="AG17" s="198">
        <v>7675</v>
      </c>
      <c r="AH17" s="198">
        <v>8259.99</v>
      </c>
      <c r="AI17" s="198">
        <v>9300</v>
      </c>
      <c r="AJ17" s="198">
        <v>10419</v>
      </c>
      <c r="AK17" s="198">
        <v>11160</v>
      </c>
      <c r="AL17" s="198">
        <v>11971.74</v>
      </c>
      <c r="AM17" s="198">
        <v>12972</v>
      </c>
      <c r="AN17" s="198">
        <v>13476</v>
      </c>
      <c r="AO17" s="198">
        <v>13659</v>
      </c>
      <c r="AP17" s="198">
        <v>14255</v>
      </c>
      <c r="AQ17" s="198">
        <v>15223</v>
      </c>
      <c r="AR17" s="198">
        <v>15859</v>
      </c>
      <c r="AS17" s="198">
        <v>17506</v>
      </c>
      <c r="AT17" s="520">
        <v>18732</v>
      </c>
      <c r="AU17" s="520">
        <v>21571</v>
      </c>
      <c r="AV17" s="520">
        <v>21562</v>
      </c>
      <c r="AW17" s="520">
        <v>22053</v>
      </c>
      <c r="AX17" s="520">
        <v>23421</v>
      </c>
      <c r="AY17" s="520">
        <v>23395</v>
      </c>
      <c r="AZ17" s="520">
        <v>22625</v>
      </c>
      <c r="BA17" s="520">
        <v>22071</v>
      </c>
    </row>
    <row r="18" spans="1:53" s="6" customFormat="1" ht="16.5" customHeight="1">
      <c r="A18" s="101" t="s">
        <v>1077</v>
      </c>
      <c r="B18" s="31"/>
      <c r="C18" s="31" t="s">
        <v>92</v>
      </c>
      <c r="D18" s="14"/>
      <c r="E18" s="198">
        <v>2634.45</v>
      </c>
      <c r="F18" s="198">
        <v>3253.4799999999996</v>
      </c>
      <c r="G18" s="198">
        <v>3631.63</v>
      </c>
      <c r="H18" s="198">
        <v>3593.72</v>
      </c>
      <c r="I18" s="198">
        <v>3427.47</v>
      </c>
      <c r="J18" s="198">
        <v>3103.59</v>
      </c>
      <c r="K18" s="198">
        <v>2859.39</v>
      </c>
      <c r="L18" s="198">
        <v>3497.19</v>
      </c>
      <c r="M18" s="198">
        <v>3649.96</v>
      </c>
      <c r="N18" s="198">
        <v>3979.61</v>
      </c>
      <c r="O18" s="198">
        <v>3570.13</v>
      </c>
      <c r="P18" s="137"/>
      <c r="Q18" s="198">
        <v>3577.8399999999997</v>
      </c>
      <c r="R18" s="198">
        <v>3601.29</v>
      </c>
      <c r="S18" s="198">
        <v>3631.63</v>
      </c>
      <c r="T18" s="198">
        <v>3776.93</v>
      </c>
      <c r="U18" s="198">
        <v>3722.5699999999997</v>
      </c>
      <c r="V18" s="198">
        <v>3633.12</v>
      </c>
      <c r="W18" s="198">
        <v>3593.72</v>
      </c>
      <c r="X18" s="198">
        <v>3474.96</v>
      </c>
      <c r="Y18" s="198">
        <v>3508.99</v>
      </c>
      <c r="Z18" s="198">
        <v>3420.64</v>
      </c>
      <c r="AA18" s="198">
        <v>3427.47</v>
      </c>
      <c r="AB18" s="198">
        <v>3327.34</v>
      </c>
      <c r="AC18" s="198">
        <v>3217.27</v>
      </c>
      <c r="AD18" s="198">
        <v>3140.35</v>
      </c>
      <c r="AE18" s="198">
        <v>3103.59</v>
      </c>
      <c r="AF18" s="198">
        <v>3068.87</v>
      </c>
      <c r="AG18" s="198">
        <v>3007.07</v>
      </c>
      <c r="AH18" s="198">
        <v>2944.63</v>
      </c>
      <c r="AI18" s="198">
        <v>2859.39</v>
      </c>
      <c r="AJ18" s="198">
        <v>2875.43</v>
      </c>
      <c r="AK18" s="198">
        <v>3141.3</v>
      </c>
      <c r="AL18" s="198">
        <v>3237.33</v>
      </c>
      <c r="AM18" s="198">
        <v>3497.19</v>
      </c>
      <c r="AN18" s="198">
        <v>3708.31</v>
      </c>
      <c r="AO18" s="198">
        <v>3745.15</v>
      </c>
      <c r="AP18" s="198">
        <v>3793.02</v>
      </c>
      <c r="AQ18" s="198">
        <v>3649.96</v>
      </c>
      <c r="AR18" s="198">
        <v>3695</v>
      </c>
      <c r="AS18" s="198">
        <v>3902.25</v>
      </c>
      <c r="AT18" s="520">
        <v>4050.94</v>
      </c>
      <c r="AU18" s="520">
        <v>3979.61</v>
      </c>
      <c r="AV18" s="520">
        <v>4134.68</v>
      </c>
      <c r="AW18" s="520">
        <v>3978.3</v>
      </c>
      <c r="AX18" s="520">
        <v>3808.18</v>
      </c>
      <c r="AY18" s="520">
        <v>3570.13</v>
      </c>
      <c r="AZ18" s="520">
        <v>3465.22</v>
      </c>
      <c r="BA18" s="520">
        <v>4477.51</v>
      </c>
    </row>
    <row r="19" spans="1:53" s="6" customFormat="1" ht="16.5" customHeight="1">
      <c r="A19" s="99" t="s">
        <v>1116</v>
      </c>
      <c r="B19" s="31"/>
      <c r="C19" s="31" t="s">
        <v>93</v>
      </c>
      <c r="D19" s="14"/>
      <c r="E19" s="198">
        <v>1601.26</v>
      </c>
      <c r="F19" s="198">
        <v>1465.24</v>
      </c>
      <c r="G19" s="198">
        <v>1595.97</v>
      </c>
      <c r="H19" s="198">
        <v>1811.43</v>
      </c>
      <c r="I19" s="198">
        <v>1706.57</v>
      </c>
      <c r="J19" s="198">
        <v>1841.92</v>
      </c>
      <c r="K19" s="198">
        <v>1865.8</v>
      </c>
      <c r="L19" s="198">
        <v>1743.81</v>
      </c>
      <c r="M19" s="198">
        <v>1534.65</v>
      </c>
      <c r="N19" s="198">
        <v>1513.6</v>
      </c>
      <c r="O19" s="198">
        <v>1579.89</v>
      </c>
      <c r="P19" s="137"/>
      <c r="Q19" s="198">
        <v>1479.26</v>
      </c>
      <c r="R19" s="198">
        <v>1483.11</v>
      </c>
      <c r="S19" s="198">
        <v>1595.97</v>
      </c>
      <c r="T19" s="198">
        <v>1629.71</v>
      </c>
      <c r="U19" s="198">
        <v>1634.56</v>
      </c>
      <c r="V19" s="198">
        <v>1657.22</v>
      </c>
      <c r="W19" s="198">
        <v>1811.43</v>
      </c>
      <c r="X19" s="198">
        <v>1719.6</v>
      </c>
      <c r="Y19" s="198">
        <v>1710.13</v>
      </c>
      <c r="Z19" s="198">
        <v>1654.96</v>
      </c>
      <c r="AA19" s="198">
        <v>1706.57</v>
      </c>
      <c r="AB19" s="198">
        <v>1559.18</v>
      </c>
      <c r="AC19" s="198">
        <v>1582.53</v>
      </c>
      <c r="AD19" s="198">
        <v>1742.54</v>
      </c>
      <c r="AE19" s="198">
        <v>1841.92</v>
      </c>
      <c r="AF19" s="198">
        <v>1692.98</v>
      </c>
      <c r="AG19" s="198">
        <v>1653.41</v>
      </c>
      <c r="AH19" s="198">
        <v>1735.47</v>
      </c>
      <c r="AI19" s="198">
        <v>1865.8</v>
      </c>
      <c r="AJ19" s="198">
        <v>1722.68</v>
      </c>
      <c r="AK19" s="198">
        <v>1696.59</v>
      </c>
      <c r="AL19" s="198">
        <v>1721.08</v>
      </c>
      <c r="AM19" s="198">
        <v>1743.81</v>
      </c>
      <c r="AN19" s="198">
        <v>1603.05</v>
      </c>
      <c r="AO19" s="198">
        <v>1531.56</v>
      </c>
      <c r="AP19" s="198">
        <v>1642.39</v>
      </c>
      <c r="AQ19" s="198">
        <v>1534.65</v>
      </c>
      <c r="AR19" s="198">
        <v>1432.52</v>
      </c>
      <c r="AS19" s="198">
        <v>1444.85</v>
      </c>
      <c r="AT19" s="520">
        <v>1432.14</v>
      </c>
      <c r="AU19" s="520">
        <v>1513.6</v>
      </c>
      <c r="AV19" s="520">
        <v>1433.21</v>
      </c>
      <c r="AW19" s="520">
        <v>1528.92</v>
      </c>
      <c r="AX19" s="520">
        <v>1500.52</v>
      </c>
      <c r="AY19" s="520">
        <v>1579.89</v>
      </c>
      <c r="AZ19" s="520">
        <v>1477.73</v>
      </c>
      <c r="BA19" s="520">
        <v>1597.99</v>
      </c>
    </row>
    <row r="20" spans="1:53" s="6" customFormat="1" ht="16.5" customHeight="1">
      <c r="A20" s="97"/>
      <c r="B20" s="14"/>
      <c r="C20" s="14" t="s">
        <v>94</v>
      </c>
      <c r="D20" s="14"/>
      <c r="E20" s="137">
        <v>21741.47</v>
      </c>
      <c r="F20" s="137">
        <v>24110.39</v>
      </c>
      <c r="G20" s="137">
        <v>21096.3</v>
      </c>
      <c r="H20" s="137">
        <v>22094.240000000002</v>
      </c>
      <c r="I20" s="137">
        <v>20949.8</v>
      </c>
      <c r="J20" s="137">
        <v>22788.85</v>
      </c>
      <c r="K20" s="137">
        <v>20227.02</v>
      </c>
      <c r="L20" s="137">
        <v>18569.77</v>
      </c>
      <c r="M20" s="137">
        <v>22016.48</v>
      </c>
      <c r="N20" s="137">
        <v>24869.53</v>
      </c>
      <c r="O20" s="137">
        <v>27372.51</v>
      </c>
      <c r="P20" s="137"/>
      <c r="Q20" s="137">
        <v>24314.48</v>
      </c>
      <c r="R20" s="137">
        <v>23074.240000000002</v>
      </c>
      <c r="S20" s="137">
        <v>21096.3</v>
      </c>
      <c r="T20" s="137">
        <v>21919.67</v>
      </c>
      <c r="U20" s="137">
        <v>22260.92</v>
      </c>
      <c r="V20" s="137">
        <v>20544.72</v>
      </c>
      <c r="W20" s="137">
        <v>22094.240000000002</v>
      </c>
      <c r="X20" s="137">
        <v>20513.05</v>
      </c>
      <c r="Y20" s="137">
        <v>18966.53</v>
      </c>
      <c r="Z20" s="137">
        <v>20904.330000000002</v>
      </c>
      <c r="AA20" s="137">
        <v>20949.8</v>
      </c>
      <c r="AB20" s="137">
        <v>22170.86</v>
      </c>
      <c r="AC20" s="137">
        <v>21400.32</v>
      </c>
      <c r="AD20" s="137">
        <v>23567.99</v>
      </c>
      <c r="AE20" s="137">
        <v>22788.85</v>
      </c>
      <c r="AF20" s="137">
        <v>21091.43</v>
      </c>
      <c r="AG20" s="137">
        <v>21563.919999999998</v>
      </c>
      <c r="AH20" s="137">
        <v>20925.93</v>
      </c>
      <c r="AI20" s="137">
        <v>20227.02</v>
      </c>
      <c r="AJ20" s="137">
        <v>19981.8</v>
      </c>
      <c r="AK20" s="137">
        <v>18781.52</v>
      </c>
      <c r="AL20" s="137">
        <v>19713.14</v>
      </c>
      <c r="AM20" s="137">
        <v>18569.77</v>
      </c>
      <c r="AN20" s="137">
        <v>20708.14</v>
      </c>
      <c r="AO20" s="137">
        <v>21946.82</v>
      </c>
      <c r="AP20" s="137">
        <v>22417.68</v>
      </c>
      <c r="AQ20" s="137">
        <v>22016.48</v>
      </c>
      <c r="AR20" s="137">
        <v>21215.51</v>
      </c>
      <c r="AS20" s="137">
        <v>21131.08</v>
      </c>
      <c r="AT20" s="519">
        <v>23633.41</v>
      </c>
      <c r="AU20" s="519">
        <v>24869.53</v>
      </c>
      <c r="AV20" s="519">
        <v>24623.22</v>
      </c>
      <c r="AW20" s="519">
        <v>25756.85</v>
      </c>
      <c r="AX20" s="519">
        <v>27346.94</v>
      </c>
      <c r="AY20" s="519">
        <v>27372.51</v>
      </c>
      <c r="AZ20" s="519">
        <v>28544.17</v>
      </c>
      <c r="BA20" s="519">
        <v>30664.240000000002</v>
      </c>
    </row>
    <row r="21" spans="1:53" s="6" customFormat="1" ht="16.5" customHeight="1">
      <c r="A21" s="97"/>
      <c r="B21" s="31"/>
      <c r="C21" s="31" t="s">
        <v>95</v>
      </c>
      <c r="D21" s="14"/>
      <c r="E21" s="198">
        <v>1212.29</v>
      </c>
      <c r="F21" s="198">
        <v>390.23</v>
      </c>
      <c r="G21" s="198">
        <v>298.95999999999998</v>
      </c>
      <c r="H21" s="198">
        <v>215.7</v>
      </c>
      <c r="I21" s="198">
        <v>1136.69</v>
      </c>
      <c r="J21" s="198">
        <v>1245.3900000000001</v>
      </c>
      <c r="K21" s="198">
        <v>1243.83</v>
      </c>
      <c r="L21" s="198">
        <v>1276.1400000000001</v>
      </c>
      <c r="M21" s="198">
        <v>1282.95</v>
      </c>
      <c r="N21" s="198">
        <v>1266.5899999999999</v>
      </c>
      <c r="O21" s="198">
        <v>1256.02</v>
      </c>
      <c r="P21" s="137"/>
      <c r="Q21" s="198">
        <v>727.75</v>
      </c>
      <c r="R21" s="198">
        <v>559</v>
      </c>
      <c r="S21" s="198">
        <v>298.95999999999998</v>
      </c>
      <c r="T21" s="198">
        <v>301.08999999999997</v>
      </c>
      <c r="U21" s="198">
        <v>315.29000000000002</v>
      </c>
      <c r="V21" s="198">
        <v>336.69</v>
      </c>
      <c r="W21" s="198">
        <v>215.7</v>
      </c>
      <c r="X21" s="198">
        <v>211.26</v>
      </c>
      <c r="Y21" s="198">
        <v>225.55</v>
      </c>
      <c r="Z21" s="198">
        <v>1030.21</v>
      </c>
      <c r="AA21" s="198">
        <v>1136.69</v>
      </c>
      <c r="AB21" s="198">
        <v>1145.43</v>
      </c>
      <c r="AC21" s="198">
        <v>1149.08</v>
      </c>
      <c r="AD21" s="198">
        <v>1298.1099999999999</v>
      </c>
      <c r="AE21" s="198">
        <v>1245.3900000000001</v>
      </c>
      <c r="AF21" s="198">
        <v>1236.24</v>
      </c>
      <c r="AG21" s="198">
        <v>1241.3599999999999</v>
      </c>
      <c r="AH21" s="198">
        <v>1238.26</v>
      </c>
      <c r="AI21" s="198">
        <v>1243.83</v>
      </c>
      <c r="AJ21" s="198">
        <v>1250.7</v>
      </c>
      <c r="AK21" s="198">
        <v>1275.3699999999999</v>
      </c>
      <c r="AL21" s="198">
        <v>95.23</v>
      </c>
      <c r="AM21" s="198">
        <v>1276.1400000000001</v>
      </c>
      <c r="AN21" s="198">
        <v>1278.97</v>
      </c>
      <c r="AO21" s="198">
        <v>1260.71</v>
      </c>
      <c r="AP21" s="198">
        <v>1273.56</v>
      </c>
      <c r="AQ21" s="198">
        <v>1282.95</v>
      </c>
      <c r="AR21" s="198">
        <v>1262.72</v>
      </c>
      <c r="AS21" s="198">
        <v>1258.6099999999999</v>
      </c>
      <c r="AT21" s="520">
        <v>1261.44</v>
      </c>
      <c r="AU21" s="520">
        <v>1266.5899999999999</v>
      </c>
      <c r="AV21" s="520">
        <v>1263.6199999999999</v>
      </c>
      <c r="AW21" s="520">
        <v>1258.3900000000001</v>
      </c>
      <c r="AX21" s="520">
        <v>1265.3900000000001</v>
      </c>
      <c r="AY21" s="520">
        <v>1256.02</v>
      </c>
      <c r="AZ21" s="520">
        <v>1253.9000000000001</v>
      </c>
      <c r="BA21" s="520">
        <v>1249.17</v>
      </c>
    </row>
    <row r="22" spans="1:53" s="6" customFormat="1" ht="16.5" customHeight="1">
      <c r="A22" s="97"/>
      <c r="B22" s="14"/>
      <c r="C22" s="14" t="s">
        <v>96</v>
      </c>
      <c r="D22" s="14"/>
      <c r="E22" s="137">
        <v>1717.95</v>
      </c>
      <c r="F22" s="137">
        <v>1056.68</v>
      </c>
      <c r="G22" s="137">
        <v>735.06</v>
      </c>
      <c r="H22" s="137">
        <v>531.5</v>
      </c>
      <c r="I22" s="137">
        <v>517.63</v>
      </c>
      <c r="J22" s="137">
        <v>412.66</v>
      </c>
      <c r="K22" s="137">
        <v>409.18</v>
      </c>
      <c r="L22" s="137">
        <v>373.9</v>
      </c>
      <c r="M22" s="137">
        <v>347.95</v>
      </c>
      <c r="N22" s="137">
        <v>265.13</v>
      </c>
      <c r="O22" s="137">
        <v>189.97</v>
      </c>
      <c r="P22" s="146"/>
      <c r="Q22" s="137">
        <v>922.1</v>
      </c>
      <c r="R22" s="137">
        <v>807.23</v>
      </c>
      <c r="S22" s="137">
        <v>735.06</v>
      </c>
      <c r="T22" s="137">
        <v>680.01</v>
      </c>
      <c r="U22" s="137">
        <v>585.51</v>
      </c>
      <c r="V22" s="137">
        <v>604.84</v>
      </c>
      <c r="W22" s="137">
        <v>531.5</v>
      </c>
      <c r="X22" s="137">
        <v>547</v>
      </c>
      <c r="Y22" s="137">
        <v>586.07000000000005</v>
      </c>
      <c r="Z22" s="137">
        <v>553.61</v>
      </c>
      <c r="AA22" s="137">
        <v>517.63</v>
      </c>
      <c r="AB22" s="137">
        <v>469.92</v>
      </c>
      <c r="AC22" s="137">
        <v>450.25</v>
      </c>
      <c r="AD22" s="137">
        <v>466.2</v>
      </c>
      <c r="AE22" s="137">
        <v>412.66</v>
      </c>
      <c r="AF22" s="137">
        <v>410.07</v>
      </c>
      <c r="AG22" s="137">
        <v>405.24</v>
      </c>
      <c r="AH22" s="137">
        <v>405.84</v>
      </c>
      <c r="AI22" s="137">
        <v>409.18</v>
      </c>
      <c r="AJ22" s="137">
        <v>397.31</v>
      </c>
      <c r="AK22" s="137">
        <v>389.77</v>
      </c>
      <c r="AL22" s="137">
        <v>394.78</v>
      </c>
      <c r="AM22" s="137">
        <v>373.9</v>
      </c>
      <c r="AN22" s="137">
        <v>384.48</v>
      </c>
      <c r="AO22" s="137">
        <v>374.72</v>
      </c>
      <c r="AP22" s="137">
        <v>369.92</v>
      </c>
      <c r="AQ22" s="137">
        <v>347.95</v>
      </c>
      <c r="AR22" s="137">
        <v>281.19</v>
      </c>
      <c r="AS22" s="137">
        <v>265.48</v>
      </c>
      <c r="AT22" s="519">
        <v>274.35000000000002</v>
      </c>
      <c r="AU22" s="519">
        <v>265.13</v>
      </c>
      <c r="AV22" s="519">
        <v>219</v>
      </c>
      <c r="AW22" s="519">
        <v>215.96</v>
      </c>
      <c r="AX22" s="519">
        <v>254.26</v>
      </c>
      <c r="AY22" s="519">
        <v>189.97</v>
      </c>
      <c r="AZ22" s="519">
        <v>179.47</v>
      </c>
      <c r="BA22" s="519">
        <v>138.69999999999999</v>
      </c>
    </row>
    <row r="23" spans="1:53" s="6" customFormat="1" ht="16.5" customHeight="1">
      <c r="A23" s="97"/>
      <c r="B23" s="14"/>
      <c r="C23" s="14" t="s">
        <v>97</v>
      </c>
      <c r="D23" s="14"/>
      <c r="E23" s="137">
        <v>482.26</v>
      </c>
      <c r="F23" s="137">
        <v>430.09</v>
      </c>
      <c r="G23" s="137">
        <v>325.47000000000003</v>
      </c>
      <c r="H23" s="137">
        <v>566.77</v>
      </c>
      <c r="I23" s="137">
        <v>457.81</v>
      </c>
      <c r="J23" s="137">
        <v>221.4</v>
      </c>
      <c r="K23" s="137">
        <v>324.77</v>
      </c>
      <c r="L23" s="137">
        <v>257.72000000000003</v>
      </c>
      <c r="M23" s="137">
        <v>157.83000000000001</v>
      </c>
      <c r="N23" s="137">
        <v>283.20999999999998</v>
      </c>
      <c r="O23" s="137">
        <v>434.15</v>
      </c>
      <c r="P23" s="146"/>
      <c r="Q23" s="137">
        <v>476.75</v>
      </c>
      <c r="R23" s="137">
        <v>406.96</v>
      </c>
      <c r="S23" s="137">
        <v>325.47000000000003</v>
      </c>
      <c r="T23" s="137">
        <v>406.45</v>
      </c>
      <c r="U23" s="137">
        <v>417.8</v>
      </c>
      <c r="V23" s="137">
        <v>648.01</v>
      </c>
      <c r="W23" s="137">
        <v>566.77</v>
      </c>
      <c r="X23" s="137">
        <v>543.80999999999995</v>
      </c>
      <c r="Y23" s="137">
        <v>508.89</v>
      </c>
      <c r="Z23" s="137">
        <v>440.62</v>
      </c>
      <c r="AA23" s="137">
        <v>457.81</v>
      </c>
      <c r="AB23" s="137">
        <v>441.21</v>
      </c>
      <c r="AC23" s="137">
        <v>519.91999999999996</v>
      </c>
      <c r="AD23" s="137">
        <v>322.58999999999997</v>
      </c>
      <c r="AE23" s="137">
        <v>221.4</v>
      </c>
      <c r="AF23" s="137">
        <v>406.06</v>
      </c>
      <c r="AG23" s="137">
        <v>410.92</v>
      </c>
      <c r="AH23" s="137">
        <v>290.64</v>
      </c>
      <c r="AI23" s="137">
        <v>324.77</v>
      </c>
      <c r="AJ23" s="137">
        <v>432.25</v>
      </c>
      <c r="AK23" s="137">
        <v>387.49</v>
      </c>
      <c r="AL23" s="137">
        <v>360.02</v>
      </c>
      <c r="AM23" s="137">
        <v>257.72000000000003</v>
      </c>
      <c r="AN23" s="137">
        <v>269.33999999999997</v>
      </c>
      <c r="AO23" s="137">
        <v>248.46</v>
      </c>
      <c r="AP23" s="137">
        <v>273.05</v>
      </c>
      <c r="AQ23" s="137">
        <v>157.83000000000001</v>
      </c>
      <c r="AR23" s="137">
        <v>154.49</v>
      </c>
      <c r="AS23" s="137">
        <v>188.6</v>
      </c>
      <c r="AT23" s="519">
        <v>313.3</v>
      </c>
      <c r="AU23" s="519">
        <v>283.20999999999998</v>
      </c>
      <c r="AV23" s="519">
        <v>279.62</v>
      </c>
      <c r="AW23" s="519">
        <v>413.9</v>
      </c>
      <c r="AX23" s="519">
        <v>638.73</v>
      </c>
      <c r="AY23" s="519">
        <v>434.15</v>
      </c>
      <c r="AZ23" s="519">
        <v>524.37</v>
      </c>
      <c r="BA23" s="519">
        <v>602.19000000000005</v>
      </c>
    </row>
    <row r="24" spans="1:53" s="6" customFormat="1" ht="16.5" customHeight="1">
      <c r="A24" s="97"/>
      <c r="B24" s="14"/>
      <c r="C24" s="14" t="s">
        <v>98</v>
      </c>
      <c r="D24" s="14"/>
      <c r="E24" s="137">
        <v>19.989999999999998</v>
      </c>
      <c r="F24" s="137">
        <v>10.85</v>
      </c>
      <c r="G24" s="137">
        <v>13.4</v>
      </c>
      <c r="H24" s="137">
        <v>13.64</v>
      </c>
      <c r="I24" s="137">
        <v>12.58</v>
      </c>
      <c r="J24" s="137">
        <v>16.12</v>
      </c>
      <c r="K24" s="137">
        <v>16.02</v>
      </c>
      <c r="L24" s="137">
        <v>12.79</v>
      </c>
      <c r="M24" s="137">
        <v>3.87</v>
      </c>
      <c r="N24" s="137">
        <v>4.0999999999999996</v>
      </c>
      <c r="O24" s="137">
        <v>5.31</v>
      </c>
      <c r="P24" s="146"/>
      <c r="Q24" s="137">
        <v>13.72</v>
      </c>
      <c r="R24" s="137">
        <v>7.21</v>
      </c>
      <c r="S24" s="137">
        <v>13.4</v>
      </c>
      <c r="T24" s="137">
        <v>11.33</v>
      </c>
      <c r="U24" s="137">
        <v>10.85</v>
      </c>
      <c r="V24" s="137">
        <v>10.69</v>
      </c>
      <c r="W24" s="137">
        <v>13.64</v>
      </c>
      <c r="X24" s="137">
        <v>7.72</v>
      </c>
      <c r="Y24" s="137">
        <v>19.02</v>
      </c>
      <c r="Z24" s="137">
        <v>12.88</v>
      </c>
      <c r="AA24" s="137">
        <v>12.58</v>
      </c>
      <c r="AB24" s="137">
        <v>17.41</v>
      </c>
      <c r="AC24" s="137">
        <v>20.420000000000002</v>
      </c>
      <c r="AD24" s="137">
        <v>13.15</v>
      </c>
      <c r="AE24" s="137">
        <v>16.12</v>
      </c>
      <c r="AF24" s="137">
        <v>11.98</v>
      </c>
      <c r="AG24" s="137">
        <v>20.48</v>
      </c>
      <c r="AH24" s="137">
        <v>22.17</v>
      </c>
      <c r="AI24" s="137">
        <v>16.02</v>
      </c>
      <c r="AJ24" s="137">
        <v>6.78</v>
      </c>
      <c r="AK24" s="137">
        <v>10.88</v>
      </c>
      <c r="AL24" s="137">
        <v>10</v>
      </c>
      <c r="AM24" s="137">
        <v>12.79</v>
      </c>
      <c r="AN24" s="137">
        <v>68.239999999999995</v>
      </c>
      <c r="AO24" s="137">
        <v>22.71</v>
      </c>
      <c r="AP24" s="137">
        <v>10.75</v>
      </c>
      <c r="AQ24" s="137">
        <v>3.87</v>
      </c>
      <c r="AR24" s="137">
        <v>4.99</v>
      </c>
      <c r="AS24" s="137">
        <v>4.5</v>
      </c>
      <c r="AT24" s="519">
        <v>3.72</v>
      </c>
      <c r="AU24" s="519">
        <v>4.0999999999999996</v>
      </c>
      <c r="AV24" s="519">
        <v>4.88</v>
      </c>
      <c r="AW24" s="519">
        <v>6.71</v>
      </c>
      <c r="AX24" s="519">
        <v>3.19</v>
      </c>
      <c r="AY24" s="519">
        <v>5.31</v>
      </c>
      <c r="AZ24" s="519">
        <v>3.85</v>
      </c>
      <c r="BA24" s="519">
        <v>2.7</v>
      </c>
    </row>
    <row r="25" spans="1:53" s="6" customFormat="1" ht="16.5" customHeight="1">
      <c r="A25" s="97"/>
      <c r="B25" s="14"/>
      <c r="C25" s="14" t="s">
        <v>99</v>
      </c>
      <c r="D25" s="14"/>
      <c r="E25" s="137">
        <v>900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600</v>
      </c>
      <c r="N25" s="137">
        <v>0</v>
      </c>
      <c r="O25" s="137">
        <v>6200</v>
      </c>
      <c r="P25" s="146"/>
      <c r="Q25" s="137">
        <v>2073</v>
      </c>
      <c r="R25" s="137">
        <v>0</v>
      </c>
      <c r="S25" s="137">
        <v>0</v>
      </c>
      <c r="T25" s="137">
        <v>0</v>
      </c>
      <c r="U25" s="137">
        <v>0</v>
      </c>
      <c r="V25" s="137">
        <v>1500</v>
      </c>
      <c r="W25" s="137">
        <v>0</v>
      </c>
      <c r="X25" s="137">
        <v>1200</v>
      </c>
      <c r="Y25" s="137">
        <v>700</v>
      </c>
      <c r="Z25" s="137">
        <v>1000</v>
      </c>
      <c r="AA25" s="137">
        <v>0</v>
      </c>
      <c r="AB25" s="137">
        <v>1800</v>
      </c>
      <c r="AC25" s="137">
        <v>4400</v>
      </c>
      <c r="AD25" s="137">
        <v>5418</v>
      </c>
      <c r="AE25" s="137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2000</v>
      </c>
      <c r="AL25" s="137">
        <v>0</v>
      </c>
      <c r="AM25" s="137">
        <v>0</v>
      </c>
      <c r="AN25" s="137">
        <v>0</v>
      </c>
      <c r="AO25" s="137">
        <v>0</v>
      </c>
      <c r="AP25" s="137">
        <v>2000</v>
      </c>
      <c r="AQ25" s="137">
        <v>600</v>
      </c>
      <c r="AR25" s="137">
        <v>1700</v>
      </c>
      <c r="AS25" s="137">
        <v>0</v>
      </c>
      <c r="AT25" s="519">
        <v>0</v>
      </c>
      <c r="AU25" s="519">
        <v>0</v>
      </c>
      <c r="AV25" s="519">
        <v>1304</v>
      </c>
      <c r="AW25" s="519">
        <v>2030</v>
      </c>
      <c r="AX25" s="519">
        <v>2496</v>
      </c>
      <c r="AY25" s="519">
        <v>6200</v>
      </c>
      <c r="AZ25" s="519">
        <v>3973</v>
      </c>
      <c r="BA25" s="519">
        <v>4000</v>
      </c>
    </row>
    <row r="26" spans="1:53" s="6" customFormat="1" ht="16.5" customHeight="1">
      <c r="A26" s="97"/>
      <c r="B26" s="14"/>
      <c r="C26" s="14" t="s">
        <v>100</v>
      </c>
      <c r="D26" s="14"/>
      <c r="E26" s="137">
        <v>150</v>
      </c>
      <c r="F26" s="137">
        <v>30</v>
      </c>
      <c r="G26" s="137">
        <v>300</v>
      </c>
      <c r="H26" s="137">
        <v>300</v>
      </c>
      <c r="I26" s="137">
        <v>300</v>
      </c>
      <c r="J26" s="137">
        <v>89</v>
      </c>
      <c r="K26" s="137">
        <v>275.22000000000003</v>
      </c>
      <c r="L26" s="137">
        <v>275.01</v>
      </c>
      <c r="M26" s="137">
        <v>130.56</v>
      </c>
      <c r="N26" s="137">
        <v>142.26</v>
      </c>
      <c r="O26" s="137">
        <v>152.08000000000001</v>
      </c>
      <c r="P26" s="146"/>
      <c r="Q26" s="137">
        <v>300</v>
      </c>
      <c r="R26" s="137">
        <v>300</v>
      </c>
      <c r="S26" s="137">
        <v>300</v>
      </c>
      <c r="T26" s="137">
        <v>300</v>
      </c>
      <c r="U26" s="137">
        <v>300</v>
      </c>
      <c r="V26" s="137">
        <v>300</v>
      </c>
      <c r="W26" s="137">
        <v>300</v>
      </c>
      <c r="X26" s="137">
        <v>300</v>
      </c>
      <c r="Y26" s="137">
        <v>300</v>
      </c>
      <c r="Z26" s="137">
        <v>300</v>
      </c>
      <c r="AA26" s="137">
        <v>300</v>
      </c>
      <c r="AB26" s="137">
        <v>300</v>
      </c>
      <c r="AC26" s="137">
        <v>355.1</v>
      </c>
      <c r="AD26" s="137">
        <v>246</v>
      </c>
      <c r="AE26" s="137">
        <v>89</v>
      </c>
      <c r="AF26" s="137">
        <v>102</v>
      </c>
      <c r="AG26" s="137">
        <v>132.47999999999999</v>
      </c>
      <c r="AH26" s="137">
        <v>132.56</v>
      </c>
      <c r="AI26" s="137">
        <v>275.22000000000003</v>
      </c>
      <c r="AJ26" s="137">
        <v>249.19</v>
      </c>
      <c r="AK26" s="137">
        <v>225.77</v>
      </c>
      <c r="AL26" s="137">
        <v>179.83</v>
      </c>
      <c r="AM26" s="137">
        <v>275.01</v>
      </c>
      <c r="AN26" s="137">
        <v>233.2</v>
      </c>
      <c r="AO26" s="137">
        <v>181.48</v>
      </c>
      <c r="AP26" s="137">
        <v>140.82</v>
      </c>
      <c r="AQ26" s="137">
        <v>130.56</v>
      </c>
      <c r="AR26" s="137">
        <v>136.02000000000001</v>
      </c>
      <c r="AS26" s="137">
        <v>135.6</v>
      </c>
      <c r="AT26" s="519">
        <v>142.19</v>
      </c>
      <c r="AU26" s="519">
        <v>142.26</v>
      </c>
      <c r="AV26" s="519">
        <v>145.30000000000001</v>
      </c>
      <c r="AW26" s="519">
        <v>155.15</v>
      </c>
      <c r="AX26" s="519">
        <v>172.18</v>
      </c>
      <c r="AY26" s="519">
        <v>152.08000000000001</v>
      </c>
      <c r="AZ26" s="519">
        <v>156.46</v>
      </c>
      <c r="BA26" s="519">
        <v>157.54</v>
      </c>
    </row>
    <row r="27" spans="1:53" s="6" customFormat="1" ht="16.5" customHeight="1">
      <c r="A27" s="97"/>
      <c r="B27" s="14"/>
      <c r="C27" s="14" t="s">
        <v>101</v>
      </c>
      <c r="D27" s="14"/>
      <c r="E27" s="137">
        <v>2430.64</v>
      </c>
      <c r="F27" s="137">
        <v>1975.57</v>
      </c>
      <c r="G27" s="137">
        <v>1503.21</v>
      </c>
      <c r="H27" s="137">
        <v>1434.94</v>
      </c>
      <c r="I27" s="137">
        <v>1022.88</v>
      </c>
      <c r="J27" s="137">
        <v>1236.23</v>
      </c>
      <c r="K27" s="137">
        <v>1489.39</v>
      </c>
      <c r="L27" s="137">
        <v>1997.67</v>
      </c>
      <c r="M27" s="137">
        <v>2393.0500000000002</v>
      </c>
      <c r="N27" s="137">
        <v>2746.17</v>
      </c>
      <c r="O27" s="137">
        <v>3242.96</v>
      </c>
      <c r="P27" s="146"/>
      <c r="Q27" s="137">
        <v>1652.56</v>
      </c>
      <c r="R27" s="137">
        <v>1593.81</v>
      </c>
      <c r="S27" s="137">
        <v>1503.21</v>
      </c>
      <c r="T27" s="137">
        <v>1416.87</v>
      </c>
      <c r="U27" s="137">
        <v>1319.26</v>
      </c>
      <c r="V27" s="137">
        <v>1401.99</v>
      </c>
      <c r="W27" s="137">
        <v>1434.94</v>
      </c>
      <c r="X27" s="137">
        <v>1386.74</v>
      </c>
      <c r="Y27" s="137">
        <v>1400.81</v>
      </c>
      <c r="Z27" s="137">
        <v>1274.3599999999999</v>
      </c>
      <c r="AA27" s="137">
        <v>1022.88</v>
      </c>
      <c r="AB27" s="137">
        <v>1066.1099999999999</v>
      </c>
      <c r="AC27" s="137">
        <v>1113.77</v>
      </c>
      <c r="AD27" s="137">
        <v>1220.28</v>
      </c>
      <c r="AE27" s="137">
        <v>1236.23</v>
      </c>
      <c r="AF27" s="137">
        <v>1280.8900000000001</v>
      </c>
      <c r="AG27" s="137">
        <v>1481.07</v>
      </c>
      <c r="AH27" s="137">
        <v>1365.58</v>
      </c>
      <c r="AI27" s="137">
        <v>1489.39</v>
      </c>
      <c r="AJ27" s="137">
        <v>1543.42</v>
      </c>
      <c r="AK27" s="137">
        <v>1742.86</v>
      </c>
      <c r="AL27" s="137">
        <v>1747.19</v>
      </c>
      <c r="AM27" s="137">
        <v>1997.67</v>
      </c>
      <c r="AN27" s="137">
        <v>2599.6</v>
      </c>
      <c r="AO27" s="137">
        <v>2687.53</v>
      </c>
      <c r="AP27" s="137">
        <v>2284.77</v>
      </c>
      <c r="AQ27" s="137">
        <v>2393.0500000000002</v>
      </c>
      <c r="AR27" s="137">
        <v>2450.29</v>
      </c>
      <c r="AS27" s="137">
        <v>2545.6999999999998</v>
      </c>
      <c r="AT27" s="519">
        <v>2629.73</v>
      </c>
      <c r="AU27" s="519">
        <v>2746.17</v>
      </c>
      <c r="AV27" s="519">
        <v>2823.68</v>
      </c>
      <c r="AW27" s="519">
        <v>2970.18</v>
      </c>
      <c r="AX27" s="519">
        <v>3149.94</v>
      </c>
      <c r="AY27" s="519">
        <v>3242.96</v>
      </c>
      <c r="AZ27" s="519">
        <v>3282.39</v>
      </c>
      <c r="BA27" s="519">
        <v>3426.68</v>
      </c>
    </row>
    <row r="28" spans="1:53" s="6" customFormat="1" ht="16.5" customHeight="1">
      <c r="A28" s="97"/>
      <c r="B28" s="14"/>
      <c r="C28" s="14" t="s">
        <v>102</v>
      </c>
      <c r="D28" s="14"/>
      <c r="E28" s="137">
        <v>834.98</v>
      </c>
      <c r="F28" s="137">
        <v>785.89</v>
      </c>
      <c r="G28" s="137">
        <v>840.27</v>
      </c>
      <c r="H28" s="137">
        <v>689.79</v>
      </c>
      <c r="I28" s="137">
        <v>858.87</v>
      </c>
      <c r="J28" s="137">
        <v>503.6</v>
      </c>
      <c r="K28" s="137">
        <v>607.62</v>
      </c>
      <c r="L28" s="137">
        <v>794.71</v>
      </c>
      <c r="M28" s="137">
        <v>1116.46</v>
      </c>
      <c r="N28" s="137">
        <v>1178.79</v>
      </c>
      <c r="O28" s="137">
        <v>1792.26</v>
      </c>
      <c r="P28" s="146"/>
      <c r="Q28" s="137">
        <v>844.71</v>
      </c>
      <c r="R28" s="137">
        <v>854.34</v>
      </c>
      <c r="S28" s="137">
        <v>840.27</v>
      </c>
      <c r="T28" s="137">
        <v>975.1</v>
      </c>
      <c r="U28" s="137">
        <v>979.68</v>
      </c>
      <c r="V28" s="137">
        <v>926.66</v>
      </c>
      <c r="W28" s="137">
        <v>689.79</v>
      </c>
      <c r="X28" s="137">
        <v>777.85</v>
      </c>
      <c r="Y28" s="137">
        <v>699.55</v>
      </c>
      <c r="Z28" s="137">
        <v>684.96</v>
      </c>
      <c r="AA28" s="137">
        <v>858.87</v>
      </c>
      <c r="AB28" s="137">
        <v>622.32000000000005</v>
      </c>
      <c r="AC28" s="137">
        <v>604.59</v>
      </c>
      <c r="AD28" s="137">
        <v>533.54999999999995</v>
      </c>
      <c r="AE28" s="137">
        <v>503.6</v>
      </c>
      <c r="AF28" s="137">
        <v>666.12</v>
      </c>
      <c r="AG28" s="137">
        <v>623.61</v>
      </c>
      <c r="AH28" s="137">
        <v>614.86</v>
      </c>
      <c r="AI28" s="137">
        <v>607.62</v>
      </c>
      <c r="AJ28" s="137">
        <v>693.24</v>
      </c>
      <c r="AK28" s="137">
        <v>718.54</v>
      </c>
      <c r="AL28" s="137">
        <v>846.01</v>
      </c>
      <c r="AM28" s="137">
        <v>794.71</v>
      </c>
      <c r="AN28" s="137">
        <v>779.06</v>
      </c>
      <c r="AO28" s="137">
        <v>863.39</v>
      </c>
      <c r="AP28" s="137">
        <v>895.4</v>
      </c>
      <c r="AQ28" s="137">
        <v>1116.46</v>
      </c>
      <c r="AR28" s="137">
        <v>1120.82</v>
      </c>
      <c r="AS28" s="137">
        <v>1190.31</v>
      </c>
      <c r="AT28" s="519">
        <v>1156.77</v>
      </c>
      <c r="AU28" s="519">
        <v>1178.79</v>
      </c>
      <c r="AV28" s="519">
        <v>1202.9100000000001</v>
      </c>
      <c r="AW28" s="519">
        <v>1365.36</v>
      </c>
      <c r="AX28" s="519">
        <v>1576.1</v>
      </c>
      <c r="AY28" s="519">
        <v>1792.26</v>
      </c>
      <c r="AZ28" s="519">
        <v>2041.94</v>
      </c>
      <c r="BA28" s="519">
        <v>2329.3200000000002</v>
      </c>
    </row>
    <row r="29" spans="1:53" ht="16.5" customHeight="1">
      <c r="B29" s="29" t="s">
        <v>103</v>
      </c>
      <c r="C29" s="29"/>
      <c r="D29" s="10"/>
      <c r="E29" s="140">
        <v>8804.6299999999992</v>
      </c>
      <c r="F29" s="140">
        <v>9384.57</v>
      </c>
      <c r="G29" s="140">
        <v>10345.450000000001</v>
      </c>
      <c r="H29" s="140">
        <v>7654.57</v>
      </c>
      <c r="I29" s="140">
        <v>9832.64</v>
      </c>
      <c r="J29" s="140">
        <v>11370.17</v>
      </c>
      <c r="K29" s="140">
        <v>13345.94</v>
      </c>
      <c r="L29" s="140">
        <v>14166.83</v>
      </c>
      <c r="M29" s="140">
        <v>14336.78</v>
      </c>
      <c r="N29" s="140">
        <v>14407.29</v>
      </c>
      <c r="O29" s="140">
        <v>12034.2</v>
      </c>
      <c r="P29" s="147"/>
      <c r="Q29" s="140">
        <v>9049.39</v>
      </c>
      <c r="R29" s="140">
        <v>14444.09</v>
      </c>
      <c r="S29" s="140">
        <v>10345.450000000001</v>
      </c>
      <c r="T29" s="140">
        <v>9184.18</v>
      </c>
      <c r="U29" s="140">
        <v>11676.97</v>
      </c>
      <c r="V29" s="140">
        <v>9452.5500000000011</v>
      </c>
      <c r="W29" s="140">
        <v>7654.57</v>
      </c>
      <c r="X29" s="140">
        <v>10113.77</v>
      </c>
      <c r="Y29" s="140">
        <v>12629.27</v>
      </c>
      <c r="Z29" s="140">
        <v>7552.62</v>
      </c>
      <c r="AA29" s="140">
        <v>9832.64</v>
      </c>
      <c r="AB29" s="140">
        <v>10864.53</v>
      </c>
      <c r="AC29" s="140">
        <v>11508.32</v>
      </c>
      <c r="AD29" s="140">
        <v>10951.74</v>
      </c>
      <c r="AE29" s="140">
        <v>11370.17</v>
      </c>
      <c r="AF29" s="140">
        <v>13361.27</v>
      </c>
      <c r="AG29" s="140">
        <v>12931.79</v>
      </c>
      <c r="AH29" s="140">
        <v>9760.42</v>
      </c>
      <c r="AI29" s="140">
        <v>13345.94</v>
      </c>
      <c r="AJ29" s="140">
        <v>13213.16</v>
      </c>
      <c r="AK29" s="140">
        <v>10697.88</v>
      </c>
      <c r="AL29" s="140">
        <v>878.04</v>
      </c>
      <c r="AM29" s="140">
        <v>14166.83</v>
      </c>
      <c r="AN29" s="140">
        <v>11961.7</v>
      </c>
      <c r="AO29" s="140">
        <v>13871.17</v>
      </c>
      <c r="AP29" s="140">
        <v>10477.17</v>
      </c>
      <c r="AQ29" s="140">
        <v>14336.78</v>
      </c>
      <c r="AR29" s="140">
        <v>15070.68</v>
      </c>
      <c r="AS29" s="140">
        <v>18877.349999999999</v>
      </c>
      <c r="AT29" s="522">
        <v>13440.86</v>
      </c>
      <c r="AU29" s="522">
        <v>14407.29</v>
      </c>
      <c r="AV29" s="522">
        <v>13949.15</v>
      </c>
      <c r="AW29" s="522">
        <v>15067.05</v>
      </c>
      <c r="AX29" s="522">
        <v>13834.25</v>
      </c>
      <c r="AY29" s="522">
        <v>12034.2</v>
      </c>
      <c r="AZ29" s="522">
        <v>15839.9</v>
      </c>
      <c r="BA29" s="522">
        <v>15072.68</v>
      </c>
    </row>
    <row r="30" spans="1:53" ht="16.5" customHeight="1">
      <c r="B30" s="14" t="s">
        <v>104</v>
      </c>
      <c r="C30" s="5"/>
      <c r="D30" s="14"/>
      <c r="E30" s="137">
        <v>1400.41</v>
      </c>
      <c r="F30" s="137">
        <v>1406.27</v>
      </c>
      <c r="G30" s="137">
        <v>1456.6</v>
      </c>
      <c r="H30" s="137">
        <v>1396.01</v>
      </c>
      <c r="I30" s="137">
        <v>1409.36</v>
      </c>
      <c r="J30" s="137">
        <v>1476.92</v>
      </c>
      <c r="K30" s="137">
        <v>1482.96</v>
      </c>
      <c r="L30" s="137">
        <v>1837.35</v>
      </c>
      <c r="M30" s="137">
        <v>1855.98</v>
      </c>
      <c r="N30" s="137">
        <v>1901.23</v>
      </c>
      <c r="O30" s="137">
        <v>1993.78</v>
      </c>
      <c r="P30" s="137"/>
      <c r="Q30" s="137">
        <v>1394.81</v>
      </c>
      <c r="R30" s="137">
        <v>1414.86</v>
      </c>
      <c r="S30" s="137">
        <v>1456.6</v>
      </c>
      <c r="T30" s="137">
        <v>1453.65</v>
      </c>
      <c r="U30" s="137">
        <v>1446.87</v>
      </c>
      <c r="V30" s="137">
        <v>1391.4</v>
      </c>
      <c r="W30" s="137">
        <v>1396.01</v>
      </c>
      <c r="X30" s="137">
        <v>1388.2</v>
      </c>
      <c r="Y30" s="137">
        <v>1398.78</v>
      </c>
      <c r="Z30" s="137">
        <v>1396.22</v>
      </c>
      <c r="AA30" s="137">
        <v>1409.36</v>
      </c>
      <c r="AB30" s="137">
        <v>1410.77</v>
      </c>
      <c r="AC30" s="137">
        <v>1439.01</v>
      </c>
      <c r="AD30" s="137">
        <v>1441.9</v>
      </c>
      <c r="AE30" s="137">
        <v>1476.92</v>
      </c>
      <c r="AF30" s="137">
        <v>1463.11</v>
      </c>
      <c r="AG30" s="137">
        <v>1455.75</v>
      </c>
      <c r="AH30" s="137">
        <v>1474.93</v>
      </c>
      <c r="AI30" s="137">
        <v>1482.96</v>
      </c>
      <c r="AJ30" s="137">
        <v>1473.91</v>
      </c>
      <c r="AK30" s="137">
        <v>1482.96</v>
      </c>
      <c r="AL30" s="137">
        <v>1519.77</v>
      </c>
      <c r="AM30" s="137">
        <v>1837.35</v>
      </c>
      <c r="AN30" s="137">
        <v>1847.13</v>
      </c>
      <c r="AO30" s="137">
        <v>1823.25</v>
      </c>
      <c r="AP30" s="137">
        <v>1828.25</v>
      </c>
      <c r="AQ30" s="137">
        <v>1855.98</v>
      </c>
      <c r="AR30" s="137">
        <v>1839.37</v>
      </c>
      <c r="AS30" s="137">
        <v>1833.41</v>
      </c>
      <c r="AT30" s="519">
        <v>1833.06</v>
      </c>
      <c r="AU30" s="519">
        <v>1901.23</v>
      </c>
      <c r="AV30" s="519">
        <v>1892.26</v>
      </c>
      <c r="AW30" s="519">
        <v>1890.75</v>
      </c>
      <c r="AX30" s="519">
        <v>1882</v>
      </c>
      <c r="AY30" s="519">
        <v>1993.78</v>
      </c>
      <c r="AZ30" s="519">
        <v>1979.64</v>
      </c>
      <c r="BA30" s="519">
        <v>2838.48</v>
      </c>
    </row>
    <row r="31" spans="1:53" s="5" customFormat="1" ht="16.5" customHeight="1">
      <c r="A31" s="97"/>
      <c r="B31" s="216" t="s">
        <v>105</v>
      </c>
      <c r="C31" s="233"/>
      <c r="D31" s="15"/>
      <c r="E31" s="218">
        <v>371.89</v>
      </c>
      <c r="F31" s="218">
        <v>387.74</v>
      </c>
      <c r="G31" s="218">
        <v>626</v>
      </c>
      <c r="H31" s="218">
        <v>490.19</v>
      </c>
      <c r="I31" s="218">
        <v>487.63</v>
      </c>
      <c r="J31" s="218">
        <v>391.39</v>
      </c>
      <c r="K31" s="218">
        <v>299.72000000000003</v>
      </c>
      <c r="L31" s="218">
        <v>279.07</v>
      </c>
      <c r="M31" s="218">
        <v>276.73</v>
      </c>
      <c r="N31" s="218">
        <v>304.56</v>
      </c>
      <c r="O31" s="218">
        <v>410.79</v>
      </c>
      <c r="P31" s="146"/>
      <c r="Q31" s="218">
        <v>726.79</v>
      </c>
      <c r="R31" s="218">
        <v>691.86</v>
      </c>
      <c r="S31" s="218">
        <v>626</v>
      </c>
      <c r="T31" s="218">
        <v>606.54</v>
      </c>
      <c r="U31" s="218">
        <v>562.86</v>
      </c>
      <c r="V31" s="218">
        <v>528.15</v>
      </c>
      <c r="W31" s="218">
        <v>490.19</v>
      </c>
      <c r="X31" s="218">
        <v>528.80999999999995</v>
      </c>
      <c r="Y31" s="218">
        <v>486.46</v>
      </c>
      <c r="Z31" s="218">
        <v>471.28</v>
      </c>
      <c r="AA31" s="218">
        <v>487.63</v>
      </c>
      <c r="AB31" s="218">
        <v>489.78</v>
      </c>
      <c r="AC31" s="218">
        <v>439.74</v>
      </c>
      <c r="AD31" s="218">
        <v>407.59</v>
      </c>
      <c r="AE31" s="218">
        <v>391.39</v>
      </c>
      <c r="AF31" s="218">
        <v>405.15</v>
      </c>
      <c r="AG31" s="218">
        <v>356.66</v>
      </c>
      <c r="AH31" s="218">
        <v>336.19</v>
      </c>
      <c r="AI31" s="218">
        <v>299.72000000000003</v>
      </c>
      <c r="AJ31" s="218">
        <v>308.24</v>
      </c>
      <c r="AK31" s="218">
        <v>299.72000000000003</v>
      </c>
      <c r="AL31" s="218">
        <v>284.10000000000002</v>
      </c>
      <c r="AM31" s="218">
        <v>279.07</v>
      </c>
      <c r="AN31" s="218">
        <v>298.52</v>
      </c>
      <c r="AO31" s="218">
        <v>291.83</v>
      </c>
      <c r="AP31" s="218">
        <v>268.39</v>
      </c>
      <c r="AQ31" s="218">
        <v>276.73</v>
      </c>
      <c r="AR31" s="218">
        <v>321.75</v>
      </c>
      <c r="AS31" s="218">
        <v>299.44</v>
      </c>
      <c r="AT31" s="523">
        <v>284.52</v>
      </c>
      <c r="AU31" s="523">
        <v>304.56</v>
      </c>
      <c r="AV31" s="523">
        <v>378.77</v>
      </c>
      <c r="AW31" s="523">
        <v>410.45</v>
      </c>
      <c r="AX31" s="523">
        <v>398.4</v>
      </c>
      <c r="AY31" s="523">
        <v>410.79</v>
      </c>
      <c r="AZ31" s="523">
        <v>434.09</v>
      </c>
      <c r="BA31" s="523">
        <v>443.02</v>
      </c>
    </row>
    <row r="32" spans="1:53" s="5" customFormat="1" ht="16.5" customHeight="1">
      <c r="A32" s="97"/>
      <c r="B32" s="10" t="s">
        <v>106</v>
      </c>
      <c r="C32" s="10"/>
      <c r="D32" s="11"/>
      <c r="E32" s="142">
        <v>1313.65</v>
      </c>
      <c r="F32" s="142">
        <v>1803.28</v>
      </c>
      <c r="G32" s="142">
        <v>1952.81</v>
      </c>
      <c r="H32" s="142">
        <v>2554.17</v>
      </c>
      <c r="I32" s="142">
        <v>2842.25</v>
      </c>
      <c r="J32" s="142">
        <v>3224.44</v>
      </c>
      <c r="K32" s="142">
        <v>3298.28</v>
      </c>
      <c r="L32" s="142">
        <v>3378.92</v>
      </c>
      <c r="M32" s="142">
        <v>5653.93</v>
      </c>
      <c r="N32" s="142">
        <v>6442.21</v>
      </c>
      <c r="O32" s="142">
        <v>10225</v>
      </c>
      <c r="P32" s="142"/>
      <c r="Q32" s="142">
        <v>2559.5</v>
      </c>
      <c r="R32" s="142">
        <v>3012.66</v>
      </c>
      <c r="S32" s="142">
        <v>1952.81</v>
      </c>
      <c r="T32" s="142">
        <v>1909.51</v>
      </c>
      <c r="U32" s="142">
        <v>2177.2800000000002</v>
      </c>
      <c r="V32" s="142">
        <v>2402.15</v>
      </c>
      <c r="W32" s="142">
        <v>2554.17</v>
      </c>
      <c r="X32" s="142">
        <v>2829.25</v>
      </c>
      <c r="Y32" s="142">
        <v>3169.76</v>
      </c>
      <c r="Z32" s="142">
        <v>3172.36</v>
      </c>
      <c r="AA32" s="142">
        <v>2842.25</v>
      </c>
      <c r="AB32" s="142">
        <v>3283.94</v>
      </c>
      <c r="AC32" s="142">
        <v>2989.74</v>
      </c>
      <c r="AD32" s="142">
        <v>3728.04</v>
      </c>
      <c r="AE32" s="142">
        <v>3224.44</v>
      </c>
      <c r="AF32" s="142">
        <v>3704.03</v>
      </c>
      <c r="AG32" s="142">
        <v>3670.46</v>
      </c>
      <c r="AH32" s="142">
        <v>3330.82</v>
      </c>
      <c r="AI32" s="142">
        <v>3298.28</v>
      </c>
      <c r="AJ32" s="142">
        <v>3378.96</v>
      </c>
      <c r="AK32" s="142">
        <v>3220.35</v>
      </c>
      <c r="AL32" s="142">
        <v>3248.88</v>
      </c>
      <c r="AM32" s="142">
        <v>3378.92</v>
      </c>
      <c r="AN32" s="142">
        <v>4458.07</v>
      </c>
      <c r="AO32" s="142">
        <v>6197.57</v>
      </c>
      <c r="AP32" s="142">
        <v>6582.53</v>
      </c>
      <c r="AQ32" s="142">
        <v>5653.93</v>
      </c>
      <c r="AR32" s="142">
        <v>5007.2299999999996</v>
      </c>
      <c r="AS32" s="142">
        <v>5662.53</v>
      </c>
      <c r="AT32" s="518">
        <v>6452.19</v>
      </c>
      <c r="AU32" s="518">
        <v>6442.21</v>
      </c>
      <c r="AV32" s="518">
        <v>7013.97</v>
      </c>
      <c r="AW32" s="518">
        <v>8541.98</v>
      </c>
      <c r="AX32" s="518">
        <v>8525.9500000000007</v>
      </c>
      <c r="AY32" s="518">
        <v>10225</v>
      </c>
      <c r="AZ32" s="518">
        <v>10542.85</v>
      </c>
      <c r="BA32" s="518">
        <v>11097.7</v>
      </c>
    </row>
    <row r="33" spans="1:53" s="5" customFormat="1" ht="16.5" customHeight="1">
      <c r="A33" s="97"/>
      <c r="B33" s="14"/>
      <c r="C33" s="14" t="s">
        <v>107</v>
      </c>
      <c r="D33" s="4"/>
      <c r="E33" s="137">
        <v>23.77</v>
      </c>
      <c r="F33" s="137">
        <v>21.69</v>
      </c>
      <c r="G33" s="137">
        <v>24.08</v>
      </c>
      <c r="H33" s="137">
        <v>22</v>
      </c>
      <c r="I33" s="137">
        <v>23.54</v>
      </c>
      <c r="J33" s="137">
        <v>26.92</v>
      </c>
      <c r="K33" s="137">
        <v>28.67</v>
      </c>
      <c r="L33" s="137">
        <v>26.01</v>
      </c>
      <c r="M33" s="137">
        <v>22.25</v>
      </c>
      <c r="N33" s="137">
        <v>15.23</v>
      </c>
      <c r="O33" s="137">
        <v>15.96</v>
      </c>
      <c r="P33" s="137"/>
      <c r="Q33" s="137">
        <v>19.78</v>
      </c>
      <c r="R33" s="137">
        <v>22.6</v>
      </c>
      <c r="S33" s="137">
        <v>24.08</v>
      </c>
      <c r="T33" s="137">
        <v>23.74</v>
      </c>
      <c r="U33" s="137">
        <v>21.46</v>
      </c>
      <c r="V33" s="137">
        <v>22.11</v>
      </c>
      <c r="W33" s="137">
        <v>22</v>
      </c>
      <c r="X33" s="137">
        <v>25.25</v>
      </c>
      <c r="Y33" s="137">
        <v>22.74</v>
      </c>
      <c r="Z33" s="137">
        <v>23.85</v>
      </c>
      <c r="AA33" s="137">
        <v>23.54</v>
      </c>
      <c r="AB33" s="137">
        <v>24.43</v>
      </c>
      <c r="AC33" s="137">
        <v>24.95</v>
      </c>
      <c r="AD33" s="137">
        <v>26.89</v>
      </c>
      <c r="AE33" s="137">
        <v>26.92</v>
      </c>
      <c r="AF33" s="137">
        <v>26.81</v>
      </c>
      <c r="AG33" s="137">
        <v>27.99</v>
      </c>
      <c r="AH33" s="137">
        <v>29.42</v>
      </c>
      <c r="AI33" s="137">
        <v>28.67</v>
      </c>
      <c r="AJ33" s="137">
        <v>27.68</v>
      </c>
      <c r="AK33" s="137">
        <v>28.06</v>
      </c>
      <c r="AL33" s="137">
        <v>27.91</v>
      </c>
      <c r="AM33" s="137">
        <v>26.01</v>
      </c>
      <c r="AN33" s="137">
        <v>25.71</v>
      </c>
      <c r="AO33" s="137">
        <v>22.96</v>
      </c>
      <c r="AP33" s="137">
        <v>21.77</v>
      </c>
      <c r="AQ33" s="137">
        <v>22.25</v>
      </c>
      <c r="AR33" s="137">
        <v>17.89</v>
      </c>
      <c r="AS33" s="137">
        <v>15.87</v>
      </c>
      <c r="AT33" s="519">
        <v>16.079999999999998</v>
      </c>
      <c r="AU33" s="519">
        <v>15.23</v>
      </c>
      <c r="AV33" s="519">
        <v>17.82</v>
      </c>
      <c r="AW33" s="519">
        <v>18.09</v>
      </c>
      <c r="AX33" s="519">
        <v>17.649999999999999</v>
      </c>
      <c r="AY33" s="519">
        <v>15.96</v>
      </c>
      <c r="AZ33" s="519">
        <v>16.25</v>
      </c>
      <c r="BA33" s="519">
        <v>15.21</v>
      </c>
    </row>
    <row r="34" spans="1:53" s="5" customFormat="1" ht="16.5" customHeight="1">
      <c r="A34" s="97"/>
      <c r="B34" s="216" t="s">
        <v>108</v>
      </c>
      <c r="C34" s="216" t="s">
        <v>109</v>
      </c>
      <c r="D34" s="15"/>
      <c r="E34" s="218">
        <v>273.17</v>
      </c>
      <c r="F34" s="218">
        <v>17.079999999999998</v>
      </c>
      <c r="G34" s="218">
        <v>20.170000000000002</v>
      </c>
      <c r="H34" s="218">
        <v>75.260000000000005</v>
      </c>
      <c r="I34" s="218">
        <v>60.12</v>
      </c>
      <c r="J34" s="218">
        <v>186.16</v>
      </c>
      <c r="K34" s="218">
        <v>206.8</v>
      </c>
      <c r="L34" s="218">
        <v>146.6</v>
      </c>
      <c r="M34" s="218">
        <v>190.53</v>
      </c>
      <c r="N34" s="218">
        <v>273.99</v>
      </c>
      <c r="O34" s="218">
        <v>344.72</v>
      </c>
      <c r="P34" s="146"/>
      <c r="Q34" s="218">
        <v>19.07</v>
      </c>
      <c r="R34" s="218">
        <v>19.600000000000001</v>
      </c>
      <c r="S34" s="218">
        <v>20.170000000000002</v>
      </c>
      <c r="T34" s="218">
        <v>20.88</v>
      </c>
      <c r="U34" s="218">
        <v>21.46</v>
      </c>
      <c r="V34" s="218">
        <v>23.09</v>
      </c>
      <c r="W34" s="218">
        <v>75.260000000000005</v>
      </c>
      <c r="X34" s="218">
        <v>75.790000000000006</v>
      </c>
      <c r="Y34" s="218">
        <v>76.69</v>
      </c>
      <c r="Z34" s="218">
        <v>82.73</v>
      </c>
      <c r="AA34" s="218">
        <v>60.12</v>
      </c>
      <c r="AB34" s="218">
        <v>30.75</v>
      </c>
      <c r="AC34" s="218">
        <v>117.41</v>
      </c>
      <c r="AD34" s="218">
        <v>184.46</v>
      </c>
      <c r="AE34" s="218">
        <v>186.16</v>
      </c>
      <c r="AF34" s="218">
        <v>187.72</v>
      </c>
      <c r="AG34" s="218">
        <v>161.25</v>
      </c>
      <c r="AH34" s="218">
        <v>146.97</v>
      </c>
      <c r="AI34" s="218">
        <v>206.8</v>
      </c>
      <c r="AJ34" s="218">
        <v>229.07</v>
      </c>
      <c r="AK34" s="218">
        <v>128.75</v>
      </c>
      <c r="AL34" s="218">
        <v>217.8</v>
      </c>
      <c r="AM34" s="218">
        <v>146.6</v>
      </c>
      <c r="AN34" s="218">
        <v>127.15</v>
      </c>
      <c r="AO34" s="218">
        <v>127.99</v>
      </c>
      <c r="AP34" s="218">
        <v>38.78</v>
      </c>
      <c r="AQ34" s="218">
        <v>190.53</v>
      </c>
      <c r="AR34" s="218">
        <v>201.92</v>
      </c>
      <c r="AS34" s="218">
        <v>211.87</v>
      </c>
      <c r="AT34" s="523">
        <v>271.63</v>
      </c>
      <c r="AU34" s="523">
        <v>273.99</v>
      </c>
      <c r="AV34" s="523">
        <v>237.4</v>
      </c>
      <c r="AW34" s="523">
        <v>230.56</v>
      </c>
      <c r="AX34" s="523">
        <v>192.98</v>
      </c>
      <c r="AY34" s="523">
        <v>344.72</v>
      </c>
      <c r="AZ34" s="523">
        <v>415.47</v>
      </c>
      <c r="BA34" s="523">
        <v>397.16</v>
      </c>
    </row>
    <row r="35" spans="1:53" s="8" customFormat="1" ht="16.5" customHeight="1" thickBot="1">
      <c r="A35" s="97"/>
      <c r="B35" s="254" t="s">
        <v>110</v>
      </c>
      <c r="C35" s="207"/>
      <c r="D35" s="202"/>
      <c r="E35" s="203">
        <v>39.39</v>
      </c>
      <c r="F35" s="203">
        <v>38.25</v>
      </c>
      <c r="G35" s="203">
        <v>62.17</v>
      </c>
      <c r="H35" s="203">
        <v>204.09</v>
      </c>
      <c r="I35" s="203">
        <v>194.22</v>
      </c>
      <c r="J35" s="203">
        <v>144.69999999999999</v>
      </c>
      <c r="K35" s="203">
        <v>119.5</v>
      </c>
      <c r="L35" s="203">
        <v>106.38</v>
      </c>
      <c r="M35" s="203">
        <v>147.06</v>
      </c>
      <c r="N35" s="203">
        <v>118.36</v>
      </c>
      <c r="O35" s="203">
        <v>238.52</v>
      </c>
      <c r="P35" s="203"/>
      <c r="Q35" s="203">
        <v>43.54</v>
      </c>
      <c r="R35" s="203">
        <v>44.74</v>
      </c>
      <c r="S35" s="203">
        <v>62.17</v>
      </c>
      <c r="T35" s="203">
        <v>74.69</v>
      </c>
      <c r="U35" s="203">
        <v>90.39</v>
      </c>
      <c r="V35" s="203">
        <v>108.42</v>
      </c>
      <c r="W35" s="203">
        <v>204.09</v>
      </c>
      <c r="X35" s="203">
        <v>288.10000000000002</v>
      </c>
      <c r="Y35" s="203">
        <v>186.88</v>
      </c>
      <c r="Z35" s="203">
        <v>175.92</v>
      </c>
      <c r="AA35" s="203">
        <v>194.22</v>
      </c>
      <c r="AB35" s="203">
        <v>174.79</v>
      </c>
      <c r="AC35" s="203">
        <v>126.7</v>
      </c>
      <c r="AD35" s="203">
        <v>163.44999999999999</v>
      </c>
      <c r="AE35" s="203">
        <v>144.69999999999999</v>
      </c>
      <c r="AF35" s="203">
        <v>114.57</v>
      </c>
      <c r="AG35" s="203">
        <v>112.56</v>
      </c>
      <c r="AH35" s="203">
        <v>162.94</v>
      </c>
      <c r="AI35" s="203">
        <v>119.5</v>
      </c>
      <c r="AJ35" s="203">
        <v>89.43</v>
      </c>
      <c r="AK35" s="203">
        <v>87.27</v>
      </c>
      <c r="AL35" s="203">
        <v>62.04</v>
      </c>
      <c r="AM35" s="203">
        <v>106.38</v>
      </c>
      <c r="AN35" s="203">
        <v>117.74</v>
      </c>
      <c r="AO35" s="203">
        <v>94.43</v>
      </c>
      <c r="AP35" s="203">
        <v>71.19</v>
      </c>
      <c r="AQ35" s="203">
        <v>147.06</v>
      </c>
      <c r="AR35" s="203">
        <v>127.44</v>
      </c>
      <c r="AS35" s="203">
        <v>214.46</v>
      </c>
      <c r="AT35" s="524">
        <v>104.35</v>
      </c>
      <c r="AU35" s="524">
        <v>118.36</v>
      </c>
      <c r="AV35" s="524">
        <v>115.88</v>
      </c>
      <c r="AW35" s="524">
        <v>217.8</v>
      </c>
      <c r="AX35" s="524">
        <v>136.04</v>
      </c>
      <c r="AY35" s="524">
        <v>238.52</v>
      </c>
      <c r="AZ35" s="524">
        <v>206.2</v>
      </c>
      <c r="BA35" s="524">
        <v>333.76</v>
      </c>
    </row>
    <row r="36" spans="1:53" ht="16.5" customHeight="1">
      <c r="B36" s="14"/>
      <c r="C36" s="14"/>
      <c r="D36" s="15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</row>
    <row r="37" spans="1:53" ht="16.5" customHeight="1">
      <c r="C37" s="57" t="s">
        <v>111</v>
      </c>
    </row>
    <row r="38" spans="1:53" ht="16.5" customHeight="1">
      <c r="C38" s="57" t="s">
        <v>112</v>
      </c>
    </row>
    <row r="39" spans="1:53" ht="16.5" customHeight="1">
      <c r="C39" s="57" t="s">
        <v>113</v>
      </c>
    </row>
    <row r="40" spans="1:53" ht="16.5" customHeight="1"/>
    <row r="41" spans="1:53" ht="16.5" customHeight="1"/>
    <row r="42" spans="1:53" ht="16.5" customHeight="1">
      <c r="E42" s="319"/>
    </row>
    <row r="43" spans="1:53" ht="16.5" customHeight="1"/>
    <row r="44" spans="1:53" ht="16.5" customHeight="1"/>
    <row r="45" spans="1:53" ht="16.5" customHeight="1"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Q45" s="43"/>
      <c r="R45" s="43"/>
      <c r="S45" s="43"/>
      <c r="T45" s="43"/>
    </row>
    <row r="46" spans="1:53" ht="16.5" customHeight="1"/>
    <row r="47" spans="1:53" ht="16.5" customHeight="1"/>
    <row r="48" spans="1:5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</sheetData>
  <phoneticPr fontId="53" type="noConversion"/>
  <hyperlinks>
    <hyperlink ref="A15" location="KJB_일반사항!A1" display="광주은행"/>
    <hyperlink ref="A16" location="JBWC_일반사항!A1" display="우리캐피탈"/>
    <hyperlink ref="A17" location="JBAM_일반사항!A1" display="JB자산운용"/>
    <hyperlink ref="A6" location="JBB_일반사항!A1" display="일반사항"/>
    <hyperlink ref="A7" location="JBB_손익실적!A1" display="손익실적"/>
    <hyperlink ref="A8" location="'JBB_자산(말잔)'!A1" display="자산"/>
    <hyperlink ref="A10" location="JBB_재무비율!A1" display="재무비율"/>
    <hyperlink ref="A12" location="'JBB_순이자마진(마진율)'!A1" display="순이자마진(마진율)"/>
    <hyperlink ref="A13" location="JBB_여신건전성!A1" display="여신건전성"/>
    <hyperlink ref="A14" location="'JBB_연체율 및 대손비용률'!A1" display="연체율 및 대손비용률"/>
    <hyperlink ref="A2" location="목차!A1" display="Contents"/>
    <hyperlink ref="A9" location="'JBB_부채자본(말잔)'!A1" display="부채차본"/>
    <hyperlink ref="A5" location="JBB_일반사항!A1" display="전북은행"/>
    <hyperlink ref="A11" location="'JBB_순이자마진(이자)'!A1" display="순이자마진(이자)"/>
    <hyperlink ref="A4" location="Group_손익실적!A1" display="JB금융그룹"/>
    <hyperlink ref="A18" location="PPCB_일반현황!A1" display="일반현황"/>
    <hyperlink ref="A19" location="'JB Invest_손익실적'!A1" display="JB 인베스트먼트"/>
  </hyperlinks>
  <printOptions horizontalCentered="1"/>
  <pageMargins left="0" right="0" top="0" bottom="0" header="0" footer="0"/>
  <pageSetup paperSize="9" scale="85" firstPageNumber="6" orientation="landscape" useFirstPageNumber="1" r:id="rId1"/>
  <headerFooter alignWithMargins="0">
    <oddFooter>&amp;C- 5 -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42</vt:i4>
      </vt:variant>
      <vt:variant>
        <vt:lpstr>이름이 지정된 범위</vt:lpstr>
      </vt:variant>
      <vt:variant>
        <vt:i4>42</vt:i4>
      </vt:variant>
    </vt:vector>
  </HeadingPairs>
  <TitlesOfParts>
    <vt:vector size="84" baseType="lpstr">
      <vt:lpstr>표지</vt:lpstr>
      <vt:lpstr>목차</vt:lpstr>
      <vt:lpstr>Group_손익실적</vt:lpstr>
      <vt:lpstr>Group_영업실적</vt:lpstr>
      <vt:lpstr>Group_재무비율</vt:lpstr>
      <vt:lpstr>Group_여신건전성</vt:lpstr>
      <vt:lpstr>JBB_일반사항</vt:lpstr>
      <vt:lpstr>JBB_손익실적</vt:lpstr>
      <vt:lpstr>JBB_자산(말잔)</vt:lpstr>
      <vt:lpstr>JBB_부채자본(말잔)</vt:lpstr>
      <vt:lpstr>JBB_재무비율</vt:lpstr>
      <vt:lpstr>JBB_순이자마진(이자)</vt:lpstr>
      <vt:lpstr>JBB_순이자마진(마진율)</vt:lpstr>
      <vt:lpstr>JBB_여신건전성</vt:lpstr>
      <vt:lpstr>JBB_연체율 및 대손비용률</vt:lpstr>
      <vt:lpstr>KJB_일반사항</vt:lpstr>
      <vt:lpstr>KJB_손익실적</vt:lpstr>
      <vt:lpstr>KJB_자산(말잔)</vt:lpstr>
      <vt:lpstr>KJB_부채자본(말잔)</vt:lpstr>
      <vt:lpstr>KJB_재무비율</vt:lpstr>
      <vt:lpstr>KJB_순이자마진(이자)</vt:lpstr>
      <vt:lpstr>KJB_순이자마진(마진율)</vt:lpstr>
      <vt:lpstr>KJB_여신건전성</vt:lpstr>
      <vt:lpstr>KJB_연체율 및 대손비용률</vt:lpstr>
      <vt:lpstr>JBWC_일반사항</vt:lpstr>
      <vt:lpstr>JBWC_손익실적</vt:lpstr>
      <vt:lpstr>JBWC_자산(말잔)</vt:lpstr>
      <vt:lpstr>JBWC_부채자본(말잔)</vt:lpstr>
      <vt:lpstr>JBWC_재무비율</vt:lpstr>
      <vt:lpstr>JBWC_여신건전성</vt:lpstr>
      <vt:lpstr>JBWC_연체율 및 대손비용률</vt:lpstr>
      <vt:lpstr>JBAM_일반사항</vt:lpstr>
      <vt:lpstr>JBAM_손익실적</vt:lpstr>
      <vt:lpstr>JBAM_자산(말잔)</vt:lpstr>
      <vt:lpstr>JBAM_부채자본(말잔)</vt:lpstr>
      <vt:lpstr>JBAM_재무비율</vt:lpstr>
      <vt:lpstr>PPCB_일반현황</vt:lpstr>
      <vt:lpstr>PPCB_손익실적</vt:lpstr>
      <vt:lpstr>PPCB_재무현황</vt:lpstr>
      <vt:lpstr>PPCB_재무비율</vt:lpstr>
      <vt:lpstr>JB Invest_손익실적</vt:lpstr>
      <vt:lpstr>JB Invest_재무현황</vt:lpstr>
      <vt:lpstr>Group_손익실적!Print_Area</vt:lpstr>
      <vt:lpstr>Group_여신건전성!Print_Area</vt:lpstr>
      <vt:lpstr>Group_영업실적!Print_Area</vt:lpstr>
      <vt:lpstr>Group_재무비율!Print_Area</vt:lpstr>
      <vt:lpstr>'JB Invest_손익실적'!Print_Area</vt:lpstr>
      <vt:lpstr>'JB Invest_재무현황'!Print_Area</vt:lpstr>
      <vt:lpstr>'JBAM_부채자본(말잔)'!Print_Area</vt:lpstr>
      <vt:lpstr>JBAM_손익실적!Print_Area</vt:lpstr>
      <vt:lpstr>JBAM_일반사항!Print_Area</vt:lpstr>
      <vt:lpstr>'JBAM_자산(말잔)'!Print_Area</vt:lpstr>
      <vt:lpstr>JBAM_재무비율!Print_Area</vt:lpstr>
      <vt:lpstr>'JBB_부채자본(말잔)'!Print_Area</vt:lpstr>
      <vt:lpstr>JBB_손익실적!Print_Area</vt:lpstr>
      <vt:lpstr>'JBB_순이자마진(마진율)'!Print_Area</vt:lpstr>
      <vt:lpstr>'JBB_순이자마진(이자)'!Print_Area</vt:lpstr>
      <vt:lpstr>JBB_여신건전성!Print_Area</vt:lpstr>
      <vt:lpstr>'JBB_연체율 및 대손비용률'!Print_Area</vt:lpstr>
      <vt:lpstr>JBB_일반사항!Print_Area</vt:lpstr>
      <vt:lpstr>'JBB_자산(말잔)'!Print_Area</vt:lpstr>
      <vt:lpstr>JBB_재무비율!Print_Area</vt:lpstr>
      <vt:lpstr>'JBWC_부채자본(말잔)'!Print_Area</vt:lpstr>
      <vt:lpstr>JBWC_손익실적!Print_Area</vt:lpstr>
      <vt:lpstr>JBWC_여신건전성!Print_Area</vt:lpstr>
      <vt:lpstr>'JBWC_연체율 및 대손비용률'!Print_Area</vt:lpstr>
      <vt:lpstr>JBWC_일반사항!Print_Area</vt:lpstr>
      <vt:lpstr>'JBWC_자산(말잔)'!Print_Area</vt:lpstr>
      <vt:lpstr>JBWC_재무비율!Print_Area</vt:lpstr>
      <vt:lpstr>'KJB_부채자본(말잔)'!Print_Area</vt:lpstr>
      <vt:lpstr>KJB_손익실적!Print_Area</vt:lpstr>
      <vt:lpstr>'KJB_순이자마진(마진율)'!Print_Area</vt:lpstr>
      <vt:lpstr>'KJB_순이자마진(이자)'!Print_Area</vt:lpstr>
      <vt:lpstr>KJB_여신건전성!Print_Area</vt:lpstr>
      <vt:lpstr>'KJB_연체율 및 대손비용률'!Print_Area</vt:lpstr>
      <vt:lpstr>KJB_일반사항!Print_Area</vt:lpstr>
      <vt:lpstr>'KJB_자산(말잔)'!Print_Area</vt:lpstr>
      <vt:lpstr>KJB_재무비율!Print_Area</vt:lpstr>
      <vt:lpstr>PPCB_손익실적!Print_Area</vt:lpstr>
      <vt:lpstr>PPCB_일반현황!Print_Area</vt:lpstr>
      <vt:lpstr>PPCB_재무비율!Print_Area</vt:lpstr>
      <vt:lpstr>PPCB_재무현황!Print_Area</vt:lpstr>
      <vt:lpstr>목차!Print_Area</vt:lpstr>
      <vt:lpstr>표지!Print_Area</vt:lpstr>
    </vt:vector>
  </TitlesOfParts>
  <Company>KJB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</dc:creator>
  <cp:lastModifiedBy>이원형</cp:lastModifiedBy>
  <cp:lastPrinted>2022-07-15T08:31:09Z</cp:lastPrinted>
  <dcterms:created xsi:type="dcterms:W3CDTF">2010-06-14T02:49:53Z</dcterms:created>
  <dcterms:modified xsi:type="dcterms:W3CDTF">2023-07-24T11:33:42Z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owPageNumber">
    <vt:lpwstr>False</vt:lpwstr>
  </property>
</Properties>
</file>