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hr\Downloads\"/>
    </mc:Choice>
  </mc:AlternateContent>
  <xr:revisionPtr revIDLastSave="0" documentId="13_ncr:1_{DE91B9A1-9690-4FBA-8182-6252729F1DB2}" xr6:coauthVersionLast="47" xr6:coauthVersionMax="47" xr10:uidLastSave="{00000000-0000-0000-0000-000000000000}"/>
  <bookViews>
    <workbookView xWindow="0" yWindow="360" windowWidth="19420" windowHeight="10300" tabRatio="500" firstSheet="4" activeTab="6" xr2:uid="{00000000-000D-0000-FFFF-FFFF00000000}"/>
  </bookViews>
  <sheets>
    <sheet name="Read Me" sheetId="1" r:id="rId1"/>
    <sheet name="Chart of Accounts" sheetId="2" r:id="rId2"/>
    <sheet name="Cost Centers" sheetId="3" r:id="rId3"/>
    <sheet name="Journal Entries" sheetId="4" r:id="rId4"/>
    <sheet name="Trial Balance" sheetId="5" r:id="rId5"/>
    <sheet name="P&amp;L" sheetId="6" r:id="rId6"/>
    <sheet name="Cost Center Reporting (BW mock)" sheetId="7" r:id="rId7"/>
  </sheets>
  <calcPr calcId="191029" iterateDelta="1E-4"/>
  <extLst>
    <ext xmlns:x15="http://schemas.microsoft.com/office/spreadsheetml/2010/11/main" uri="{FCE2AD5D-F65C-4FA6-A056-5C36A1767C68}">
      <x15:dataModel>
        <x15:modelTables>
          <x15:modelTable id="Chart of Accounts_c3eb11a5-9da0-4f08-9906-edd3cbe3c551" name="Chart of Accounts" connection="Query - Chart of Accounts"/>
          <x15:modelTable id="Cost Center Reporting  BW mock_b6f67d59-480f-4eb2-bc23-bbf469a3a9d4" name="Cost Center Reporting  BW mock" connection="Query - Cost Center Reporting (BW mock)"/>
          <x15:modelTable id="Cost Centers_355002c3-c05a-4937-b17a-de573b380401" name="Cost Centers" connection="Query - Cost Centers"/>
          <x15:modelTable id="Journal Entries_cc4cf984-be87-4d8d-94a7-94108376cc08" name="Journal Entries" connection="Query - Journal Entries"/>
          <x15:modelTable id="Trial Balance_0e2cbcef-bfa9-4ee8-9037-f812d891e20b" name="Trial Balance" connection="Query - Trial Balance"/>
          <x15:modelTable id="Chart of Accounts  2_9b767c2b-7b6a-4dc2-8b4b-30be015b19ee" name="Chart of Accounts  2" connection="Query - Chart of Accounts (2)"/>
          <x15:modelTable id="Cost Center Reporting  BW mock   2_b6d49cb8-0e97-42f7-a4a0-803abf7e8ca8" name="Cost Center Reporting  BW mock   2" connection="Query - Cost Center Reporting (BW mock) (2)"/>
          <x15:modelTable id="Cost Centers  2_20be7d24-4750-431f-afe4-bdc50c04d06d" name="Cost Centers  2" connection="Query - Cost Centers (2)"/>
          <x15:modelTable id="Journal Entries  2_0dbd8f76-f4c8-49b2-a445-e75420a0b03d" name="Journal Entries  2" connection="Query - Journal Entries (2)"/>
          <x15:modelTable id="P L_30bab95a-0448-465d-87e5-d038f6ab3f4c" name="P L" connection="Query - P&amp;L"/>
          <x15:modelTable id="Trial Balance  2_57b6bdcc-9cdc-40ab-ae20-51b298638a86" name="Trial Balance  2" connection="Query - Trial Balanc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7" l="1"/>
  <c r="D6" i="7"/>
  <c r="E6" i="7"/>
  <c r="F6" i="7"/>
  <c r="G6" i="7"/>
  <c r="H6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H8" i="7"/>
  <c r="G8" i="7"/>
  <c r="F8" i="7"/>
  <c r="E8" i="7"/>
  <c r="D8" i="7"/>
  <c r="C8" i="7"/>
  <c r="H7" i="7"/>
  <c r="G7" i="7"/>
  <c r="F7" i="7"/>
  <c r="E7" i="7"/>
  <c r="D7" i="7"/>
  <c r="C7" i="7"/>
  <c r="H21" i="5"/>
  <c r="G21" i="5"/>
  <c r="F21" i="5"/>
  <c r="E21" i="5"/>
  <c r="D21" i="5"/>
  <c r="C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J185" i="4"/>
  <c r="I185" i="4"/>
  <c r="J10" i="7" l="1"/>
  <c r="I10" i="7"/>
  <c r="H17" i="5"/>
  <c r="G10" i="6" s="1"/>
  <c r="G17" i="5"/>
  <c r="F10" i="6" s="1"/>
  <c r="F17" i="5"/>
  <c r="E10" i="6" s="1"/>
  <c r="C13" i="5"/>
  <c r="B5" i="6" s="1"/>
  <c r="H13" i="5"/>
  <c r="G5" i="6" s="1"/>
  <c r="G13" i="5"/>
  <c r="F5" i="6" s="1"/>
  <c r="F13" i="5"/>
  <c r="E5" i="6" s="1"/>
  <c r="E13" i="5"/>
  <c r="D5" i="6" s="1"/>
  <c r="D13" i="5"/>
  <c r="C5" i="6" s="1"/>
  <c r="H9" i="5"/>
  <c r="G9" i="5"/>
  <c r="F9" i="5"/>
  <c r="E9" i="5"/>
  <c r="D9" i="5"/>
  <c r="C9" i="5"/>
  <c r="J14" i="7"/>
  <c r="I14" i="7"/>
  <c r="I13" i="7"/>
  <c r="J13" i="7"/>
  <c r="I12" i="7"/>
  <c r="J12" i="7"/>
  <c r="I11" i="7"/>
  <c r="J11" i="7"/>
  <c r="J9" i="7"/>
  <c r="I9" i="7"/>
  <c r="J8" i="7"/>
  <c r="I8" i="7"/>
  <c r="I7" i="7"/>
  <c r="J7" i="7"/>
  <c r="I6" i="7"/>
  <c r="J6" i="7"/>
  <c r="G20" i="5"/>
  <c r="F13" i="6" s="1"/>
  <c r="F20" i="5"/>
  <c r="E13" i="6" s="1"/>
  <c r="D20" i="5"/>
  <c r="C13" i="6" s="1"/>
  <c r="C20" i="5"/>
  <c r="B13" i="6" s="1"/>
  <c r="E20" i="5"/>
  <c r="D13" i="6" s="1"/>
  <c r="H20" i="5"/>
  <c r="G13" i="6" s="1"/>
  <c r="E19" i="5"/>
  <c r="D12" i="6" s="1"/>
  <c r="D19" i="5"/>
  <c r="C12" i="6" s="1"/>
  <c r="C19" i="5"/>
  <c r="B12" i="6" s="1"/>
  <c r="F19" i="5"/>
  <c r="E12" i="6" s="1"/>
  <c r="G19" i="5"/>
  <c r="F12" i="6" s="1"/>
  <c r="H19" i="5"/>
  <c r="G12" i="6" s="1"/>
  <c r="F18" i="5"/>
  <c r="E11" i="6" s="1"/>
  <c r="H18" i="5"/>
  <c r="G11" i="6" s="1"/>
  <c r="G18" i="5"/>
  <c r="F11" i="6" s="1"/>
  <c r="E18" i="5"/>
  <c r="D11" i="6" s="1"/>
  <c r="D18" i="5"/>
  <c r="C11" i="6" s="1"/>
  <c r="C18" i="5"/>
  <c r="B11" i="6" s="1"/>
  <c r="E17" i="5"/>
  <c r="D10" i="6" s="1"/>
  <c r="D17" i="5"/>
  <c r="C10" i="6" s="1"/>
  <c r="C17" i="5"/>
  <c r="B10" i="6" s="1"/>
  <c r="H16" i="5"/>
  <c r="G9" i="6" s="1"/>
  <c r="G16" i="5"/>
  <c r="F9" i="6" s="1"/>
  <c r="E16" i="5"/>
  <c r="D9" i="6" s="1"/>
  <c r="D16" i="5"/>
  <c r="C9" i="6" s="1"/>
  <c r="C16" i="5"/>
  <c r="B9" i="6" s="1"/>
  <c r="F16" i="5"/>
  <c r="E9" i="6" s="1"/>
  <c r="H15" i="5"/>
  <c r="G8" i="6" s="1"/>
  <c r="G14" i="6" s="1"/>
  <c r="G15" i="5"/>
  <c r="F8" i="6" s="1"/>
  <c r="F14" i="6" s="1"/>
  <c r="E15" i="5"/>
  <c r="D8" i="6" s="1"/>
  <c r="D15" i="5"/>
  <c r="C8" i="6" s="1"/>
  <c r="C15" i="5"/>
  <c r="B8" i="6" s="1"/>
  <c r="F15" i="5"/>
  <c r="E8" i="6" s="1"/>
  <c r="E14" i="5"/>
  <c r="D6" i="6" s="1"/>
  <c r="D7" i="6" s="1"/>
  <c r="D14" i="5"/>
  <c r="C6" i="6" s="1"/>
  <c r="C7" i="6" s="1"/>
  <c r="C14" i="5"/>
  <c r="B6" i="6" s="1"/>
  <c r="B7" i="6" s="1"/>
  <c r="H14" i="5"/>
  <c r="G6" i="6" s="1"/>
  <c r="G7" i="6" s="1"/>
  <c r="G14" i="5"/>
  <c r="F6" i="6" s="1"/>
  <c r="F7" i="6" s="1"/>
  <c r="F14" i="5"/>
  <c r="E6" i="6" s="1"/>
  <c r="E7" i="6" s="1"/>
  <c r="H12" i="5"/>
  <c r="G12" i="5"/>
  <c r="F12" i="5"/>
  <c r="E12" i="5"/>
  <c r="D12" i="5"/>
  <c r="C12" i="5"/>
  <c r="H11" i="5"/>
  <c r="G11" i="5"/>
  <c r="F11" i="5"/>
  <c r="E11" i="5"/>
  <c r="D11" i="5"/>
  <c r="C11" i="5"/>
  <c r="H10" i="5"/>
  <c r="G10" i="5"/>
  <c r="F10" i="5"/>
  <c r="E10" i="5"/>
  <c r="D10" i="5"/>
  <c r="C10" i="5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H5" i="5"/>
  <c r="G5" i="5"/>
  <c r="F5" i="5"/>
  <c r="E5" i="5"/>
  <c r="D5" i="5"/>
  <c r="C5" i="5"/>
  <c r="D14" i="6" l="1"/>
  <c r="D15" i="6" s="1"/>
  <c r="C14" i="6"/>
  <c r="C15" i="6" s="1"/>
  <c r="B14" i="6"/>
  <c r="B15" i="6" s="1"/>
  <c r="E14" i="6"/>
  <c r="E15" i="6" s="1"/>
  <c r="G15" i="6"/>
  <c r="F1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3A857B-CBD0-457F-B61F-55A9EEEC9F8F}" name="Query - Chart of Accounts" description="Connection to the 'Chart of Accounts' query in the workbook." type="100" refreshedVersion="8" minRefreshableVersion="5">
    <extLst>
      <ext xmlns:x15="http://schemas.microsoft.com/office/spreadsheetml/2010/11/main" uri="{DE250136-89BD-433C-8126-D09CA5730AF9}">
        <x15:connection id="696d350f-43f6-4a7d-8f46-d01e2e5c7fa8"/>
      </ext>
    </extLst>
  </connection>
  <connection id="2" xr16:uid="{FA5577B6-52CC-4CBC-99D7-6FDC3CF510BE}" name="Query - Chart of Accounts (2)" description="Connection to the 'Chart of Accounts (2)' query in the workbook." type="100" refreshedVersion="8" minRefreshableVersion="5">
    <extLst>
      <ext xmlns:x15="http://schemas.microsoft.com/office/spreadsheetml/2010/11/main" uri="{DE250136-89BD-433C-8126-D09CA5730AF9}">
        <x15:connection id="991914ff-456e-472e-9f7a-e09fd5b21afd"/>
      </ext>
    </extLst>
  </connection>
  <connection id="3" xr16:uid="{7A1F3242-5F58-4932-A5DD-EE2A35C8B028}" name="Query - Cost Center Reporting (BW mock)" description="Connection to the 'Cost Center Reporting (BW mock)' query in the workbook." type="100" refreshedVersion="8" minRefreshableVersion="5">
    <extLst>
      <ext xmlns:x15="http://schemas.microsoft.com/office/spreadsheetml/2010/11/main" uri="{DE250136-89BD-433C-8126-D09CA5730AF9}">
        <x15:connection id="6c185853-4d39-468b-ace5-9356d4d5c9a0"/>
      </ext>
    </extLst>
  </connection>
  <connection id="4" xr16:uid="{7A085D24-058D-481C-81C0-F94526AAB84B}" name="Query - Cost Center Reporting (BW mock) (2)" description="Connection to the 'Cost Center Reporting (BW mock) (2)' query in the workbook." type="100" refreshedVersion="8" minRefreshableVersion="5">
    <extLst>
      <ext xmlns:x15="http://schemas.microsoft.com/office/spreadsheetml/2010/11/main" uri="{DE250136-89BD-433C-8126-D09CA5730AF9}">
        <x15:connection id="3db8cafe-ea0d-4acc-88ad-e6d9ea52f8ca"/>
      </ext>
    </extLst>
  </connection>
  <connection id="5" xr16:uid="{E18525CF-4EDD-44E4-AFB5-6E5D6A6519E5}" name="Query - Cost Centers" description="Connection to the 'Cost Centers' query in the workbook." type="100" refreshedVersion="8" minRefreshableVersion="5">
    <extLst>
      <ext xmlns:x15="http://schemas.microsoft.com/office/spreadsheetml/2010/11/main" uri="{DE250136-89BD-433C-8126-D09CA5730AF9}">
        <x15:connection id="e7e7bbcb-7045-4bb8-b700-16b567992c9f"/>
      </ext>
    </extLst>
  </connection>
  <connection id="6" xr16:uid="{774F837E-CE25-4DCF-BCDC-3B32CB213E6E}" name="Query - Cost Centers (2)" description="Connection to the 'Cost Centers (2)' query in the workbook." type="100" refreshedVersion="8" minRefreshableVersion="5">
    <extLst>
      <ext xmlns:x15="http://schemas.microsoft.com/office/spreadsheetml/2010/11/main" uri="{DE250136-89BD-433C-8126-D09CA5730AF9}">
        <x15:connection id="db51e665-4769-4461-ab00-6fd1b0a7fb12"/>
      </ext>
    </extLst>
  </connection>
  <connection id="7" xr16:uid="{B937C0D6-74B4-4FF4-8EA2-40029037725E}" name="Query - Journal Entries" description="Connection to the 'Journal Entries' query in the workbook." type="100" refreshedVersion="8" minRefreshableVersion="5">
    <extLst>
      <ext xmlns:x15="http://schemas.microsoft.com/office/spreadsheetml/2010/11/main" uri="{DE250136-89BD-433C-8126-D09CA5730AF9}">
        <x15:connection id="0ad1c507-2d0b-4a1f-8ad1-eacb89922e69"/>
      </ext>
    </extLst>
  </connection>
  <connection id="8" xr16:uid="{09954CB4-CC73-4619-9DE3-7FF69DAD75CD}" name="Query - Journal Entries (2)" description="Connection to the 'Journal Entries (2)' query in the workbook." type="100" refreshedVersion="8" minRefreshableVersion="5">
    <extLst>
      <ext xmlns:x15="http://schemas.microsoft.com/office/spreadsheetml/2010/11/main" uri="{DE250136-89BD-433C-8126-D09CA5730AF9}">
        <x15:connection id="06751781-304d-421c-9268-d3f78469f120"/>
      </ext>
    </extLst>
  </connection>
  <connection id="9" xr16:uid="{6630B390-1890-4520-A2A8-003A765990F9}" name="Query - P&amp;L" description="Connection to the 'P&amp;L' query in the workbook." type="100" refreshedVersion="8" minRefreshableVersion="5">
    <extLst>
      <ext xmlns:x15="http://schemas.microsoft.com/office/spreadsheetml/2010/11/main" uri="{DE250136-89BD-433C-8126-D09CA5730AF9}">
        <x15:connection id="52a0d338-b947-4599-8cd4-f2365d6e16d6"/>
      </ext>
    </extLst>
  </connection>
  <connection id="10" xr16:uid="{52687EF6-A303-40D9-9EF8-0DAE27C1F815}" name="Query - Trial Balance" description="Connection to the 'Trial Balance' query in the workbook." type="100" refreshedVersion="8" minRefreshableVersion="5">
    <extLst>
      <ext xmlns:x15="http://schemas.microsoft.com/office/spreadsheetml/2010/11/main" uri="{DE250136-89BD-433C-8126-D09CA5730AF9}">
        <x15:connection id="4e7fad3a-8bec-4bbc-994c-f89564219a30"/>
      </ext>
    </extLst>
  </connection>
  <connection id="11" xr16:uid="{DE1C1F00-A579-4253-B6F5-B16B2CCE1CBF}" name="Query - Trial Balance (2)" description="Connection to the 'Trial Balance (2)' query in the workbook." type="100" refreshedVersion="8" minRefreshableVersion="5">
    <extLst>
      <ext xmlns:x15="http://schemas.microsoft.com/office/spreadsheetml/2010/11/main" uri="{DE250136-89BD-433C-8126-D09CA5730AF9}">
        <x15:connection id="2cd4632d-57a9-4461-ac8c-a52c8034d545"/>
      </ext>
    </extLst>
  </connection>
  <connection id="12" xr16:uid="{9C715640-C0E6-444C-A196-622F6D4BB1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<sst xmlns="http://schemas.openxmlformats.org/spreadsheetml/2006/main" count="1231" uniqueCount="309">
  <si>
    <t>Mira Trading Ltd. — Mock ERP Workbook</t>
  </si>
  <si>
    <t>6-month sample dataset for the SAP portfolio project (Jan-Jun)</t>
  </si>
  <si>
    <t>How to use this workbook:</t>
  </si>
  <si>
    <t>1. Chart of Accounts / Cost Centers — reference tables (master data).</t>
  </si>
  <si>
    <t>2. Journal Entries — the full double-entry transaction log for Jan-Jun. This is your 'FI' data.</t>
  </si>
  <si>
    <t>3. Trial Balance — auto-calculated from Journal Entries via SUMIFS formulas, one Net column per month.</t>
  </si>
  <si>
    <t>4. P&amp;L — auto-calculated income statement by month with a Revenue/Net Income trend chart. Use this for your dashboard and case study.</t>
  </si>
  <si>
    <t>5. Cost Center Reporting (BW mock) — Cost Center x Category x Month, standing in for a BW query/InfoProvider.</t>
  </si>
  <si>
    <t>All blue text = source data (journal entries). All black text = formulas that recalculate automatically.</t>
  </si>
  <si>
    <t>Change any journal entry amount and the Trial Balance, P&amp;L, and Cost Center Reporting sheets update automatically.</t>
  </si>
  <si>
    <t>Assumptions: fictional company, EUR currency, single company code, 3 cost centers, 6 fiscal periods (Jan-Jun) shown to illustrate a realistic trend rather than a single before/after snapshot.</t>
  </si>
  <si>
    <t>Chart of Accounts</t>
  </si>
  <si>
    <t>Master data — GL accounts used by Mira Trading Ltd.</t>
  </si>
  <si>
    <t>GL Account</t>
  </si>
  <si>
    <t>Description</t>
  </si>
  <si>
    <t>Type</t>
  </si>
  <si>
    <t>Category</t>
  </si>
  <si>
    <t>Cash / Bank</t>
  </si>
  <si>
    <t>Balance Sheet</t>
  </si>
  <si>
    <t>Asset</t>
  </si>
  <si>
    <t>Accounts Receivable</t>
  </si>
  <si>
    <t>Inventory</t>
  </si>
  <si>
    <t>Accumulated Depreciation</t>
  </si>
  <si>
    <t>Contra-Asset</t>
  </si>
  <si>
    <t>Accounts Payable</t>
  </si>
  <si>
    <t>Liability</t>
  </si>
  <si>
    <t>Accrued Liabilities</t>
  </si>
  <si>
    <t>Retained Earnings</t>
  </si>
  <si>
    <t>Equity</t>
  </si>
  <si>
    <t>Owner's Capital</t>
  </si>
  <si>
    <t>Sales Revenue</t>
  </si>
  <si>
    <t>P&amp;L</t>
  </si>
  <si>
    <t>Revenue</t>
  </si>
  <si>
    <t>Cost of Goods Sold</t>
  </si>
  <si>
    <t>COGS</t>
  </si>
  <si>
    <t>Salaries Expense</t>
  </si>
  <si>
    <t>Opex</t>
  </si>
  <si>
    <t>Rent Expense</t>
  </si>
  <si>
    <t>Utilities Expense</t>
  </si>
  <si>
    <t>Office Supplies Expense</t>
  </si>
  <si>
    <t>Depreciation Expense</t>
  </si>
  <si>
    <t>Marketing Expense</t>
  </si>
  <si>
    <t>Cost Centers</t>
  </si>
  <si>
    <t>Master data</t>
  </si>
  <si>
    <t>Cost Center</t>
  </si>
  <si>
    <t>Name</t>
  </si>
  <si>
    <t>CC-100</t>
  </si>
  <si>
    <t>Sales</t>
  </si>
  <si>
    <t>CC-200</t>
  </si>
  <si>
    <t>Warehouse</t>
  </si>
  <si>
    <t>CC-300</t>
  </si>
  <si>
    <t>Admin &amp; Finance</t>
  </si>
  <si>
    <t>Journal Entries</t>
  </si>
  <si>
    <t>Double-entry transaction log — January through June</t>
  </si>
  <si>
    <t>JE ID</t>
  </si>
  <si>
    <t>Date</t>
  </si>
  <si>
    <t>Month</t>
  </si>
  <si>
    <t>Month #</t>
  </si>
  <si>
    <t>Party</t>
  </si>
  <si>
    <t>Debit</t>
  </si>
  <si>
    <t>Credit</t>
  </si>
  <si>
    <t>JE-OPEN</t>
  </si>
  <si>
    <t>2026-01-01</t>
  </si>
  <si>
    <t>Jan</t>
  </si>
  <si>
    <t>Owner's initial capital contribution</t>
  </si>
  <si>
    <t>Owner</t>
  </si>
  <si>
    <t>JE-Jan01</t>
  </si>
  <si>
    <t>2026-01-05</t>
  </si>
  <si>
    <t>Invoice - Customer A</t>
  </si>
  <si>
    <t>Customer A</t>
  </si>
  <si>
    <t>JE-Jan02</t>
  </si>
  <si>
    <t>2026-01-22</t>
  </si>
  <si>
    <t>Invoice - Customer B</t>
  </si>
  <si>
    <t>Customer B</t>
  </si>
  <si>
    <t>JE-Jan03</t>
  </si>
  <si>
    <t>2026-01-08</t>
  </si>
  <si>
    <t>Inventory purchase - Vendor X</t>
  </si>
  <si>
    <t>Vendor X</t>
  </si>
  <si>
    <t>JE-Jan04</t>
  </si>
  <si>
    <t>2026-01-19</t>
  </si>
  <si>
    <t>Inventory purchase - Vendor Y</t>
  </si>
  <si>
    <t>Vendor Y</t>
  </si>
  <si>
    <t>JE-Jan05</t>
  </si>
  <si>
    <t>2026-01-15</t>
  </si>
  <si>
    <t>Jan office rent</t>
  </si>
  <si>
    <t>Landlord Co.</t>
  </si>
  <si>
    <t>JE-Jan06</t>
  </si>
  <si>
    <t>2026-01-20</t>
  </si>
  <si>
    <t>Warehouse electricity</t>
  </si>
  <si>
    <t>Power Co.</t>
  </si>
  <si>
    <t>JE-Jan07</t>
  </si>
  <si>
    <t>2026-01-23</t>
  </si>
  <si>
    <t>Stationery &amp; printer supplies</t>
  </si>
  <si>
    <t>Office Supply Co.</t>
  </si>
  <si>
    <t>JE-Jan08</t>
  </si>
  <si>
    <t>2026-01-26</t>
  </si>
  <si>
    <t>Marketing campaign</t>
  </si>
  <si>
    <t>AdBoost Agency</t>
  </si>
  <si>
    <t>JE-Jan09</t>
  </si>
  <si>
    <t>2026-01-31</t>
  </si>
  <si>
    <t>Jan payroll - Sales</t>
  </si>
  <si>
    <t>Payroll</t>
  </si>
  <si>
    <t>Jan payroll - Warehouse</t>
  </si>
  <si>
    <t>Jan payroll - Admin</t>
  </si>
  <si>
    <t>Jan payroll - total</t>
  </si>
  <si>
    <t>JE-Jan10</t>
  </si>
  <si>
    <t>Jan depreciation</t>
  </si>
  <si>
    <t>Month-end close</t>
  </si>
  <si>
    <t>JE-Jan11</t>
  </si>
  <si>
    <t>Accrued utility bill (not yet received)</t>
  </si>
  <si>
    <t>JE-Jan12</t>
  </si>
  <si>
    <t>2026-01-28</t>
  </si>
  <si>
    <t>Customer payments received (partial collection)</t>
  </si>
  <si>
    <t>Multiple Customers</t>
  </si>
  <si>
    <t>JE-Jan13</t>
  </si>
  <si>
    <t>2026-01-29</t>
  </si>
  <si>
    <t>Vendor payments made (partial settlement)</t>
  </si>
  <si>
    <t>Multiple Vendors</t>
  </si>
  <si>
    <t>JE-Feb01</t>
  </si>
  <si>
    <t>2026-02-05</t>
  </si>
  <si>
    <t>Feb</t>
  </si>
  <si>
    <t>JE-Feb02</t>
  </si>
  <si>
    <t>2026-02-20</t>
  </si>
  <si>
    <t>JE-Feb03</t>
  </si>
  <si>
    <t>2026-02-08</t>
  </si>
  <si>
    <t>JE-Feb04</t>
  </si>
  <si>
    <t>2026-02-18</t>
  </si>
  <si>
    <t>JE-Feb05</t>
  </si>
  <si>
    <t>2026-02-14</t>
  </si>
  <si>
    <t>Feb office rent</t>
  </si>
  <si>
    <t>JE-Feb06</t>
  </si>
  <si>
    <t>2026-02-19</t>
  </si>
  <si>
    <t>JE-Feb07</t>
  </si>
  <si>
    <t>2026-02-21</t>
  </si>
  <si>
    <t>JE-Feb08</t>
  </si>
  <si>
    <t>2026-02-24</t>
  </si>
  <si>
    <t>JE-Feb09</t>
  </si>
  <si>
    <t>2026-02-28</t>
  </si>
  <si>
    <t>Feb payroll - Sales</t>
  </si>
  <si>
    <t>Feb payroll - Warehouse</t>
  </si>
  <si>
    <t>Feb payroll - Admin</t>
  </si>
  <si>
    <t>Feb payroll - total</t>
  </si>
  <si>
    <t>JE-Feb10</t>
  </si>
  <si>
    <t>Feb depreciation</t>
  </si>
  <si>
    <t>JE-Feb11</t>
  </si>
  <si>
    <t>JE-Feb12</t>
  </si>
  <si>
    <t>2026-02-26</t>
  </si>
  <si>
    <t>JE-Feb13</t>
  </si>
  <si>
    <t>2026-02-27</t>
  </si>
  <si>
    <t>JE-Mar01</t>
  </si>
  <si>
    <t>2026-03-03</t>
  </si>
  <si>
    <t>Mar</t>
  </si>
  <si>
    <t>JE-Mar02</t>
  </si>
  <si>
    <t>2026-03-10</t>
  </si>
  <si>
    <t>JE-Mar03</t>
  </si>
  <si>
    <t>2026-03-18</t>
  </si>
  <si>
    <t>Invoice - Customer C</t>
  </si>
  <si>
    <t>Customer C</t>
  </si>
  <si>
    <t>JE-Mar04</t>
  </si>
  <si>
    <t>2026-03-27</t>
  </si>
  <si>
    <t>JE-Mar05</t>
  </si>
  <si>
    <t>2026-03-02</t>
  </si>
  <si>
    <t>JE-Mar06</t>
  </si>
  <si>
    <t>2026-03-12</t>
  </si>
  <si>
    <t>JE-Mar07</t>
  </si>
  <si>
    <t>2026-03-15</t>
  </si>
  <si>
    <t>Mar office rent</t>
  </si>
  <si>
    <t>JE-Mar08</t>
  </si>
  <si>
    <t>2026-03-20</t>
  </si>
  <si>
    <t>JE-Mar09</t>
  </si>
  <si>
    <t>2026-03-22</t>
  </si>
  <si>
    <t>JE-Mar10</t>
  </si>
  <si>
    <t>2026-03-25</t>
  </si>
  <si>
    <t>JE-Mar11</t>
  </si>
  <si>
    <t>2026-03-31</t>
  </si>
  <si>
    <t>Mar payroll - Sales</t>
  </si>
  <si>
    <t>Mar payroll - Warehouse</t>
  </si>
  <si>
    <t>Mar payroll - Admin</t>
  </si>
  <si>
    <t>Mar payroll - total</t>
  </si>
  <si>
    <t>JE-Mar12</t>
  </si>
  <si>
    <t>Mar depreciation</t>
  </si>
  <si>
    <t>JE-Mar13</t>
  </si>
  <si>
    <t>JE-Mar14</t>
  </si>
  <si>
    <t>2026-03-29</t>
  </si>
  <si>
    <t>JE-Mar15</t>
  </si>
  <si>
    <t>2026-03-30</t>
  </si>
  <si>
    <t>JE-Apr01</t>
  </si>
  <si>
    <t>2026-04-03</t>
  </si>
  <si>
    <t>Apr</t>
  </si>
  <si>
    <t>JE-Apr02</t>
  </si>
  <si>
    <t>2026-04-14</t>
  </si>
  <si>
    <t>JE-Apr03</t>
  </si>
  <si>
    <t>2026-04-25</t>
  </si>
  <si>
    <t>JE-Apr04</t>
  </si>
  <si>
    <t>2026-04-02</t>
  </si>
  <si>
    <t>JE-Apr05</t>
  </si>
  <si>
    <t>2026-04-12</t>
  </si>
  <si>
    <t>JE-Apr06</t>
  </si>
  <si>
    <t>2026-04-15</t>
  </si>
  <si>
    <t>Apr office rent</t>
  </si>
  <si>
    <t>JE-Apr07</t>
  </si>
  <si>
    <t>2026-04-20</t>
  </si>
  <si>
    <t>JE-Apr08</t>
  </si>
  <si>
    <t>2026-04-22</t>
  </si>
  <si>
    <t>JE-Apr09</t>
  </si>
  <si>
    <t>JE-Apr10</t>
  </si>
  <si>
    <t>2026-04-30</t>
  </si>
  <si>
    <t>Apr payroll - Sales</t>
  </si>
  <si>
    <t>Apr payroll - Warehouse</t>
  </si>
  <si>
    <t>Apr payroll - Admin</t>
  </si>
  <si>
    <t>Apr payroll - total</t>
  </si>
  <si>
    <t>JE-Apr11</t>
  </si>
  <si>
    <t>Apr depreciation</t>
  </si>
  <si>
    <t>JE-Apr12</t>
  </si>
  <si>
    <t>JE-Apr13</t>
  </si>
  <si>
    <t>2026-04-28</t>
  </si>
  <si>
    <t>JE-Apr14</t>
  </si>
  <si>
    <t>2026-04-29</t>
  </si>
  <si>
    <t>JE-May01</t>
  </si>
  <si>
    <t>2026-05-04</t>
  </si>
  <si>
    <t>May</t>
  </si>
  <si>
    <t>JE-May02</t>
  </si>
  <si>
    <t>2026-05-15</t>
  </si>
  <si>
    <t>JE-May03</t>
  </si>
  <si>
    <t>2026-05-26</t>
  </si>
  <si>
    <t>JE-May04</t>
  </si>
  <si>
    <t>2026-05-03</t>
  </si>
  <si>
    <t>JE-May05</t>
  </si>
  <si>
    <t>2026-05-13</t>
  </si>
  <si>
    <t>JE-May06</t>
  </si>
  <si>
    <t>May office rent</t>
  </si>
  <si>
    <t>JE-May07</t>
  </si>
  <si>
    <t>2026-05-19</t>
  </si>
  <si>
    <t>JE-May08</t>
  </si>
  <si>
    <t>2026-05-21</t>
  </si>
  <si>
    <t>JE-May09</t>
  </si>
  <si>
    <t>2026-05-24</t>
  </si>
  <si>
    <t>JE-May10</t>
  </si>
  <si>
    <t>2026-05-31</t>
  </si>
  <si>
    <t>May payroll - Sales</t>
  </si>
  <si>
    <t>May payroll - Warehouse</t>
  </si>
  <si>
    <t>May payroll - Admin</t>
  </si>
  <si>
    <t>May payroll - total</t>
  </si>
  <si>
    <t>JE-May11</t>
  </si>
  <si>
    <t>May depreciation</t>
  </si>
  <si>
    <t>JE-May12</t>
  </si>
  <si>
    <t>JE-May13</t>
  </si>
  <si>
    <t>2026-05-29</t>
  </si>
  <si>
    <t>JE-May14</t>
  </si>
  <si>
    <t>2026-05-30</t>
  </si>
  <si>
    <t>JE-Jun01</t>
  </si>
  <si>
    <t>2026-06-03</t>
  </si>
  <si>
    <t>Jun</t>
  </si>
  <si>
    <t>JE-Jun02</t>
  </si>
  <si>
    <t>2026-06-14</t>
  </si>
  <si>
    <t>JE-Jun03</t>
  </si>
  <si>
    <t>2026-06-25</t>
  </si>
  <si>
    <t>JE-Jun04</t>
  </si>
  <si>
    <t>2026-06-02</t>
  </si>
  <si>
    <t>JE-Jun05</t>
  </si>
  <si>
    <t>2026-06-12</t>
  </si>
  <si>
    <t>JE-Jun06</t>
  </si>
  <si>
    <t>2026-06-15</t>
  </si>
  <si>
    <t>Jun office rent</t>
  </si>
  <si>
    <t>JE-Jun07</t>
  </si>
  <si>
    <t>2026-06-20</t>
  </si>
  <si>
    <t>JE-Jun08</t>
  </si>
  <si>
    <t>2026-06-22</t>
  </si>
  <si>
    <t>JE-Jun09</t>
  </si>
  <si>
    <t>JE-Jun10</t>
  </si>
  <si>
    <t>2026-06-30</t>
  </si>
  <si>
    <t>Jun payroll - Sales</t>
  </si>
  <si>
    <t>Jun payroll - Warehouse</t>
  </si>
  <si>
    <t>Jun payroll - Admin</t>
  </si>
  <si>
    <t>Jun payroll - total</t>
  </si>
  <si>
    <t>JE-Jun11</t>
  </si>
  <si>
    <t>Jun depreciation</t>
  </si>
  <si>
    <t>JE-Jun12</t>
  </si>
  <si>
    <t>JE-Jun13</t>
  </si>
  <si>
    <t>2026-06-29</t>
  </si>
  <si>
    <t>JE-Jun14</t>
  </si>
  <si>
    <t>TOTAL</t>
  </si>
  <si>
    <t>Trial Balance</t>
  </si>
  <si>
    <t>Net balance (Debit-Credit) by GL account, auto-calculated per month via SUMIFS</t>
  </si>
  <si>
    <t>Jan Net</t>
  </si>
  <si>
    <t>Feb Net</t>
  </si>
  <si>
    <t>Mar Net</t>
  </si>
  <si>
    <t>Apr Net</t>
  </si>
  <si>
    <t>May Net</t>
  </si>
  <si>
    <t>Jun Net</t>
  </si>
  <si>
    <t>BALANCE CHECK (cumulative total debits - credits, all accounts — should be 0)</t>
  </si>
  <si>
    <t>Note: Balance Sheet accounts (Cash, AR, AP, Accum. Depreciation, Equity) show a running/cumulative balance through each month-end. P&amp;L accounts (Revenue, COGS, Opex) show that month's activity only, as in a standard monthly income statement.</t>
  </si>
  <si>
    <t>Profit &amp; Loss Statement</t>
  </si>
  <si>
    <t>Auto-calculated from Trial Balance, by month (Jan-Jun)</t>
  </si>
  <si>
    <t>Line</t>
  </si>
  <si>
    <t>Gross Margin</t>
  </si>
  <si>
    <t>Salaries</t>
  </si>
  <si>
    <t>Rent</t>
  </si>
  <si>
    <t>Utilities</t>
  </si>
  <si>
    <t>Office Supplies</t>
  </si>
  <si>
    <t>Depreciation</t>
  </si>
  <si>
    <t>Marketing</t>
  </si>
  <si>
    <t>Total Opex</t>
  </si>
  <si>
    <t>Net Income</t>
  </si>
  <si>
    <t>Cost Center Reporting</t>
  </si>
  <si>
    <t>Mock BW query: Cost Center x Category x Month — SUMIFS-based pivot model</t>
  </si>
  <si>
    <t>Mirrors what a BW query/InfoProvider does: aggregating GL line items by cost center and period for management reporting.</t>
  </si>
  <si>
    <t>Jan→Jun Var.</t>
  </si>
  <si>
    <t>Jan→Jun Var.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</si>
</sst>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6" fillId="0" borderId="0" xfId="0" applyFont="1"/>
    <xf numFmtId="164" fontId="6" fillId="0" borderId="0" xfId="0" applyNumberFormat="1" applyFont="1"/>
    <xf numFmtId="0" fontId="3" fillId="0" borderId="1" xfId="0" applyFont="1" applyBorder="1"/>
    <xf numFmtId="164" fontId="0" fillId="0" borderId="1" xfId="0" applyNumberFormat="1" applyBorder="1"/>
    <xf numFmtId="0" fontId="6" fillId="0" borderId="1" xfId="0" applyFont="1" applyBorder="1"/>
    <xf numFmtId="164" fontId="6" fillId="0" borderId="1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165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Mira Trading Ltd. — Revenue vs. Net Income Trend (Jan-Jun)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'P&amp;L'!$A$5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'P&amp;L'!$B$5:$G$5</c:f>
              <c:numCache>
                <c:formatCode>#,##0;\(#,##0\)</c:formatCode>
                <c:ptCount val="6"/>
                <c:pt idx="0">
                  <c:v>18000</c:v>
                </c:pt>
                <c:pt idx="1">
                  <c:v>23000</c:v>
                </c:pt>
                <c:pt idx="2">
                  <c:v>48750</c:v>
                </c:pt>
                <c:pt idx="3">
                  <c:v>52000</c:v>
                </c:pt>
                <c:pt idx="4">
                  <c:v>58000</c:v>
                </c:pt>
                <c:pt idx="5">
                  <c:v>63000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5E-4CDA-9745-F5BBB58E57CC}"/>
            </c:ext>
          </c:extLst>
        </c:ser>
        <c:ser>
          <c:idx val="1"/>
          <c:order val="1"/>
          <c:tx>
            <c:strRef>
              <c:f>'P&amp;L'!$A$15</c:f>
              <c:strCache>
                <c:ptCount val="1"/>
                <c:pt idx="0">
                  <c:v>Net Income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'P&amp;L'!$B$4:$G$4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'P&amp;L'!$B$15:$G$15</c:f>
              <c:numCache>
                <c:formatCode>#,##0;\(#,##0\)</c:formatCode>
                <c:ptCount val="6"/>
                <c:pt idx="0">
                  <c:v>-13850</c:v>
                </c:pt>
                <c:pt idx="1">
                  <c:v>-15600</c:v>
                </c:pt>
                <c:pt idx="2">
                  <c:v>-1680</c:v>
                </c:pt>
                <c:pt idx="3">
                  <c:v>1080</c:v>
                </c:pt>
                <c:pt idx="4">
                  <c:v>4850</c:v>
                </c:pt>
                <c:pt idx="5">
                  <c:v>7550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5E-4CDA-9745-F5BBB58E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676856"/>
        <c:axId val="6961281"/>
      </c:lineChart>
      <c:catAx>
        <c:axId val="59676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1281"/>
        <c:crosses val="autoZero"/>
        <c:auto val="1"/>
        <c:lblAlgn val="ctr"/>
        <c:lblOffset val="100"/>
        <c:noMultiLvlLbl val="0"/>
      </c:catAx>
      <c:valAx>
        <c:axId val="6961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76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160560</xdr:rowOff>
    </xdr:from>
    <xdr:to>
      <xdr:col>8</xdr:col>
      <xdr:colOff>385560</xdr:colOff>
      <xdr:row>33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9CDCC4-A547-45A1-8223-2FC70DD7ED88}">
  <we:reference id="wa200000169" version="1.15.0.0" store="en-US" storeType="OMEX"/>
  <we:alternateReferences>
    <we:reference id="WA200000169" version="1.1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defaultColWidth="8.6328125" defaultRowHeight="14.5" x14ac:dyDescent="0.35"/>
  <cols>
    <col min="1" max="1" width="115" customWidth="1"/>
  </cols>
  <sheetData>
    <row r="1" spans="1:1" ht="18" x14ac:dyDescent="0.4">
      <c r="A1" s="1" t="s">
        <v>0</v>
      </c>
    </row>
    <row r="2" spans="1:1" x14ac:dyDescent="0.35">
      <c r="A2" s="2" t="s">
        <v>1</v>
      </c>
    </row>
    <row r="4" spans="1:1" x14ac:dyDescent="0.35">
      <c r="A4" s="3"/>
    </row>
    <row r="5" spans="1:1" x14ac:dyDescent="0.35">
      <c r="A5" s="3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8" spans="1:1" x14ac:dyDescent="0.35">
      <c r="A8" s="3" t="s">
        <v>5</v>
      </c>
    </row>
    <row r="9" spans="1:1" x14ac:dyDescent="0.35">
      <c r="A9" s="3" t="s">
        <v>6</v>
      </c>
    </row>
    <row r="10" spans="1:1" x14ac:dyDescent="0.35">
      <c r="A10" s="3" t="s">
        <v>7</v>
      </c>
    </row>
    <row r="11" spans="1:1" x14ac:dyDescent="0.35">
      <c r="A11" s="3"/>
    </row>
    <row r="12" spans="1:1" x14ac:dyDescent="0.35">
      <c r="A12" s="3" t="s">
        <v>8</v>
      </c>
    </row>
    <row r="13" spans="1:1" x14ac:dyDescent="0.35">
      <c r="A13" s="3" t="s">
        <v>9</v>
      </c>
    </row>
    <row r="14" spans="1:1" x14ac:dyDescent="0.35">
      <c r="A14" s="3"/>
    </row>
    <row r="15" spans="1:1" x14ac:dyDescent="0.35">
      <c r="A15" s="3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opLeftCell="J1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32" customWidth="1"/>
    <col min="3" max="3" width="16" customWidth="1"/>
    <col min="4" max="4" width="14" customWidth="1"/>
  </cols>
  <sheetData>
    <row r="1" spans="1:4" ht="18" x14ac:dyDescent="0.4">
      <c r="A1" s="1" t="s">
        <v>11</v>
      </c>
    </row>
    <row r="2" spans="1:4" x14ac:dyDescent="0.35">
      <c r="A2" s="2" t="s">
        <v>12</v>
      </c>
    </row>
    <row r="4" spans="1:4" x14ac:dyDescent="0.35">
      <c r="A4" s="4" t="s">
        <v>13</v>
      </c>
      <c r="B4" s="4" t="s">
        <v>14</v>
      </c>
      <c r="C4" s="4" t="s">
        <v>15</v>
      </c>
      <c r="D4" s="4" t="s">
        <v>16</v>
      </c>
    </row>
    <row r="5" spans="1:4" x14ac:dyDescent="0.35">
      <c r="A5" s="5">
        <v>100000</v>
      </c>
      <c r="B5" s="5" t="s">
        <v>17</v>
      </c>
      <c r="C5" s="5" t="s">
        <v>18</v>
      </c>
      <c r="D5" s="5" t="s">
        <v>19</v>
      </c>
    </row>
    <row r="6" spans="1:4" x14ac:dyDescent="0.35">
      <c r="A6" s="5">
        <v>120000</v>
      </c>
      <c r="B6" s="5" t="s">
        <v>20</v>
      </c>
      <c r="C6" s="5" t="s">
        <v>18</v>
      </c>
      <c r="D6" s="5" t="s">
        <v>19</v>
      </c>
    </row>
    <row r="7" spans="1:4" x14ac:dyDescent="0.35">
      <c r="A7" s="5">
        <v>160000</v>
      </c>
      <c r="B7" s="5" t="s">
        <v>21</v>
      </c>
      <c r="C7" s="5" t="s">
        <v>18</v>
      </c>
      <c r="D7" s="5" t="s">
        <v>19</v>
      </c>
    </row>
    <row r="8" spans="1:4" x14ac:dyDescent="0.35">
      <c r="A8" s="5">
        <v>170000</v>
      </c>
      <c r="B8" s="5" t="s">
        <v>22</v>
      </c>
      <c r="C8" s="5" t="s">
        <v>18</v>
      </c>
      <c r="D8" s="5" t="s">
        <v>23</v>
      </c>
    </row>
    <row r="9" spans="1:4" x14ac:dyDescent="0.35">
      <c r="A9" s="5">
        <v>200000</v>
      </c>
      <c r="B9" s="5" t="s">
        <v>24</v>
      </c>
      <c r="C9" s="5" t="s">
        <v>18</v>
      </c>
      <c r="D9" s="5" t="s">
        <v>25</v>
      </c>
    </row>
    <row r="10" spans="1:4" x14ac:dyDescent="0.35">
      <c r="A10" s="5">
        <v>210000</v>
      </c>
      <c r="B10" s="5" t="s">
        <v>26</v>
      </c>
      <c r="C10" s="5" t="s">
        <v>18</v>
      </c>
      <c r="D10" s="5" t="s">
        <v>25</v>
      </c>
    </row>
    <row r="11" spans="1:4" x14ac:dyDescent="0.35">
      <c r="A11" s="5">
        <v>300000</v>
      </c>
      <c r="B11" s="5" t="s">
        <v>27</v>
      </c>
      <c r="C11" s="5" t="s">
        <v>18</v>
      </c>
      <c r="D11" s="5" t="s">
        <v>28</v>
      </c>
    </row>
    <row r="12" spans="1:4" x14ac:dyDescent="0.35">
      <c r="A12" s="5">
        <v>310000</v>
      </c>
      <c r="B12" s="5" t="s">
        <v>29</v>
      </c>
      <c r="C12" s="5" t="s">
        <v>18</v>
      </c>
      <c r="D12" s="5" t="s">
        <v>28</v>
      </c>
    </row>
    <row r="13" spans="1:4" x14ac:dyDescent="0.35">
      <c r="A13" s="5">
        <v>400000</v>
      </c>
      <c r="B13" s="5" t="s">
        <v>30</v>
      </c>
      <c r="C13" s="5" t="s">
        <v>31</v>
      </c>
      <c r="D13" s="5" t="s">
        <v>32</v>
      </c>
    </row>
    <row r="14" spans="1:4" x14ac:dyDescent="0.35">
      <c r="A14" s="5">
        <v>500000</v>
      </c>
      <c r="B14" s="5" t="s">
        <v>33</v>
      </c>
      <c r="C14" s="5" t="s">
        <v>31</v>
      </c>
      <c r="D14" s="5" t="s">
        <v>34</v>
      </c>
    </row>
    <row r="15" spans="1:4" x14ac:dyDescent="0.35">
      <c r="A15" s="5">
        <v>600000</v>
      </c>
      <c r="B15" s="5" t="s">
        <v>35</v>
      </c>
      <c r="C15" s="5" t="s">
        <v>31</v>
      </c>
      <c r="D15" s="5" t="s">
        <v>36</v>
      </c>
    </row>
    <row r="16" spans="1:4" x14ac:dyDescent="0.35">
      <c r="A16" s="5">
        <v>610000</v>
      </c>
      <c r="B16" s="5" t="s">
        <v>37</v>
      </c>
      <c r="C16" s="5" t="s">
        <v>31</v>
      </c>
      <c r="D16" s="5" t="s">
        <v>36</v>
      </c>
    </row>
    <row r="17" spans="1:4" x14ac:dyDescent="0.35">
      <c r="A17" s="5">
        <v>620000</v>
      </c>
      <c r="B17" s="5" t="s">
        <v>38</v>
      </c>
      <c r="C17" s="5" t="s">
        <v>31</v>
      </c>
      <c r="D17" s="5" t="s">
        <v>36</v>
      </c>
    </row>
    <row r="18" spans="1:4" x14ac:dyDescent="0.35">
      <c r="A18" s="5">
        <v>630000</v>
      </c>
      <c r="B18" s="5" t="s">
        <v>39</v>
      </c>
      <c r="C18" s="5" t="s">
        <v>31</v>
      </c>
      <c r="D18" s="5" t="s">
        <v>36</v>
      </c>
    </row>
    <row r="19" spans="1:4" x14ac:dyDescent="0.35">
      <c r="A19" s="5">
        <v>640000</v>
      </c>
      <c r="B19" s="5" t="s">
        <v>40</v>
      </c>
      <c r="C19" s="5" t="s">
        <v>31</v>
      </c>
      <c r="D19" s="5" t="s">
        <v>36</v>
      </c>
    </row>
    <row r="20" spans="1:4" x14ac:dyDescent="0.35">
      <c r="A20" s="5">
        <v>650000</v>
      </c>
      <c r="B20" s="5" t="s">
        <v>41</v>
      </c>
      <c r="C20" s="5" t="s">
        <v>31</v>
      </c>
      <c r="D20" s="5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workbookViewId="0">
      <pane ySplit="4" topLeftCell="A5" activePane="bottomLeft" state="frozen"/>
      <selection pane="bottomLeft" activeCell="R1" sqref="R1"/>
    </sheetView>
  </sheetViews>
  <sheetFormatPr defaultColWidth="8.6328125" defaultRowHeight="14.5" x14ac:dyDescent="0.35"/>
  <cols>
    <col min="1" max="1" width="14" customWidth="1"/>
    <col min="2" max="2" width="24" customWidth="1"/>
  </cols>
  <sheetData>
    <row r="1" spans="1:2" ht="18" x14ac:dyDescent="0.4">
      <c r="A1" s="1" t="s">
        <v>42</v>
      </c>
    </row>
    <row r="2" spans="1:2" x14ac:dyDescent="0.35">
      <c r="A2" s="2" t="s">
        <v>43</v>
      </c>
    </row>
    <row r="4" spans="1:2" x14ac:dyDescent="0.35">
      <c r="A4" s="4" t="s">
        <v>44</v>
      </c>
      <c r="B4" s="4" t="s">
        <v>45</v>
      </c>
    </row>
    <row r="5" spans="1:2" x14ac:dyDescent="0.35">
      <c r="A5" s="5" t="s">
        <v>46</v>
      </c>
      <c r="B5" s="5" t="s">
        <v>47</v>
      </c>
    </row>
    <row r="6" spans="1:2" x14ac:dyDescent="0.35">
      <c r="A6" s="5" t="s">
        <v>48</v>
      </c>
      <c r="B6" s="5" t="s">
        <v>49</v>
      </c>
    </row>
    <row r="7" spans="1:2" x14ac:dyDescent="0.35">
      <c r="A7" s="5" t="s">
        <v>50</v>
      </c>
      <c r="B7" s="5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5"/>
  <sheetViews>
    <sheetView zoomScaleNormal="100" workbookViewId="0">
      <pane ySplit="4" topLeftCell="A191" activePane="bottomLeft" state="frozen"/>
      <selection pane="bottomLeft" activeCell="F12" sqref="F12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12" customWidth="1"/>
    <col min="6" max="6" width="34" customWidth="1"/>
    <col min="7" max="7" width="12" customWidth="1"/>
    <col min="8" max="8" width="18" customWidth="1"/>
    <col min="9" max="10" width="12" customWidth="1"/>
  </cols>
  <sheetData>
    <row r="1" spans="1:10" ht="18" x14ac:dyDescent="0.4">
      <c r="A1" s="1" t="s">
        <v>52</v>
      </c>
    </row>
    <row r="2" spans="1:10" x14ac:dyDescent="0.35">
      <c r="A2" s="2" t="s">
        <v>53</v>
      </c>
    </row>
    <row r="4" spans="1:10" x14ac:dyDescent="0.35">
      <c r="A4" s="4" t="s">
        <v>54</v>
      </c>
      <c r="B4" s="4" t="s">
        <v>55</v>
      </c>
      <c r="C4" s="4" t="s">
        <v>56</v>
      </c>
      <c r="D4" s="4" t="s">
        <v>57</v>
      </c>
      <c r="E4" s="4" t="s">
        <v>13</v>
      </c>
      <c r="F4" s="4" t="s">
        <v>14</v>
      </c>
      <c r="G4" s="4" t="s">
        <v>44</v>
      </c>
      <c r="H4" s="4" t="s">
        <v>58</v>
      </c>
      <c r="I4" s="4" t="s">
        <v>59</v>
      </c>
      <c r="J4" s="4" t="s">
        <v>60</v>
      </c>
    </row>
    <row r="5" spans="1:10" x14ac:dyDescent="0.35">
      <c r="A5" s="5" t="s">
        <v>61</v>
      </c>
      <c r="B5" s="5" t="s">
        <v>62</v>
      </c>
      <c r="C5" s="5" t="s">
        <v>63</v>
      </c>
      <c r="D5" s="5">
        <v>1</v>
      </c>
      <c r="E5" s="5">
        <v>100000</v>
      </c>
      <c r="F5" s="5" t="s">
        <v>64</v>
      </c>
      <c r="G5" s="5" t="s">
        <v>50</v>
      </c>
      <c r="H5" s="5" t="s">
        <v>65</v>
      </c>
      <c r="I5" s="6">
        <v>20000</v>
      </c>
      <c r="J5" s="6">
        <v>0</v>
      </c>
    </row>
    <row r="6" spans="1:10" x14ac:dyDescent="0.35">
      <c r="A6" s="5" t="s">
        <v>61</v>
      </c>
      <c r="B6" s="5" t="s">
        <v>62</v>
      </c>
      <c r="C6" s="5" t="s">
        <v>63</v>
      </c>
      <c r="D6" s="5">
        <v>1</v>
      </c>
      <c r="E6" s="5">
        <v>310000</v>
      </c>
      <c r="F6" s="5" t="s">
        <v>64</v>
      </c>
      <c r="G6" s="5" t="s">
        <v>50</v>
      </c>
      <c r="H6" s="5" t="s">
        <v>65</v>
      </c>
      <c r="I6" s="6">
        <v>0</v>
      </c>
      <c r="J6" s="6">
        <v>20000</v>
      </c>
    </row>
    <row r="7" spans="1:10" x14ac:dyDescent="0.35">
      <c r="A7" s="5" t="s">
        <v>66</v>
      </c>
      <c r="B7" s="5" t="s">
        <v>67</v>
      </c>
      <c r="C7" s="5" t="s">
        <v>63</v>
      </c>
      <c r="D7" s="5">
        <v>1</v>
      </c>
      <c r="E7" s="5">
        <v>120000</v>
      </c>
      <c r="F7" s="5" t="s">
        <v>68</v>
      </c>
      <c r="G7" s="5" t="s">
        <v>46</v>
      </c>
      <c r="H7" s="5" t="s">
        <v>69</v>
      </c>
      <c r="I7" s="6">
        <v>11000</v>
      </c>
      <c r="J7" s="6">
        <v>0</v>
      </c>
    </row>
    <row r="8" spans="1:10" x14ac:dyDescent="0.35">
      <c r="A8" s="5" t="s">
        <v>66</v>
      </c>
      <c r="B8" s="5" t="s">
        <v>67</v>
      </c>
      <c r="C8" s="5" t="s">
        <v>63</v>
      </c>
      <c r="D8" s="5">
        <v>1</v>
      </c>
      <c r="E8" s="5">
        <v>400000</v>
      </c>
      <c r="F8" s="5" t="s">
        <v>68</v>
      </c>
      <c r="G8" s="5" t="s">
        <v>46</v>
      </c>
      <c r="H8" s="5" t="s">
        <v>69</v>
      </c>
      <c r="I8" s="6">
        <v>0</v>
      </c>
      <c r="J8" s="6">
        <v>11000</v>
      </c>
    </row>
    <row r="9" spans="1:10" x14ac:dyDescent="0.35">
      <c r="A9" s="5" t="s">
        <v>70</v>
      </c>
      <c r="B9" s="5" t="s">
        <v>71</v>
      </c>
      <c r="C9" s="5" t="s">
        <v>63</v>
      </c>
      <c r="D9" s="5">
        <v>1</v>
      </c>
      <c r="E9" s="5">
        <v>120000</v>
      </c>
      <c r="F9" s="5" t="s">
        <v>72</v>
      </c>
      <c r="G9" s="5" t="s">
        <v>46</v>
      </c>
      <c r="H9" s="5" t="s">
        <v>73</v>
      </c>
      <c r="I9" s="6">
        <v>7000</v>
      </c>
      <c r="J9" s="6">
        <v>0</v>
      </c>
    </row>
    <row r="10" spans="1:10" x14ac:dyDescent="0.35">
      <c r="A10" s="5" t="s">
        <v>70</v>
      </c>
      <c r="B10" s="5" t="s">
        <v>71</v>
      </c>
      <c r="C10" s="5" t="s">
        <v>63</v>
      </c>
      <c r="D10" s="5">
        <v>1</v>
      </c>
      <c r="E10" s="5">
        <v>400000</v>
      </c>
      <c r="F10" s="5" t="s">
        <v>72</v>
      </c>
      <c r="G10" s="5" t="s">
        <v>46</v>
      </c>
      <c r="H10" s="5" t="s">
        <v>73</v>
      </c>
      <c r="I10" s="6">
        <v>0</v>
      </c>
      <c r="J10" s="6">
        <v>7000</v>
      </c>
    </row>
    <row r="11" spans="1:10" x14ac:dyDescent="0.35">
      <c r="A11" s="5" t="s">
        <v>74</v>
      </c>
      <c r="B11" s="5" t="s">
        <v>75</v>
      </c>
      <c r="C11" s="5" t="s">
        <v>63</v>
      </c>
      <c r="D11" s="5">
        <v>1</v>
      </c>
      <c r="E11" s="5">
        <v>500000</v>
      </c>
      <c r="F11" s="5" t="s">
        <v>76</v>
      </c>
      <c r="G11" s="5" t="s">
        <v>48</v>
      </c>
      <c r="H11" s="5" t="s">
        <v>77</v>
      </c>
      <c r="I11" s="6">
        <v>7500</v>
      </c>
      <c r="J11" s="6">
        <v>0</v>
      </c>
    </row>
    <row r="12" spans="1:10" x14ac:dyDescent="0.35">
      <c r="A12" s="5" t="s">
        <v>74</v>
      </c>
      <c r="B12" s="5" t="s">
        <v>75</v>
      </c>
      <c r="C12" s="5" t="s">
        <v>63</v>
      </c>
      <c r="D12" s="5">
        <v>1</v>
      </c>
      <c r="E12" s="5">
        <v>200000</v>
      </c>
      <c r="F12" s="5" t="s">
        <v>76</v>
      </c>
      <c r="G12" s="5" t="s">
        <v>48</v>
      </c>
      <c r="H12" s="5" t="s">
        <v>77</v>
      </c>
      <c r="I12" s="6">
        <v>0</v>
      </c>
      <c r="J12" s="6">
        <v>7500</v>
      </c>
    </row>
    <row r="13" spans="1:10" x14ac:dyDescent="0.35">
      <c r="A13" s="5" t="s">
        <v>78</v>
      </c>
      <c r="B13" s="5" t="s">
        <v>79</v>
      </c>
      <c r="C13" s="5" t="s">
        <v>63</v>
      </c>
      <c r="D13" s="5">
        <v>1</v>
      </c>
      <c r="E13" s="5">
        <v>500000</v>
      </c>
      <c r="F13" s="5" t="s">
        <v>80</v>
      </c>
      <c r="G13" s="5" t="s">
        <v>48</v>
      </c>
      <c r="H13" s="5" t="s">
        <v>81</v>
      </c>
      <c r="I13" s="6">
        <v>4500</v>
      </c>
      <c r="J13" s="6">
        <v>0</v>
      </c>
    </row>
    <row r="14" spans="1:10" x14ac:dyDescent="0.35">
      <c r="A14" s="5" t="s">
        <v>78</v>
      </c>
      <c r="B14" s="5" t="s">
        <v>79</v>
      </c>
      <c r="C14" s="5" t="s">
        <v>63</v>
      </c>
      <c r="D14" s="5">
        <v>1</v>
      </c>
      <c r="E14" s="5">
        <v>200000</v>
      </c>
      <c r="F14" s="5" t="s">
        <v>80</v>
      </c>
      <c r="G14" s="5" t="s">
        <v>48</v>
      </c>
      <c r="H14" s="5" t="s">
        <v>81</v>
      </c>
      <c r="I14" s="6">
        <v>0</v>
      </c>
      <c r="J14" s="6">
        <v>4500</v>
      </c>
    </row>
    <row r="15" spans="1:10" x14ac:dyDescent="0.35">
      <c r="A15" s="5" t="s">
        <v>82</v>
      </c>
      <c r="B15" s="5" t="s">
        <v>83</v>
      </c>
      <c r="C15" s="5" t="s">
        <v>63</v>
      </c>
      <c r="D15" s="5">
        <v>1</v>
      </c>
      <c r="E15" s="5">
        <v>610000</v>
      </c>
      <c r="F15" s="5" t="s">
        <v>84</v>
      </c>
      <c r="G15" s="5" t="s">
        <v>50</v>
      </c>
      <c r="H15" s="5" t="s">
        <v>85</v>
      </c>
      <c r="I15" s="6">
        <v>3200</v>
      </c>
      <c r="J15" s="6">
        <v>0</v>
      </c>
    </row>
    <row r="16" spans="1:10" x14ac:dyDescent="0.35">
      <c r="A16" s="5" t="s">
        <v>82</v>
      </c>
      <c r="B16" s="5" t="s">
        <v>83</v>
      </c>
      <c r="C16" s="5" t="s">
        <v>63</v>
      </c>
      <c r="D16" s="5">
        <v>1</v>
      </c>
      <c r="E16" s="5">
        <v>200000</v>
      </c>
      <c r="F16" s="5" t="s">
        <v>84</v>
      </c>
      <c r="G16" s="5" t="s">
        <v>50</v>
      </c>
      <c r="H16" s="5" t="s">
        <v>85</v>
      </c>
      <c r="I16" s="6">
        <v>0</v>
      </c>
      <c r="J16" s="6">
        <v>3200</v>
      </c>
    </row>
    <row r="17" spans="1:10" x14ac:dyDescent="0.35">
      <c r="A17" s="5" t="s">
        <v>86</v>
      </c>
      <c r="B17" s="5" t="s">
        <v>87</v>
      </c>
      <c r="C17" s="5" t="s">
        <v>63</v>
      </c>
      <c r="D17" s="5">
        <v>1</v>
      </c>
      <c r="E17" s="5">
        <v>620000</v>
      </c>
      <c r="F17" s="5" t="s">
        <v>88</v>
      </c>
      <c r="G17" s="5" t="s">
        <v>48</v>
      </c>
      <c r="H17" s="5" t="s">
        <v>89</v>
      </c>
      <c r="I17" s="6">
        <v>900</v>
      </c>
      <c r="J17" s="6">
        <v>0</v>
      </c>
    </row>
    <row r="18" spans="1:10" x14ac:dyDescent="0.35">
      <c r="A18" s="5" t="s">
        <v>86</v>
      </c>
      <c r="B18" s="5" t="s">
        <v>87</v>
      </c>
      <c r="C18" s="5" t="s">
        <v>63</v>
      </c>
      <c r="D18" s="5">
        <v>1</v>
      </c>
      <c r="E18" s="5">
        <v>200000</v>
      </c>
      <c r="F18" s="5" t="s">
        <v>88</v>
      </c>
      <c r="G18" s="5" t="s">
        <v>48</v>
      </c>
      <c r="H18" s="5" t="s">
        <v>89</v>
      </c>
      <c r="I18" s="6">
        <v>0</v>
      </c>
      <c r="J18" s="6">
        <v>900</v>
      </c>
    </row>
    <row r="19" spans="1:10" x14ac:dyDescent="0.35">
      <c r="A19" s="5" t="s">
        <v>90</v>
      </c>
      <c r="B19" s="5" t="s">
        <v>91</v>
      </c>
      <c r="C19" s="5" t="s">
        <v>63</v>
      </c>
      <c r="D19" s="5">
        <v>1</v>
      </c>
      <c r="E19" s="5">
        <v>630000</v>
      </c>
      <c r="F19" s="5" t="s">
        <v>92</v>
      </c>
      <c r="G19" s="5" t="s">
        <v>50</v>
      </c>
      <c r="H19" s="5" t="s">
        <v>93</v>
      </c>
      <c r="I19" s="6">
        <v>350</v>
      </c>
      <c r="J19" s="6">
        <v>0</v>
      </c>
    </row>
    <row r="20" spans="1:10" x14ac:dyDescent="0.35">
      <c r="A20" s="5" t="s">
        <v>90</v>
      </c>
      <c r="B20" s="5" t="s">
        <v>91</v>
      </c>
      <c r="C20" s="5" t="s">
        <v>63</v>
      </c>
      <c r="D20" s="5">
        <v>1</v>
      </c>
      <c r="E20" s="5">
        <v>200000</v>
      </c>
      <c r="F20" s="5" t="s">
        <v>92</v>
      </c>
      <c r="G20" s="5" t="s">
        <v>50</v>
      </c>
      <c r="H20" s="5" t="s">
        <v>93</v>
      </c>
      <c r="I20" s="6">
        <v>0</v>
      </c>
      <c r="J20" s="6">
        <v>350</v>
      </c>
    </row>
    <row r="21" spans="1:10" x14ac:dyDescent="0.35">
      <c r="A21" s="5" t="s">
        <v>94</v>
      </c>
      <c r="B21" s="5" t="s">
        <v>95</v>
      </c>
      <c r="C21" s="5" t="s">
        <v>63</v>
      </c>
      <c r="D21" s="5">
        <v>1</v>
      </c>
      <c r="E21" s="5">
        <v>650000</v>
      </c>
      <c r="F21" s="5" t="s">
        <v>96</v>
      </c>
      <c r="G21" s="5" t="s">
        <v>46</v>
      </c>
      <c r="H21" s="5" t="s">
        <v>97</v>
      </c>
      <c r="I21" s="6">
        <v>700</v>
      </c>
      <c r="J21" s="6">
        <v>0</v>
      </c>
    </row>
    <row r="22" spans="1:10" x14ac:dyDescent="0.35">
      <c r="A22" s="5" t="s">
        <v>94</v>
      </c>
      <c r="B22" s="5" t="s">
        <v>95</v>
      </c>
      <c r="C22" s="5" t="s">
        <v>63</v>
      </c>
      <c r="D22" s="5">
        <v>1</v>
      </c>
      <c r="E22" s="5">
        <v>200000</v>
      </c>
      <c r="F22" s="5" t="s">
        <v>96</v>
      </c>
      <c r="G22" s="5" t="s">
        <v>46</v>
      </c>
      <c r="H22" s="5" t="s">
        <v>97</v>
      </c>
      <c r="I22" s="6">
        <v>0</v>
      </c>
      <c r="J22" s="6">
        <v>700</v>
      </c>
    </row>
    <row r="23" spans="1:10" x14ac:dyDescent="0.35">
      <c r="A23" s="5" t="s">
        <v>98</v>
      </c>
      <c r="B23" s="5" t="s">
        <v>99</v>
      </c>
      <c r="C23" s="5" t="s">
        <v>63</v>
      </c>
      <c r="D23" s="5">
        <v>1</v>
      </c>
      <c r="E23" s="5">
        <v>600000</v>
      </c>
      <c r="F23" s="5" t="s">
        <v>100</v>
      </c>
      <c r="G23" s="5" t="s">
        <v>46</v>
      </c>
      <c r="H23" s="5" t="s">
        <v>101</v>
      </c>
      <c r="I23" s="6">
        <v>5200</v>
      </c>
      <c r="J23" s="6">
        <v>0</v>
      </c>
    </row>
    <row r="24" spans="1:10" x14ac:dyDescent="0.35">
      <c r="A24" s="5" t="s">
        <v>98</v>
      </c>
      <c r="B24" s="5" t="s">
        <v>99</v>
      </c>
      <c r="C24" s="5" t="s">
        <v>63</v>
      </c>
      <c r="D24" s="5">
        <v>1</v>
      </c>
      <c r="E24" s="5">
        <v>600000</v>
      </c>
      <c r="F24" s="5" t="s">
        <v>102</v>
      </c>
      <c r="G24" s="5" t="s">
        <v>48</v>
      </c>
      <c r="H24" s="5" t="s">
        <v>101</v>
      </c>
      <c r="I24" s="6">
        <v>4800</v>
      </c>
      <c r="J24" s="6">
        <v>0</v>
      </c>
    </row>
    <row r="25" spans="1:10" x14ac:dyDescent="0.35">
      <c r="A25" s="5" t="s">
        <v>98</v>
      </c>
      <c r="B25" s="5" t="s">
        <v>99</v>
      </c>
      <c r="C25" s="5" t="s">
        <v>63</v>
      </c>
      <c r="D25" s="5">
        <v>1</v>
      </c>
      <c r="E25" s="5">
        <v>600000</v>
      </c>
      <c r="F25" s="5" t="s">
        <v>103</v>
      </c>
      <c r="G25" s="5" t="s">
        <v>50</v>
      </c>
      <c r="H25" s="5" t="s">
        <v>101</v>
      </c>
      <c r="I25" s="6">
        <v>3600</v>
      </c>
      <c r="J25" s="6">
        <v>0</v>
      </c>
    </row>
    <row r="26" spans="1:10" x14ac:dyDescent="0.35">
      <c r="A26" s="5" t="s">
        <v>98</v>
      </c>
      <c r="B26" s="5" t="s">
        <v>99</v>
      </c>
      <c r="C26" s="5" t="s">
        <v>63</v>
      </c>
      <c r="D26" s="5">
        <v>1</v>
      </c>
      <c r="E26" s="5">
        <v>100000</v>
      </c>
      <c r="F26" s="5" t="s">
        <v>104</v>
      </c>
      <c r="G26" s="5" t="s">
        <v>50</v>
      </c>
      <c r="H26" s="5" t="s">
        <v>101</v>
      </c>
      <c r="I26" s="6">
        <v>0</v>
      </c>
      <c r="J26" s="6">
        <v>13600</v>
      </c>
    </row>
    <row r="27" spans="1:10" x14ac:dyDescent="0.35">
      <c r="A27" s="5" t="s">
        <v>105</v>
      </c>
      <c r="B27" s="5" t="s">
        <v>99</v>
      </c>
      <c r="C27" s="5" t="s">
        <v>63</v>
      </c>
      <c r="D27" s="5">
        <v>1</v>
      </c>
      <c r="E27" s="5">
        <v>640000</v>
      </c>
      <c r="F27" s="5" t="s">
        <v>106</v>
      </c>
      <c r="G27" s="5" t="s">
        <v>50</v>
      </c>
      <c r="H27" s="5" t="s">
        <v>107</v>
      </c>
      <c r="I27" s="6">
        <v>900</v>
      </c>
      <c r="J27" s="6">
        <v>0</v>
      </c>
    </row>
    <row r="28" spans="1:10" x14ac:dyDescent="0.35">
      <c r="A28" s="5" t="s">
        <v>105</v>
      </c>
      <c r="B28" s="5" t="s">
        <v>99</v>
      </c>
      <c r="C28" s="5" t="s">
        <v>63</v>
      </c>
      <c r="D28" s="5">
        <v>1</v>
      </c>
      <c r="E28" s="5">
        <v>170000</v>
      </c>
      <c r="F28" s="5" t="s">
        <v>106</v>
      </c>
      <c r="G28" s="5" t="s">
        <v>50</v>
      </c>
      <c r="H28" s="5" t="s">
        <v>107</v>
      </c>
      <c r="I28" s="6">
        <v>0</v>
      </c>
      <c r="J28" s="6">
        <v>900</v>
      </c>
    </row>
    <row r="29" spans="1:10" x14ac:dyDescent="0.35">
      <c r="A29" s="5" t="s">
        <v>108</v>
      </c>
      <c r="B29" s="5" t="s">
        <v>99</v>
      </c>
      <c r="C29" s="5" t="s">
        <v>63</v>
      </c>
      <c r="D29" s="5">
        <v>1</v>
      </c>
      <c r="E29" s="5">
        <v>620000</v>
      </c>
      <c r="F29" s="5" t="s">
        <v>109</v>
      </c>
      <c r="G29" s="5" t="s">
        <v>48</v>
      </c>
      <c r="H29" s="5" t="s">
        <v>107</v>
      </c>
      <c r="I29" s="6">
        <v>200</v>
      </c>
      <c r="J29" s="6">
        <v>0</v>
      </c>
    </row>
    <row r="30" spans="1:10" x14ac:dyDescent="0.35">
      <c r="A30" s="5" t="s">
        <v>108</v>
      </c>
      <c r="B30" s="5" t="s">
        <v>99</v>
      </c>
      <c r="C30" s="5" t="s">
        <v>63</v>
      </c>
      <c r="D30" s="5">
        <v>1</v>
      </c>
      <c r="E30" s="5">
        <v>210000</v>
      </c>
      <c r="F30" s="5" t="s">
        <v>109</v>
      </c>
      <c r="G30" s="5" t="s">
        <v>48</v>
      </c>
      <c r="H30" s="5" t="s">
        <v>107</v>
      </c>
      <c r="I30" s="6">
        <v>0</v>
      </c>
      <c r="J30" s="6">
        <v>200</v>
      </c>
    </row>
    <row r="31" spans="1:10" x14ac:dyDescent="0.35">
      <c r="A31" s="5" t="s">
        <v>110</v>
      </c>
      <c r="B31" s="5" t="s">
        <v>111</v>
      </c>
      <c r="C31" s="5" t="s">
        <v>63</v>
      </c>
      <c r="D31" s="5">
        <v>1</v>
      </c>
      <c r="E31" s="5">
        <v>100000</v>
      </c>
      <c r="F31" s="5" t="s">
        <v>112</v>
      </c>
      <c r="G31" s="5" t="s">
        <v>46</v>
      </c>
      <c r="H31" s="5" t="s">
        <v>113</v>
      </c>
      <c r="I31" s="6">
        <v>13500</v>
      </c>
      <c r="J31" s="6">
        <v>0</v>
      </c>
    </row>
    <row r="32" spans="1:10" x14ac:dyDescent="0.35">
      <c r="A32" s="5" t="s">
        <v>110</v>
      </c>
      <c r="B32" s="5" t="s">
        <v>111</v>
      </c>
      <c r="C32" s="5" t="s">
        <v>63</v>
      </c>
      <c r="D32" s="5">
        <v>1</v>
      </c>
      <c r="E32" s="5">
        <v>120000</v>
      </c>
      <c r="F32" s="5" t="s">
        <v>112</v>
      </c>
      <c r="G32" s="5" t="s">
        <v>46</v>
      </c>
      <c r="H32" s="5" t="s">
        <v>113</v>
      </c>
      <c r="I32" s="6">
        <v>0</v>
      </c>
      <c r="J32" s="6">
        <v>13500</v>
      </c>
    </row>
    <row r="33" spans="1:10" x14ac:dyDescent="0.35">
      <c r="A33" s="5" t="s">
        <v>114</v>
      </c>
      <c r="B33" s="5" t="s">
        <v>115</v>
      </c>
      <c r="C33" s="5" t="s">
        <v>63</v>
      </c>
      <c r="D33" s="5">
        <v>1</v>
      </c>
      <c r="E33" s="5">
        <v>200000</v>
      </c>
      <c r="F33" s="5" t="s">
        <v>116</v>
      </c>
      <c r="G33" s="5" t="s">
        <v>50</v>
      </c>
      <c r="H33" s="5" t="s">
        <v>117</v>
      </c>
      <c r="I33" s="6">
        <v>12000</v>
      </c>
      <c r="J33" s="6">
        <v>0</v>
      </c>
    </row>
    <row r="34" spans="1:10" x14ac:dyDescent="0.35">
      <c r="A34" s="5" t="s">
        <v>114</v>
      </c>
      <c r="B34" s="5" t="s">
        <v>115</v>
      </c>
      <c r="C34" s="5" t="s">
        <v>63</v>
      </c>
      <c r="D34" s="5">
        <v>1</v>
      </c>
      <c r="E34" s="5">
        <v>100000</v>
      </c>
      <c r="F34" s="5" t="s">
        <v>116</v>
      </c>
      <c r="G34" s="5" t="s">
        <v>50</v>
      </c>
      <c r="H34" s="5" t="s">
        <v>117</v>
      </c>
      <c r="I34" s="6">
        <v>0</v>
      </c>
      <c r="J34" s="6">
        <v>12000</v>
      </c>
    </row>
    <row r="35" spans="1:10" x14ac:dyDescent="0.35">
      <c r="A35" s="5" t="s">
        <v>118</v>
      </c>
      <c r="B35" s="5" t="s">
        <v>119</v>
      </c>
      <c r="C35" s="5" t="s">
        <v>120</v>
      </c>
      <c r="D35" s="5">
        <v>2</v>
      </c>
      <c r="E35" s="5">
        <v>120000</v>
      </c>
      <c r="F35" s="5" t="s">
        <v>68</v>
      </c>
      <c r="G35" s="5" t="s">
        <v>46</v>
      </c>
      <c r="H35" s="5" t="s">
        <v>69</v>
      </c>
      <c r="I35" s="6">
        <v>15000</v>
      </c>
      <c r="J35" s="6">
        <v>0</v>
      </c>
    </row>
    <row r="36" spans="1:10" x14ac:dyDescent="0.35">
      <c r="A36" s="5" t="s">
        <v>118</v>
      </c>
      <c r="B36" s="5" t="s">
        <v>119</v>
      </c>
      <c r="C36" s="5" t="s">
        <v>120</v>
      </c>
      <c r="D36" s="5">
        <v>2</v>
      </c>
      <c r="E36" s="5">
        <v>400000</v>
      </c>
      <c r="F36" s="5" t="s">
        <v>68</v>
      </c>
      <c r="G36" s="5" t="s">
        <v>46</v>
      </c>
      <c r="H36" s="5" t="s">
        <v>69</v>
      </c>
      <c r="I36" s="6">
        <v>0</v>
      </c>
      <c r="J36" s="6">
        <v>15000</v>
      </c>
    </row>
    <row r="37" spans="1:10" x14ac:dyDescent="0.35">
      <c r="A37" s="5" t="s">
        <v>121</v>
      </c>
      <c r="B37" s="5" t="s">
        <v>122</v>
      </c>
      <c r="C37" s="5" t="s">
        <v>120</v>
      </c>
      <c r="D37" s="5">
        <v>2</v>
      </c>
      <c r="E37" s="5">
        <v>120000</v>
      </c>
      <c r="F37" s="5" t="s">
        <v>72</v>
      </c>
      <c r="G37" s="5" t="s">
        <v>46</v>
      </c>
      <c r="H37" s="5" t="s">
        <v>73</v>
      </c>
      <c r="I37" s="6">
        <v>8000</v>
      </c>
      <c r="J37" s="6">
        <v>0</v>
      </c>
    </row>
    <row r="38" spans="1:10" x14ac:dyDescent="0.35">
      <c r="A38" s="5" t="s">
        <v>121</v>
      </c>
      <c r="B38" s="5" t="s">
        <v>122</v>
      </c>
      <c r="C38" s="5" t="s">
        <v>120</v>
      </c>
      <c r="D38" s="5">
        <v>2</v>
      </c>
      <c r="E38" s="5">
        <v>400000</v>
      </c>
      <c r="F38" s="5" t="s">
        <v>72</v>
      </c>
      <c r="G38" s="5" t="s">
        <v>46</v>
      </c>
      <c r="H38" s="5" t="s">
        <v>73</v>
      </c>
      <c r="I38" s="6">
        <v>0</v>
      </c>
      <c r="J38" s="6">
        <v>8000</v>
      </c>
    </row>
    <row r="39" spans="1:10" x14ac:dyDescent="0.35">
      <c r="A39" s="5" t="s">
        <v>123</v>
      </c>
      <c r="B39" s="5" t="s">
        <v>124</v>
      </c>
      <c r="C39" s="5" t="s">
        <v>120</v>
      </c>
      <c r="D39" s="5">
        <v>2</v>
      </c>
      <c r="E39" s="5">
        <v>500000</v>
      </c>
      <c r="F39" s="5" t="s">
        <v>76</v>
      </c>
      <c r="G39" s="5" t="s">
        <v>48</v>
      </c>
      <c r="H39" s="5" t="s">
        <v>77</v>
      </c>
      <c r="I39" s="6">
        <v>12000</v>
      </c>
      <c r="J39" s="6">
        <v>0</v>
      </c>
    </row>
    <row r="40" spans="1:10" x14ac:dyDescent="0.35">
      <c r="A40" s="5" t="s">
        <v>123</v>
      </c>
      <c r="B40" s="5" t="s">
        <v>124</v>
      </c>
      <c r="C40" s="5" t="s">
        <v>120</v>
      </c>
      <c r="D40" s="5">
        <v>2</v>
      </c>
      <c r="E40" s="5">
        <v>200000</v>
      </c>
      <c r="F40" s="5" t="s">
        <v>76</v>
      </c>
      <c r="G40" s="5" t="s">
        <v>48</v>
      </c>
      <c r="H40" s="5" t="s">
        <v>77</v>
      </c>
      <c r="I40" s="6">
        <v>0</v>
      </c>
      <c r="J40" s="6">
        <v>12000</v>
      </c>
    </row>
    <row r="41" spans="1:10" x14ac:dyDescent="0.35">
      <c r="A41" s="5" t="s">
        <v>125</v>
      </c>
      <c r="B41" s="5" t="s">
        <v>126</v>
      </c>
      <c r="C41" s="5" t="s">
        <v>120</v>
      </c>
      <c r="D41" s="5">
        <v>2</v>
      </c>
      <c r="E41" s="5">
        <v>500000</v>
      </c>
      <c r="F41" s="5" t="s">
        <v>80</v>
      </c>
      <c r="G41" s="5" t="s">
        <v>48</v>
      </c>
      <c r="H41" s="5" t="s">
        <v>81</v>
      </c>
      <c r="I41" s="6">
        <v>6500</v>
      </c>
      <c r="J41" s="6">
        <v>0</v>
      </c>
    </row>
    <row r="42" spans="1:10" x14ac:dyDescent="0.35">
      <c r="A42" s="5" t="s">
        <v>125</v>
      </c>
      <c r="B42" s="5" t="s">
        <v>126</v>
      </c>
      <c r="C42" s="5" t="s">
        <v>120</v>
      </c>
      <c r="D42" s="5">
        <v>2</v>
      </c>
      <c r="E42" s="5">
        <v>200000</v>
      </c>
      <c r="F42" s="5" t="s">
        <v>80</v>
      </c>
      <c r="G42" s="5" t="s">
        <v>48</v>
      </c>
      <c r="H42" s="5" t="s">
        <v>81</v>
      </c>
      <c r="I42" s="6">
        <v>0</v>
      </c>
      <c r="J42" s="6">
        <v>6500</v>
      </c>
    </row>
    <row r="43" spans="1:10" x14ac:dyDescent="0.35">
      <c r="A43" s="5" t="s">
        <v>127</v>
      </c>
      <c r="B43" s="5" t="s">
        <v>128</v>
      </c>
      <c r="C43" s="5" t="s">
        <v>120</v>
      </c>
      <c r="D43" s="5">
        <v>2</v>
      </c>
      <c r="E43" s="5">
        <v>610000</v>
      </c>
      <c r="F43" s="5" t="s">
        <v>129</v>
      </c>
      <c r="G43" s="5" t="s">
        <v>50</v>
      </c>
      <c r="H43" s="5" t="s">
        <v>85</v>
      </c>
      <c r="I43" s="6">
        <v>3200</v>
      </c>
      <c r="J43" s="6">
        <v>0</v>
      </c>
    </row>
    <row r="44" spans="1:10" x14ac:dyDescent="0.35">
      <c r="A44" s="5" t="s">
        <v>127</v>
      </c>
      <c r="B44" s="5" t="s">
        <v>128</v>
      </c>
      <c r="C44" s="5" t="s">
        <v>120</v>
      </c>
      <c r="D44" s="5">
        <v>2</v>
      </c>
      <c r="E44" s="5">
        <v>200000</v>
      </c>
      <c r="F44" s="5" t="s">
        <v>129</v>
      </c>
      <c r="G44" s="5" t="s">
        <v>50</v>
      </c>
      <c r="H44" s="5" t="s">
        <v>85</v>
      </c>
      <c r="I44" s="6">
        <v>0</v>
      </c>
      <c r="J44" s="6">
        <v>3200</v>
      </c>
    </row>
    <row r="45" spans="1:10" x14ac:dyDescent="0.35">
      <c r="A45" s="5" t="s">
        <v>130</v>
      </c>
      <c r="B45" s="5" t="s">
        <v>131</v>
      </c>
      <c r="C45" s="5" t="s">
        <v>120</v>
      </c>
      <c r="D45" s="5">
        <v>2</v>
      </c>
      <c r="E45" s="5">
        <v>620000</v>
      </c>
      <c r="F45" s="5" t="s">
        <v>88</v>
      </c>
      <c r="G45" s="5" t="s">
        <v>48</v>
      </c>
      <c r="H45" s="5" t="s">
        <v>89</v>
      </c>
      <c r="I45" s="6">
        <v>850</v>
      </c>
      <c r="J45" s="6">
        <v>0</v>
      </c>
    </row>
    <row r="46" spans="1:10" x14ac:dyDescent="0.35">
      <c r="A46" s="5" t="s">
        <v>130</v>
      </c>
      <c r="B46" s="5" t="s">
        <v>131</v>
      </c>
      <c r="C46" s="5" t="s">
        <v>120</v>
      </c>
      <c r="D46" s="5">
        <v>2</v>
      </c>
      <c r="E46" s="5">
        <v>200000</v>
      </c>
      <c r="F46" s="5" t="s">
        <v>88</v>
      </c>
      <c r="G46" s="5" t="s">
        <v>48</v>
      </c>
      <c r="H46" s="5" t="s">
        <v>89</v>
      </c>
      <c r="I46" s="6">
        <v>0</v>
      </c>
      <c r="J46" s="6">
        <v>850</v>
      </c>
    </row>
    <row r="47" spans="1:10" x14ac:dyDescent="0.35">
      <c r="A47" s="5" t="s">
        <v>132</v>
      </c>
      <c r="B47" s="5" t="s">
        <v>133</v>
      </c>
      <c r="C47" s="5" t="s">
        <v>120</v>
      </c>
      <c r="D47" s="5">
        <v>2</v>
      </c>
      <c r="E47" s="5">
        <v>630000</v>
      </c>
      <c r="F47" s="5" t="s">
        <v>92</v>
      </c>
      <c r="G47" s="5" t="s">
        <v>50</v>
      </c>
      <c r="H47" s="5" t="s">
        <v>93</v>
      </c>
      <c r="I47" s="6">
        <v>400</v>
      </c>
      <c r="J47" s="6">
        <v>0</v>
      </c>
    </row>
    <row r="48" spans="1:10" x14ac:dyDescent="0.35">
      <c r="A48" s="5" t="s">
        <v>132</v>
      </c>
      <c r="B48" s="5" t="s">
        <v>133</v>
      </c>
      <c r="C48" s="5" t="s">
        <v>120</v>
      </c>
      <c r="D48" s="5">
        <v>2</v>
      </c>
      <c r="E48" s="5">
        <v>200000</v>
      </c>
      <c r="F48" s="5" t="s">
        <v>92</v>
      </c>
      <c r="G48" s="5" t="s">
        <v>50</v>
      </c>
      <c r="H48" s="5" t="s">
        <v>93</v>
      </c>
      <c r="I48" s="6">
        <v>0</v>
      </c>
      <c r="J48" s="6">
        <v>400</v>
      </c>
    </row>
    <row r="49" spans="1:10" x14ac:dyDescent="0.35">
      <c r="A49" s="5" t="s">
        <v>134</v>
      </c>
      <c r="B49" s="5" t="s">
        <v>135</v>
      </c>
      <c r="C49" s="5" t="s">
        <v>120</v>
      </c>
      <c r="D49" s="5">
        <v>2</v>
      </c>
      <c r="E49" s="5">
        <v>650000</v>
      </c>
      <c r="F49" s="5" t="s">
        <v>96</v>
      </c>
      <c r="G49" s="5" t="s">
        <v>46</v>
      </c>
      <c r="H49" s="5" t="s">
        <v>97</v>
      </c>
      <c r="I49" s="6">
        <v>900</v>
      </c>
      <c r="J49" s="6">
        <v>0</v>
      </c>
    </row>
    <row r="50" spans="1:10" x14ac:dyDescent="0.35">
      <c r="A50" s="5" t="s">
        <v>134</v>
      </c>
      <c r="B50" s="5" t="s">
        <v>135</v>
      </c>
      <c r="C50" s="5" t="s">
        <v>120</v>
      </c>
      <c r="D50" s="5">
        <v>2</v>
      </c>
      <c r="E50" s="5">
        <v>200000</v>
      </c>
      <c r="F50" s="5" t="s">
        <v>96</v>
      </c>
      <c r="G50" s="5" t="s">
        <v>46</v>
      </c>
      <c r="H50" s="5" t="s">
        <v>97</v>
      </c>
      <c r="I50" s="6">
        <v>0</v>
      </c>
      <c r="J50" s="6">
        <v>900</v>
      </c>
    </row>
    <row r="51" spans="1:10" x14ac:dyDescent="0.35">
      <c r="A51" s="5" t="s">
        <v>136</v>
      </c>
      <c r="B51" s="5" t="s">
        <v>137</v>
      </c>
      <c r="C51" s="5" t="s">
        <v>120</v>
      </c>
      <c r="D51" s="5">
        <v>2</v>
      </c>
      <c r="E51" s="5">
        <v>600000</v>
      </c>
      <c r="F51" s="5" t="s">
        <v>138</v>
      </c>
      <c r="G51" s="5" t="s">
        <v>46</v>
      </c>
      <c r="H51" s="5" t="s">
        <v>101</v>
      </c>
      <c r="I51" s="6">
        <v>5200</v>
      </c>
      <c r="J51" s="6">
        <v>0</v>
      </c>
    </row>
    <row r="52" spans="1:10" x14ac:dyDescent="0.35">
      <c r="A52" s="5" t="s">
        <v>136</v>
      </c>
      <c r="B52" s="5" t="s">
        <v>137</v>
      </c>
      <c r="C52" s="5" t="s">
        <v>120</v>
      </c>
      <c r="D52" s="5">
        <v>2</v>
      </c>
      <c r="E52" s="5">
        <v>600000</v>
      </c>
      <c r="F52" s="5" t="s">
        <v>139</v>
      </c>
      <c r="G52" s="5" t="s">
        <v>48</v>
      </c>
      <c r="H52" s="5" t="s">
        <v>101</v>
      </c>
      <c r="I52" s="6">
        <v>4800</v>
      </c>
      <c r="J52" s="6">
        <v>0</v>
      </c>
    </row>
    <row r="53" spans="1:10" x14ac:dyDescent="0.35">
      <c r="A53" s="5" t="s">
        <v>136</v>
      </c>
      <c r="B53" s="5" t="s">
        <v>137</v>
      </c>
      <c r="C53" s="5" t="s">
        <v>120</v>
      </c>
      <c r="D53" s="5">
        <v>2</v>
      </c>
      <c r="E53" s="5">
        <v>600000</v>
      </c>
      <c r="F53" s="5" t="s">
        <v>140</v>
      </c>
      <c r="G53" s="5" t="s">
        <v>50</v>
      </c>
      <c r="H53" s="5" t="s">
        <v>101</v>
      </c>
      <c r="I53" s="6">
        <v>3600</v>
      </c>
      <c r="J53" s="6">
        <v>0</v>
      </c>
    </row>
    <row r="54" spans="1:10" x14ac:dyDescent="0.35">
      <c r="A54" s="5" t="s">
        <v>136</v>
      </c>
      <c r="B54" s="5" t="s">
        <v>137</v>
      </c>
      <c r="C54" s="5" t="s">
        <v>120</v>
      </c>
      <c r="D54" s="5">
        <v>2</v>
      </c>
      <c r="E54" s="5">
        <v>100000</v>
      </c>
      <c r="F54" s="5" t="s">
        <v>141</v>
      </c>
      <c r="G54" s="5" t="s">
        <v>50</v>
      </c>
      <c r="H54" s="5" t="s">
        <v>101</v>
      </c>
      <c r="I54" s="6">
        <v>0</v>
      </c>
      <c r="J54" s="6">
        <v>13600</v>
      </c>
    </row>
    <row r="55" spans="1:10" x14ac:dyDescent="0.35">
      <c r="A55" s="5" t="s">
        <v>142</v>
      </c>
      <c r="B55" s="5" t="s">
        <v>137</v>
      </c>
      <c r="C55" s="5" t="s">
        <v>120</v>
      </c>
      <c r="D55" s="5">
        <v>2</v>
      </c>
      <c r="E55" s="5">
        <v>640000</v>
      </c>
      <c r="F55" s="5" t="s">
        <v>143</v>
      </c>
      <c r="G55" s="5" t="s">
        <v>50</v>
      </c>
      <c r="H55" s="5" t="s">
        <v>107</v>
      </c>
      <c r="I55" s="6">
        <v>900</v>
      </c>
      <c r="J55" s="6">
        <v>0</v>
      </c>
    </row>
    <row r="56" spans="1:10" x14ac:dyDescent="0.35">
      <c r="A56" s="5" t="s">
        <v>142</v>
      </c>
      <c r="B56" s="5" t="s">
        <v>137</v>
      </c>
      <c r="C56" s="5" t="s">
        <v>120</v>
      </c>
      <c r="D56" s="5">
        <v>2</v>
      </c>
      <c r="E56" s="5">
        <v>170000</v>
      </c>
      <c r="F56" s="5" t="s">
        <v>143</v>
      </c>
      <c r="G56" s="5" t="s">
        <v>50</v>
      </c>
      <c r="H56" s="5" t="s">
        <v>107</v>
      </c>
      <c r="I56" s="6">
        <v>0</v>
      </c>
      <c r="J56" s="6">
        <v>900</v>
      </c>
    </row>
    <row r="57" spans="1:10" x14ac:dyDescent="0.35">
      <c r="A57" s="5" t="s">
        <v>144</v>
      </c>
      <c r="B57" s="5" t="s">
        <v>137</v>
      </c>
      <c r="C57" s="5" t="s">
        <v>120</v>
      </c>
      <c r="D57" s="5">
        <v>2</v>
      </c>
      <c r="E57" s="5">
        <v>620000</v>
      </c>
      <c r="F57" s="5" t="s">
        <v>109</v>
      </c>
      <c r="G57" s="5" t="s">
        <v>48</v>
      </c>
      <c r="H57" s="5" t="s">
        <v>107</v>
      </c>
      <c r="I57" s="6">
        <v>250</v>
      </c>
      <c r="J57" s="6">
        <v>0</v>
      </c>
    </row>
    <row r="58" spans="1:10" x14ac:dyDescent="0.35">
      <c r="A58" s="5" t="s">
        <v>144</v>
      </c>
      <c r="B58" s="5" t="s">
        <v>137</v>
      </c>
      <c r="C58" s="5" t="s">
        <v>120</v>
      </c>
      <c r="D58" s="5">
        <v>2</v>
      </c>
      <c r="E58" s="5">
        <v>210000</v>
      </c>
      <c r="F58" s="5" t="s">
        <v>109</v>
      </c>
      <c r="G58" s="5" t="s">
        <v>48</v>
      </c>
      <c r="H58" s="5" t="s">
        <v>107</v>
      </c>
      <c r="I58" s="6">
        <v>0</v>
      </c>
      <c r="J58" s="6">
        <v>250</v>
      </c>
    </row>
    <row r="59" spans="1:10" x14ac:dyDescent="0.35">
      <c r="A59" s="5" t="s">
        <v>145</v>
      </c>
      <c r="B59" s="5" t="s">
        <v>146</v>
      </c>
      <c r="C59" s="5" t="s">
        <v>120</v>
      </c>
      <c r="D59" s="5">
        <v>2</v>
      </c>
      <c r="E59" s="5">
        <v>100000</v>
      </c>
      <c r="F59" s="5" t="s">
        <v>112</v>
      </c>
      <c r="G59" s="5" t="s">
        <v>46</v>
      </c>
      <c r="H59" s="5" t="s">
        <v>113</v>
      </c>
      <c r="I59" s="6">
        <v>17250</v>
      </c>
      <c r="J59" s="6">
        <v>0</v>
      </c>
    </row>
    <row r="60" spans="1:10" x14ac:dyDescent="0.35">
      <c r="A60" s="5" t="s">
        <v>145</v>
      </c>
      <c r="B60" s="5" t="s">
        <v>146</v>
      </c>
      <c r="C60" s="5" t="s">
        <v>120</v>
      </c>
      <c r="D60" s="5">
        <v>2</v>
      </c>
      <c r="E60" s="5">
        <v>120000</v>
      </c>
      <c r="F60" s="5" t="s">
        <v>112</v>
      </c>
      <c r="G60" s="5" t="s">
        <v>46</v>
      </c>
      <c r="H60" s="5" t="s">
        <v>113</v>
      </c>
      <c r="I60" s="6">
        <v>0</v>
      </c>
      <c r="J60" s="6">
        <v>17250</v>
      </c>
    </row>
    <row r="61" spans="1:10" x14ac:dyDescent="0.35">
      <c r="A61" s="5" t="s">
        <v>147</v>
      </c>
      <c r="B61" s="5" t="s">
        <v>148</v>
      </c>
      <c r="C61" s="5" t="s">
        <v>120</v>
      </c>
      <c r="D61" s="5">
        <v>2</v>
      </c>
      <c r="E61" s="5">
        <v>200000</v>
      </c>
      <c r="F61" s="5" t="s">
        <v>116</v>
      </c>
      <c r="G61" s="5" t="s">
        <v>50</v>
      </c>
      <c r="H61" s="5" t="s">
        <v>117</v>
      </c>
      <c r="I61" s="6">
        <v>16700</v>
      </c>
      <c r="J61" s="6">
        <v>0</v>
      </c>
    </row>
    <row r="62" spans="1:10" x14ac:dyDescent="0.35">
      <c r="A62" s="5" t="s">
        <v>147</v>
      </c>
      <c r="B62" s="5" t="s">
        <v>148</v>
      </c>
      <c r="C62" s="5" t="s">
        <v>120</v>
      </c>
      <c r="D62" s="5">
        <v>2</v>
      </c>
      <c r="E62" s="5">
        <v>100000</v>
      </c>
      <c r="F62" s="5" t="s">
        <v>116</v>
      </c>
      <c r="G62" s="5" t="s">
        <v>50</v>
      </c>
      <c r="H62" s="5" t="s">
        <v>117</v>
      </c>
      <c r="I62" s="6">
        <v>0</v>
      </c>
      <c r="J62" s="6">
        <v>16700</v>
      </c>
    </row>
    <row r="63" spans="1:10" x14ac:dyDescent="0.35">
      <c r="A63" s="5" t="s">
        <v>149</v>
      </c>
      <c r="B63" s="5" t="s">
        <v>150</v>
      </c>
      <c r="C63" s="5" t="s">
        <v>151</v>
      </c>
      <c r="D63" s="5">
        <v>3</v>
      </c>
      <c r="E63" s="5">
        <v>120000</v>
      </c>
      <c r="F63" s="5" t="s">
        <v>68</v>
      </c>
      <c r="G63" s="5" t="s">
        <v>46</v>
      </c>
      <c r="H63" s="5" t="s">
        <v>69</v>
      </c>
      <c r="I63" s="6">
        <v>18500</v>
      </c>
      <c r="J63" s="6">
        <v>0</v>
      </c>
    </row>
    <row r="64" spans="1:10" x14ac:dyDescent="0.35">
      <c r="A64" s="5" t="s">
        <v>149</v>
      </c>
      <c r="B64" s="5" t="s">
        <v>150</v>
      </c>
      <c r="C64" s="5" t="s">
        <v>151</v>
      </c>
      <c r="D64" s="5">
        <v>3</v>
      </c>
      <c r="E64" s="5">
        <v>400000</v>
      </c>
      <c r="F64" s="5" t="s">
        <v>68</v>
      </c>
      <c r="G64" s="5" t="s">
        <v>46</v>
      </c>
      <c r="H64" s="5" t="s">
        <v>69</v>
      </c>
      <c r="I64" s="6">
        <v>0</v>
      </c>
      <c r="J64" s="6">
        <v>18500</v>
      </c>
    </row>
    <row r="65" spans="1:10" x14ac:dyDescent="0.35">
      <c r="A65" s="5" t="s">
        <v>152</v>
      </c>
      <c r="B65" s="5" t="s">
        <v>153</v>
      </c>
      <c r="C65" s="5" t="s">
        <v>151</v>
      </c>
      <c r="D65" s="5">
        <v>3</v>
      </c>
      <c r="E65" s="5">
        <v>120000</v>
      </c>
      <c r="F65" s="5" t="s">
        <v>72</v>
      </c>
      <c r="G65" s="5" t="s">
        <v>46</v>
      </c>
      <c r="H65" s="5" t="s">
        <v>73</v>
      </c>
      <c r="I65" s="6">
        <v>9200</v>
      </c>
      <c r="J65" s="6">
        <v>0</v>
      </c>
    </row>
    <row r="66" spans="1:10" x14ac:dyDescent="0.35">
      <c r="A66" s="5" t="s">
        <v>152</v>
      </c>
      <c r="B66" s="5" t="s">
        <v>153</v>
      </c>
      <c r="C66" s="5" t="s">
        <v>151</v>
      </c>
      <c r="D66" s="5">
        <v>3</v>
      </c>
      <c r="E66" s="5">
        <v>400000</v>
      </c>
      <c r="F66" s="5" t="s">
        <v>72</v>
      </c>
      <c r="G66" s="5" t="s">
        <v>46</v>
      </c>
      <c r="H66" s="5" t="s">
        <v>73</v>
      </c>
      <c r="I66" s="6">
        <v>0</v>
      </c>
      <c r="J66" s="6">
        <v>9200</v>
      </c>
    </row>
    <row r="67" spans="1:10" x14ac:dyDescent="0.35">
      <c r="A67" s="5" t="s">
        <v>154</v>
      </c>
      <c r="B67" s="5" t="s">
        <v>155</v>
      </c>
      <c r="C67" s="5" t="s">
        <v>151</v>
      </c>
      <c r="D67" s="5">
        <v>3</v>
      </c>
      <c r="E67" s="5">
        <v>120000</v>
      </c>
      <c r="F67" s="5" t="s">
        <v>156</v>
      </c>
      <c r="G67" s="5" t="s">
        <v>46</v>
      </c>
      <c r="H67" s="5" t="s">
        <v>157</v>
      </c>
      <c r="I67" s="6">
        <v>14750</v>
      </c>
      <c r="J67" s="6">
        <v>0</v>
      </c>
    </row>
    <row r="68" spans="1:10" x14ac:dyDescent="0.35">
      <c r="A68" s="5" t="s">
        <v>154</v>
      </c>
      <c r="B68" s="5" t="s">
        <v>155</v>
      </c>
      <c r="C68" s="5" t="s">
        <v>151</v>
      </c>
      <c r="D68" s="5">
        <v>3</v>
      </c>
      <c r="E68" s="5">
        <v>400000</v>
      </c>
      <c r="F68" s="5" t="s">
        <v>156</v>
      </c>
      <c r="G68" s="5" t="s">
        <v>46</v>
      </c>
      <c r="H68" s="5" t="s">
        <v>157</v>
      </c>
      <c r="I68" s="6">
        <v>0</v>
      </c>
      <c r="J68" s="6">
        <v>14750</v>
      </c>
    </row>
    <row r="69" spans="1:10" x14ac:dyDescent="0.35">
      <c r="A69" s="5" t="s">
        <v>158</v>
      </c>
      <c r="B69" s="5" t="s">
        <v>159</v>
      </c>
      <c r="C69" s="5" t="s">
        <v>151</v>
      </c>
      <c r="D69" s="5">
        <v>3</v>
      </c>
      <c r="E69" s="5">
        <v>120000</v>
      </c>
      <c r="F69" s="5" t="s">
        <v>68</v>
      </c>
      <c r="G69" s="5" t="s">
        <v>46</v>
      </c>
      <c r="H69" s="5" t="s">
        <v>69</v>
      </c>
      <c r="I69" s="6">
        <v>6300</v>
      </c>
      <c r="J69" s="6">
        <v>0</v>
      </c>
    </row>
    <row r="70" spans="1:10" x14ac:dyDescent="0.35">
      <c r="A70" s="5" t="s">
        <v>158</v>
      </c>
      <c r="B70" s="5" t="s">
        <v>159</v>
      </c>
      <c r="C70" s="5" t="s">
        <v>151</v>
      </c>
      <c r="D70" s="5">
        <v>3</v>
      </c>
      <c r="E70" s="5">
        <v>400000</v>
      </c>
      <c r="F70" s="5" t="s">
        <v>68</v>
      </c>
      <c r="G70" s="5" t="s">
        <v>46</v>
      </c>
      <c r="H70" s="5" t="s">
        <v>69</v>
      </c>
      <c r="I70" s="6">
        <v>0</v>
      </c>
      <c r="J70" s="6">
        <v>6300</v>
      </c>
    </row>
    <row r="71" spans="1:10" x14ac:dyDescent="0.35">
      <c r="A71" s="5" t="s">
        <v>160</v>
      </c>
      <c r="B71" s="5" t="s">
        <v>161</v>
      </c>
      <c r="C71" s="5" t="s">
        <v>151</v>
      </c>
      <c r="D71" s="5">
        <v>3</v>
      </c>
      <c r="E71" s="5">
        <v>500000</v>
      </c>
      <c r="F71" s="5" t="s">
        <v>76</v>
      </c>
      <c r="G71" s="5" t="s">
        <v>48</v>
      </c>
      <c r="H71" s="5" t="s">
        <v>77</v>
      </c>
      <c r="I71" s="6">
        <v>21000</v>
      </c>
      <c r="J71" s="6">
        <v>0</v>
      </c>
    </row>
    <row r="72" spans="1:10" x14ac:dyDescent="0.35">
      <c r="A72" s="5" t="s">
        <v>160</v>
      </c>
      <c r="B72" s="5" t="s">
        <v>161</v>
      </c>
      <c r="C72" s="5" t="s">
        <v>151</v>
      </c>
      <c r="D72" s="5">
        <v>3</v>
      </c>
      <c r="E72" s="5">
        <v>200000</v>
      </c>
      <c r="F72" s="5" t="s">
        <v>76</v>
      </c>
      <c r="G72" s="5" t="s">
        <v>48</v>
      </c>
      <c r="H72" s="5" t="s">
        <v>77</v>
      </c>
      <c r="I72" s="6">
        <v>0</v>
      </c>
      <c r="J72" s="6">
        <v>21000</v>
      </c>
    </row>
    <row r="73" spans="1:10" x14ac:dyDescent="0.35">
      <c r="A73" s="5" t="s">
        <v>162</v>
      </c>
      <c r="B73" s="5" t="s">
        <v>163</v>
      </c>
      <c r="C73" s="5" t="s">
        <v>151</v>
      </c>
      <c r="D73" s="5">
        <v>3</v>
      </c>
      <c r="E73" s="5">
        <v>500000</v>
      </c>
      <c r="F73" s="5" t="s">
        <v>80</v>
      </c>
      <c r="G73" s="5" t="s">
        <v>48</v>
      </c>
      <c r="H73" s="5" t="s">
        <v>81</v>
      </c>
      <c r="I73" s="6">
        <v>8400</v>
      </c>
      <c r="J73" s="6">
        <v>0</v>
      </c>
    </row>
    <row r="74" spans="1:10" x14ac:dyDescent="0.35">
      <c r="A74" s="5" t="s">
        <v>162</v>
      </c>
      <c r="B74" s="5" t="s">
        <v>163</v>
      </c>
      <c r="C74" s="5" t="s">
        <v>151</v>
      </c>
      <c r="D74" s="5">
        <v>3</v>
      </c>
      <c r="E74" s="5">
        <v>200000</v>
      </c>
      <c r="F74" s="5" t="s">
        <v>80</v>
      </c>
      <c r="G74" s="5" t="s">
        <v>48</v>
      </c>
      <c r="H74" s="5" t="s">
        <v>81</v>
      </c>
      <c r="I74" s="6">
        <v>0</v>
      </c>
      <c r="J74" s="6">
        <v>8400</v>
      </c>
    </row>
    <row r="75" spans="1:10" x14ac:dyDescent="0.35">
      <c r="A75" s="5" t="s">
        <v>164</v>
      </c>
      <c r="B75" s="5" t="s">
        <v>165</v>
      </c>
      <c r="C75" s="5" t="s">
        <v>151</v>
      </c>
      <c r="D75" s="5">
        <v>3</v>
      </c>
      <c r="E75" s="5">
        <v>610000</v>
      </c>
      <c r="F75" s="5" t="s">
        <v>166</v>
      </c>
      <c r="G75" s="5" t="s">
        <v>50</v>
      </c>
      <c r="H75" s="5" t="s">
        <v>85</v>
      </c>
      <c r="I75" s="6">
        <v>3200</v>
      </c>
      <c r="J75" s="6">
        <v>0</v>
      </c>
    </row>
    <row r="76" spans="1:10" x14ac:dyDescent="0.35">
      <c r="A76" s="5" t="s">
        <v>164</v>
      </c>
      <c r="B76" s="5" t="s">
        <v>165</v>
      </c>
      <c r="C76" s="5" t="s">
        <v>151</v>
      </c>
      <c r="D76" s="5">
        <v>3</v>
      </c>
      <c r="E76" s="5">
        <v>200000</v>
      </c>
      <c r="F76" s="5" t="s">
        <v>166</v>
      </c>
      <c r="G76" s="5" t="s">
        <v>50</v>
      </c>
      <c r="H76" s="5" t="s">
        <v>85</v>
      </c>
      <c r="I76" s="6">
        <v>0</v>
      </c>
      <c r="J76" s="6">
        <v>3200</v>
      </c>
    </row>
    <row r="77" spans="1:10" x14ac:dyDescent="0.35">
      <c r="A77" s="5" t="s">
        <v>167</v>
      </c>
      <c r="B77" s="5" t="s">
        <v>168</v>
      </c>
      <c r="C77" s="5" t="s">
        <v>151</v>
      </c>
      <c r="D77" s="5">
        <v>3</v>
      </c>
      <c r="E77" s="5">
        <v>620000</v>
      </c>
      <c r="F77" s="5" t="s">
        <v>88</v>
      </c>
      <c r="G77" s="5" t="s">
        <v>48</v>
      </c>
      <c r="H77" s="5" t="s">
        <v>89</v>
      </c>
      <c r="I77" s="6">
        <v>950</v>
      </c>
      <c r="J77" s="6">
        <v>0</v>
      </c>
    </row>
    <row r="78" spans="1:10" x14ac:dyDescent="0.35">
      <c r="A78" s="5" t="s">
        <v>167</v>
      </c>
      <c r="B78" s="5" t="s">
        <v>168</v>
      </c>
      <c r="C78" s="5" t="s">
        <v>151</v>
      </c>
      <c r="D78" s="5">
        <v>3</v>
      </c>
      <c r="E78" s="5">
        <v>200000</v>
      </c>
      <c r="F78" s="5" t="s">
        <v>88</v>
      </c>
      <c r="G78" s="5" t="s">
        <v>48</v>
      </c>
      <c r="H78" s="5" t="s">
        <v>89</v>
      </c>
      <c r="I78" s="6">
        <v>0</v>
      </c>
      <c r="J78" s="6">
        <v>950</v>
      </c>
    </row>
    <row r="79" spans="1:10" x14ac:dyDescent="0.35">
      <c r="A79" s="5" t="s">
        <v>169</v>
      </c>
      <c r="B79" s="5" t="s">
        <v>170</v>
      </c>
      <c r="C79" s="5" t="s">
        <v>151</v>
      </c>
      <c r="D79" s="5">
        <v>3</v>
      </c>
      <c r="E79" s="5">
        <v>630000</v>
      </c>
      <c r="F79" s="5" t="s">
        <v>92</v>
      </c>
      <c r="G79" s="5" t="s">
        <v>50</v>
      </c>
      <c r="H79" s="5" t="s">
        <v>93</v>
      </c>
      <c r="I79" s="6">
        <v>480</v>
      </c>
      <c r="J79" s="6">
        <v>0</v>
      </c>
    </row>
    <row r="80" spans="1:10" x14ac:dyDescent="0.35">
      <c r="A80" s="5" t="s">
        <v>169</v>
      </c>
      <c r="B80" s="5" t="s">
        <v>170</v>
      </c>
      <c r="C80" s="5" t="s">
        <v>151</v>
      </c>
      <c r="D80" s="5">
        <v>3</v>
      </c>
      <c r="E80" s="5">
        <v>200000</v>
      </c>
      <c r="F80" s="5" t="s">
        <v>92</v>
      </c>
      <c r="G80" s="5" t="s">
        <v>50</v>
      </c>
      <c r="H80" s="5" t="s">
        <v>93</v>
      </c>
      <c r="I80" s="6">
        <v>0</v>
      </c>
      <c r="J80" s="6">
        <v>480</v>
      </c>
    </row>
    <row r="81" spans="1:10" x14ac:dyDescent="0.35">
      <c r="A81" s="5" t="s">
        <v>171</v>
      </c>
      <c r="B81" s="5" t="s">
        <v>172</v>
      </c>
      <c r="C81" s="5" t="s">
        <v>151</v>
      </c>
      <c r="D81" s="5">
        <v>3</v>
      </c>
      <c r="E81" s="5">
        <v>650000</v>
      </c>
      <c r="F81" s="5" t="s">
        <v>96</v>
      </c>
      <c r="G81" s="5" t="s">
        <v>46</v>
      </c>
      <c r="H81" s="5" t="s">
        <v>97</v>
      </c>
      <c r="I81" s="6">
        <v>1600</v>
      </c>
      <c r="J81" s="6">
        <v>0</v>
      </c>
    </row>
    <row r="82" spans="1:10" x14ac:dyDescent="0.35">
      <c r="A82" s="5" t="s">
        <v>171</v>
      </c>
      <c r="B82" s="5" t="s">
        <v>172</v>
      </c>
      <c r="C82" s="5" t="s">
        <v>151</v>
      </c>
      <c r="D82" s="5">
        <v>3</v>
      </c>
      <c r="E82" s="5">
        <v>200000</v>
      </c>
      <c r="F82" s="5" t="s">
        <v>96</v>
      </c>
      <c r="G82" s="5" t="s">
        <v>46</v>
      </c>
      <c r="H82" s="5" t="s">
        <v>97</v>
      </c>
      <c r="I82" s="6">
        <v>0</v>
      </c>
      <c r="J82" s="6">
        <v>1600</v>
      </c>
    </row>
    <row r="83" spans="1:10" x14ac:dyDescent="0.35">
      <c r="A83" s="5" t="s">
        <v>173</v>
      </c>
      <c r="B83" s="5" t="s">
        <v>174</v>
      </c>
      <c r="C83" s="5" t="s">
        <v>151</v>
      </c>
      <c r="D83" s="5">
        <v>3</v>
      </c>
      <c r="E83" s="5">
        <v>600000</v>
      </c>
      <c r="F83" s="5" t="s">
        <v>175</v>
      </c>
      <c r="G83" s="5" t="s">
        <v>46</v>
      </c>
      <c r="H83" s="5" t="s">
        <v>101</v>
      </c>
      <c r="I83" s="6">
        <v>5200</v>
      </c>
      <c r="J83" s="6">
        <v>0</v>
      </c>
    </row>
    <row r="84" spans="1:10" x14ac:dyDescent="0.35">
      <c r="A84" s="5" t="s">
        <v>173</v>
      </c>
      <c r="B84" s="5" t="s">
        <v>174</v>
      </c>
      <c r="C84" s="5" t="s">
        <v>151</v>
      </c>
      <c r="D84" s="5">
        <v>3</v>
      </c>
      <c r="E84" s="5">
        <v>600000</v>
      </c>
      <c r="F84" s="5" t="s">
        <v>176</v>
      </c>
      <c r="G84" s="5" t="s">
        <v>48</v>
      </c>
      <c r="H84" s="5" t="s">
        <v>101</v>
      </c>
      <c r="I84" s="6">
        <v>4800</v>
      </c>
      <c r="J84" s="6">
        <v>0</v>
      </c>
    </row>
    <row r="85" spans="1:10" x14ac:dyDescent="0.35">
      <c r="A85" s="5" t="s">
        <v>173</v>
      </c>
      <c r="B85" s="5" t="s">
        <v>174</v>
      </c>
      <c r="C85" s="5" t="s">
        <v>151</v>
      </c>
      <c r="D85" s="5">
        <v>3</v>
      </c>
      <c r="E85" s="5">
        <v>600000</v>
      </c>
      <c r="F85" s="5" t="s">
        <v>177</v>
      </c>
      <c r="G85" s="5" t="s">
        <v>50</v>
      </c>
      <c r="H85" s="5" t="s">
        <v>101</v>
      </c>
      <c r="I85" s="6">
        <v>3600</v>
      </c>
      <c r="J85" s="6">
        <v>0</v>
      </c>
    </row>
    <row r="86" spans="1:10" x14ac:dyDescent="0.35">
      <c r="A86" s="5" t="s">
        <v>173</v>
      </c>
      <c r="B86" s="5" t="s">
        <v>174</v>
      </c>
      <c r="C86" s="5" t="s">
        <v>151</v>
      </c>
      <c r="D86" s="5">
        <v>3</v>
      </c>
      <c r="E86" s="5">
        <v>100000</v>
      </c>
      <c r="F86" s="5" t="s">
        <v>178</v>
      </c>
      <c r="G86" s="5" t="s">
        <v>50</v>
      </c>
      <c r="H86" s="5" t="s">
        <v>101</v>
      </c>
      <c r="I86" s="6">
        <v>0</v>
      </c>
      <c r="J86" s="6">
        <v>13600</v>
      </c>
    </row>
    <row r="87" spans="1:10" x14ac:dyDescent="0.35">
      <c r="A87" s="5" t="s">
        <v>179</v>
      </c>
      <c r="B87" s="5" t="s">
        <v>174</v>
      </c>
      <c r="C87" s="5" t="s">
        <v>151</v>
      </c>
      <c r="D87" s="5">
        <v>3</v>
      </c>
      <c r="E87" s="5">
        <v>640000</v>
      </c>
      <c r="F87" s="5" t="s">
        <v>180</v>
      </c>
      <c r="G87" s="5" t="s">
        <v>50</v>
      </c>
      <c r="H87" s="5" t="s">
        <v>107</v>
      </c>
      <c r="I87" s="6">
        <v>900</v>
      </c>
      <c r="J87" s="6">
        <v>0</v>
      </c>
    </row>
    <row r="88" spans="1:10" x14ac:dyDescent="0.35">
      <c r="A88" s="5" t="s">
        <v>179</v>
      </c>
      <c r="B88" s="5" t="s">
        <v>174</v>
      </c>
      <c r="C88" s="5" t="s">
        <v>151</v>
      </c>
      <c r="D88" s="5">
        <v>3</v>
      </c>
      <c r="E88" s="5">
        <v>170000</v>
      </c>
      <c r="F88" s="5" t="s">
        <v>180</v>
      </c>
      <c r="G88" s="5" t="s">
        <v>50</v>
      </c>
      <c r="H88" s="5" t="s">
        <v>107</v>
      </c>
      <c r="I88" s="6">
        <v>0</v>
      </c>
      <c r="J88" s="6">
        <v>900</v>
      </c>
    </row>
    <row r="89" spans="1:10" x14ac:dyDescent="0.35">
      <c r="A89" s="5" t="s">
        <v>181</v>
      </c>
      <c r="B89" s="5" t="s">
        <v>174</v>
      </c>
      <c r="C89" s="5" t="s">
        <v>151</v>
      </c>
      <c r="D89" s="5">
        <v>3</v>
      </c>
      <c r="E89" s="5">
        <v>620000</v>
      </c>
      <c r="F89" s="5" t="s">
        <v>109</v>
      </c>
      <c r="G89" s="5" t="s">
        <v>48</v>
      </c>
      <c r="H89" s="5" t="s">
        <v>107</v>
      </c>
      <c r="I89" s="6">
        <v>300</v>
      </c>
      <c r="J89" s="6">
        <v>0</v>
      </c>
    </row>
    <row r="90" spans="1:10" x14ac:dyDescent="0.35">
      <c r="A90" s="5" t="s">
        <v>181</v>
      </c>
      <c r="B90" s="5" t="s">
        <v>174</v>
      </c>
      <c r="C90" s="5" t="s">
        <v>151</v>
      </c>
      <c r="D90" s="5">
        <v>3</v>
      </c>
      <c r="E90" s="5">
        <v>210000</v>
      </c>
      <c r="F90" s="5" t="s">
        <v>109</v>
      </c>
      <c r="G90" s="5" t="s">
        <v>48</v>
      </c>
      <c r="H90" s="5" t="s">
        <v>107</v>
      </c>
      <c r="I90" s="6">
        <v>0</v>
      </c>
      <c r="J90" s="6">
        <v>300</v>
      </c>
    </row>
    <row r="91" spans="1:10" x14ac:dyDescent="0.35">
      <c r="A91" s="5" t="s">
        <v>182</v>
      </c>
      <c r="B91" s="5" t="s">
        <v>183</v>
      </c>
      <c r="C91" s="5" t="s">
        <v>151</v>
      </c>
      <c r="D91" s="5">
        <v>3</v>
      </c>
      <c r="E91" s="5">
        <v>100000</v>
      </c>
      <c r="F91" s="5" t="s">
        <v>112</v>
      </c>
      <c r="G91" s="5" t="s">
        <v>46</v>
      </c>
      <c r="H91" s="5" t="s">
        <v>113</v>
      </c>
      <c r="I91" s="6">
        <v>36550</v>
      </c>
      <c r="J91" s="6">
        <v>0</v>
      </c>
    </row>
    <row r="92" spans="1:10" x14ac:dyDescent="0.35">
      <c r="A92" s="5" t="s">
        <v>182</v>
      </c>
      <c r="B92" s="5" t="s">
        <v>183</v>
      </c>
      <c r="C92" s="5" t="s">
        <v>151</v>
      </c>
      <c r="D92" s="5">
        <v>3</v>
      </c>
      <c r="E92" s="5">
        <v>120000</v>
      </c>
      <c r="F92" s="5" t="s">
        <v>112</v>
      </c>
      <c r="G92" s="5" t="s">
        <v>46</v>
      </c>
      <c r="H92" s="5" t="s">
        <v>113</v>
      </c>
      <c r="I92" s="6">
        <v>0</v>
      </c>
      <c r="J92" s="6">
        <v>36550</v>
      </c>
    </row>
    <row r="93" spans="1:10" x14ac:dyDescent="0.35">
      <c r="A93" s="5" t="s">
        <v>184</v>
      </c>
      <c r="B93" s="5" t="s">
        <v>185</v>
      </c>
      <c r="C93" s="5" t="s">
        <v>151</v>
      </c>
      <c r="D93" s="5">
        <v>3</v>
      </c>
      <c r="E93" s="5">
        <v>200000</v>
      </c>
      <c r="F93" s="5" t="s">
        <v>116</v>
      </c>
      <c r="G93" s="5" t="s">
        <v>50</v>
      </c>
      <c r="H93" s="5" t="s">
        <v>117</v>
      </c>
      <c r="I93" s="6">
        <v>24900</v>
      </c>
      <c r="J93" s="6">
        <v>0</v>
      </c>
    </row>
    <row r="94" spans="1:10" x14ac:dyDescent="0.35">
      <c r="A94" s="5" t="s">
        <v>184</v>
      </c>
      <c r="B94" s="5" t="s">
        <v>185</v>
      </c>
      <c r="C94" s="5" t="s">
        <v>151</v>
      </c>
      <c r="D94" s="5">
        <v>3</v>
      </c>
      <c r="E94" s="5">
        <v>100000</v>
      </c>
      <c r="F94" s="5" t="s">
        <v>116</v>
      </c>
      <c r="G94" s="5" t="s">
        <v>50</v>
      </c>
      <c r="H94" s="5" t="s">
        <v>117</v>
      </c>
      <c r="I94" s="6">
        <v>0</v>
      </c>
      <c r="J94" s="6">
        <v>24900</v>
      </c>
    </row>
    <row r="95" spans="1:10" x14ac:dyDescent="0.35">
      <c r="A95" s="5" t="s">
        <v>186</v>
      </c>
      <c r="B95" s="5" t="s">
        <v>187</v>
      </c>
      <c r="C95" s="5" t="s">
        <v>188</v>
      </c>
      <c r="D95" s="5">
        <v>4</v>
      </c>
      <c r="E95" s="5">
        <v>120000</v>
      </c>
      <c r="F95" s="5" t="s">
        <v>68</v>
      </c>
      <c r="G95" s="5" t="s">
        <v>46</v>
      </c>
      <c r="H95" s="5" t="s">
        <v>69</v>
      </c>
      <c r="I95" s="6">
        <v>20000</v>
      </c>
      <c r="J95" s="6">
        <v>0</v>
      </c>
    </row>
    <row r="96" spans="1:10" x14ac:dyDescent="0.35">
      <c r="A96" s="5" t="s">
        <v>186</v>
      </c>
      <c r="B96" s="5" t="s">
        <v>187</v>
      </c>
      <c r="C96" s="5" t="s">
        <v>188</v>
      </c>
      <c r="D96" s="5">
        <v>4</v>
      </c>
      <c r="E96" s="5">
        <v>400000</v>
      </c>
      <c r="F96" s="5" t="s">
        <v>68</v>
      </c>
      <c r="G96" s="5" t="s">
        <v>46</v>
      </c>
      <c r="H96" s="5" t="s">
        <v>69</v>
      </c>
      <c r="I96" s="6">
        <v>0</v>
      </c>
      <c r="J96" s="6">
        <v>20000</v>
      </c>
    </row>
    <row r="97" spans="1:10" x14ac:dyDescent="0.35">
      <c r="A97" s="5" t="s">
        <v>189</v>
      </c>
      <c r="B97" s="5" t="s">
        <v>190</v>
      </c>
      <c r="C97" s="5" t="s">
        <v>188</v>
      </c>
      <c r="D97" s="5">
        <v>4</v>
      </c>
      <c r="E97" s="5">
        <v>120000</v>
      </c>
      <c r="F97" s="5" t="s">
        <v>72</v>
      </c>
      <c r="G97" s="5" t="s">
        <v>46</v>
      </c>
      <c r="H97" s="5" t="s">
        <v>73</v>
      </c>
      <c r="I97" s="6">
        <v>15000</v>
      </c>
      <c r="J97" s="6">
        <v>0</v>
      </c>
    </row>
    <row r="98" spans="1:10" x14ac:dyDescent="0.35">
      <c r="A98" s="5" t="s">
        <v>189</v>
      </c>
      <c r="B98" s="5" t="s">
        <v>190</v>
      </c>
      <c r="C98" s="5" t="s">
        <v>188</v>
      </c>
      <c r="D98" s="5">
        <v>4</v>
      </c>
      <c r="E98" s="5">
        <v>400000</v>
      </c>
      <c r="F98" s="5" t="s">
        <v>72</v>
      </c>
      <c r="G98" s="5" t="s">
        <v>46</v>
      </c>
      <c r="H98" s="5" t="s">
        <v>73</v>
      </c>
      <c r="I98" s="6">
        <v>0</v>
      </c>
      <c r="J98" s="6">
        <v>15000</v>
      </c>
    </row>
    <row r="99" spans="1:10" x14ac:dyDescent="0.35">
      <c r="A99" s="5" t="s">
        <v>191</v>
      </c>
      <c r="B99" s="5" t="s">
        <v>192</v>
      </c>
      <c r="C99" s="5" t="s">
        <v>188</v>
      </c>
      <c r="D99" s="5">
        <v>4</v>
      </c>
      <c r="E99" s="5">
        <v>120000</v>
      </c>
      <c r="F99" s="5" t="s">
        <v>156</v>
      </c>
      <c r="G99" s="5" t="s">
        <v>46</v>
      </c>
      <c r="H99" s="5" t="s">
        <v>157</v>
      </c>
      <c r="I99" s="6">
        <v>17000</v>
      </c>
      <c r="J99" s="6">
        <v>0</v>
      </c>
    </row>
    <row r="100" spans="1:10" x14ac:dyDescent="0.35">
      <c r="A100" s="5" t="s">
        <v>191</v>
      </c>
      <c r="B100" s="5" t="s">
        <v>192</v>
      </c>
      <c r="C100" s="5" t="s">
        <v>188</v>
      </c>
      <c r="D100" s="5">
        <v>4</v>
      </c>
      <c r="E100" s="5">
        <v>400000</v>
      </c>
      <c r="F100" s="5" t="s">
        <v>156</v>
      </c>
      <c r="G100" s="5" t="s">
        <v>46</v>
      </c>
      <c r="H100" s="5" t="s">
        <v>157</v>
      </c>
      <c r="I100" s="6">
        <v>0</v>
      </c>
      <c r="J100" s="6">
        <v>17000</v>
      </c>
    </row>
    <row r="101" spans="1:10" x14ac:dyDescent="0.35">
      <c r="A101" s="5" t="s">
        <v>193</v>
      </c>
      <c r="B101" s="5" t="s">
        <v>194</v>
      </c>
      <c r="C101" s="5" t="s">
        <v>188</v>
      </c>
      <c r="D101" s="5">
        <v>4</v>
      </c>
      <c r="E101" s="5">
        <v>500000</v>
      </c>
      <c r="F101" s="5" t="s">
        <v>76</v>
      </c>
      <c r="G101" s="5" t="s">
        <v>48</v>
      </c>
      <c r="H101" s="5" t="s">
        <v>77</v>
      </c>
      <c r="I101" s="6">
        <v>18000</v>
      </c>
      <c r="J101" s="6">
        <v>0</v>
      </c>
    </row>
    <row r="102" spans="1:10" x14ac:dyDescent="0.35">
      <c r="A102" s="5" t="s">
        <v>193</v>
      </c>
      <c r="B102" s="5" t="s">
        <v>194</v>
      </c>
      <c r="C102" s="5" t="s">
        <v>188</v>
      </c>
      <c r="D102" s="5">
        <v>4</v>
      </c>
      <c r="E102" s="5">
        <v>200000</v>
      </c>
      <c r="F102" s="5" t="s">
        <v>76</v>
      </c>
      <c r="G102" s="5" t="s">
        <v>48</v>
      </c>
      <c r="H102" s="5" t="s">
        <v>77</v>
      </c>
      <c r="I102" s="6">
        <v>0</v>
      </c>
      <c r="J102" s="6">
        <v>18000</v>
      </c>
    </row>
    <row r="103" spans="1:10" x14ac:dyDescent="0.35">
      <c r="A103" s="5" t="s">
        <v>195</v>
      </c>
      <c r="B103" s="5" t="s">
        <v>196</v>
      </c>
      <c r="C103" s="5" t="s">
        <v>188</v>
      </c>
      <c r="D103" s="5">
        <v>4</v>
      </c>
      <c r="E103" s="5">
        <v>500000</v>
      </c>
      <c r="F103" s="5" t="s">
        <v>80</v>
      </c>
      <c r="G103" s="5" t="s">
        <v>48</v>
      </c>
      <c r="H103" s="5" t="s">
        <v>81</v>
      </c>
      <c r="I103" s="6">
        <v>12000</v>
      </c>
      <c r="J103" s="6">
        <v>0</v>
      </c>
    </row>
    <row r="104" spans="1:10" x14ac:dyDescent="0.35">
      <c r="A104" s="5" t="s">
        <v>195</v>
      </c>
      <c r="B104" s="5" t="s">
        <v>196</v>
      </c>
      <c r="C104" s="5" t="s">
        <v>188</v>
      </c>
      <c r="D104" s="5">
        <v>4</v>
      </c>
      <c r="E104" s="5">
        <v>200000</v>
      </c>
      <c r="F104" s="5" t="s">
        <v>80</v>
      </c>
      <c r="G104" s="5" t="s">
        <v>48</v>
      </c>
      <c r="H104" s="5" t="s">
        <v>81</v>
      </c>
      <c r="I104" s="6">
        <v>0</v>
      </c>
      <c r="J104" s="6">
        <v>12000</v>
      </c>
    </row>
    <row r="105" spans="1:10" x14ac:dyDescent="0.35">
      <c r="A105" s="5" t="s">
        <v>197</v>
      </c>
      <c r="B105" s="5" t="s">
        <v>198</v>
      </c>
      <c r="C105" s="5" t="s">
        <v>188</v>
      </c>
      <c r="D105" s="5">
        <v>4</v>
      </c>
      <c r="E105" s="5">
        <v>610000</v>
      </c>
      <c r="F105" s="5" t="s">
        <v>199</v>
      </c>
      <c r="G105" s="5" t="s">
        <v>50</v>
      </c>
      <c r="H105" s="5" t="s">
        <v>85</v>
      </c>
      <c r="I105" s="6">
        <v>3200</v>
      </c>
      <c r="J105" s="6">
        <v>0</v>
      </c>
    </row>
    <row r="106" spans="1:10" x14ac:dyDescent="0.35">
      <c r="A106" s="5" t="s">
        <v>197</v>
      </c>
      <c r="B106" s="5" t="s">
        <v>198</v>
      </c>
      <c r="C106" s="5" t="s">
        <v>188</v>
      </c>
      <c r="D106" s="5">
        <v>4</v>
      </c>
      <c r="E106" s="5">
        <v>200000</v>
      </c>
      <c r="F106" s="5" t="s">
        <v>199</v>
      </c>
      <c r="G106" s="5" t="s">
        <v>50</v>
      </c>
      <c r="H106" s="5" t="s">
        <v>85</v>
      </c>
      <c r="I106" s="6">
        <v>0</v>
      </c>
      <c r="J106" s="6">
        <v>3200</v>
      </c>
    </row>
    <row r="107" spans="1:10" x14ac:dyDescent="0.35">
      <c r="A107" s="5" t="s">
        <v>200</v>
      </c>
      <c r="B107" s="5" t="s">
        <v>201</v>
      </c>
      <c r="C107" s="5" t="s">
        <v>188</v>
      </c>
      <c r="D107" s="5">
        <v>4</v>
      </c>
      <c r="E107" s="5">
        <v>620000</v>
      </c>
      <c r="F107" s="5" t="s">
        <v>88</v>
      </c>
      <c r="G107" s="5" t="s">
        <v>48</v>
      </c>
      <c r="H107" s="5" t="s">
        <v>89</v>
      </c>
      <c r="I107" s="6">
        <v>800</v>
      </c>
      <c r="J107" s="6">
        <v>0</v>
      </c>
    </row>
    <row r="108" spans="1:10" x14ac:dyDescent="0.35">
      <c r="A108" s="5" t="s">
        <v>200</v>
      </c>
      <c r="B108" s="5" t="s">
        <v>201</v>
      </c>
      <c r="C108" s="5" t="s">
        <v>188</v>
      </c>
      <c r="D108" s="5">
        <v>4</v>
      </c>
      <c r="E108" s="5">
        <v>200000</v>
      </c>
      <c r="F108" s="5" t="s">
        <v>88</v>
      </c>
      <c r="G108" s="5" t="s">
        <v>48</v>
      </c>
      <c r="H108" s="5" t="s">
        <v>89</v>
      </c>
      <c r="I108" s="6">
        <v>0</v>
      </c>
      <c r="J108" s="6">
        <v>800</v>
      </c>
    </row>
    <row r="109" spans="1:10" x14ac:dyDescent="0.35">
      <c r="A109" s="5" t="s">
        <v>202</v>
      </c>
      <c r="B109" s="5" t="s">
        <v>203</v>
      </c>
      <c r="C109" s="5" t="s">
        <v>188</v>
      </c>
      <c r="D109" s="5">
        <v>4</v>
      </c>
      <c r="E109" s="5">
        <v>630000</v>
      </c>
      <c r="F109" s="5" t="s">
        <v>92</v>
      </c>
      <c r="G109" s="5" t="s">
        <v>50</v>
      </c>
      <c r="H109" s="5" t="s">
        <v>93</v>
      </c>
      <c r="I109" s="6">
        <v>420</v>
      </c>
      <c r="J109" s="6">
        <v>0</v>
      </c>
    </row>
    <row r="110" spans="1:10" x14ac:dyDescent="0.35">
      <c r="A110" s="5" t="s">
        <v>202</v>
      </c>
      <c r="B110" s="5" t="s">
        <v>203</v>
      </c>
      <c r="C110" s="5" t="s">
        <v>188</v>
      </c>
      <c r="D110" s="5">
        <v>4</v>
      </c>
      <c r="E110" s="5">
        <v>200000</v>
      </c>
      <c r="F110" s="5" t="s">
        <v>92</v>
      </c>
      <c r="G110" s="5" t="s">
        <v>50</v>
      </c>
      <c r="H110" s="5" t="s">
        <v>93</v>
      </c>
      <c r="I110" s="6">
        <v>0</v>
      </c>
      <c r="J110" s="6">
        <v>420</v>
      </c>
    </row>
    <row r="111" spans="1:10" x14ac:dyDescent="0.35">
      <c r="A111" s="5" t="s">
        <v>204</v>
      </c>
      <c r="B111" s="5" t="s">
        <v>192</v>
      </c>
      <c r="C111" s="5" t="s">
        <v>188</v>
      </c>
      <c r="D111" s="5">
        <v>4</v>
      </c>
      <c r="E111" s="5">
        <v>650000</v>
      </c>
      <c r="F111" s="5" t="s">
        <v>96</v>
      </c>
      <c r="G111" s="5" t="s">
        <v>46</v>
      </c>
      <c r="H111" s="5" t="s">
        <v>97</v>
      </c>
      <c r="I111" s="6">
        <v>1800</v>
      </c>
      <c r="J111" s="6">
        <v>0</v>
      </c>
    </row>
    <row r="112" spans="1:10" x14ac:dyDescent="0.35">
      <c r="A112" s="5" t="s">
        <v>204</v>
      </c>
      <c r="B112" s="5" t="s">
        <v>192</v>
      </c>
      <c r="C112" s="5" t="s">
        <v>188</v>
      </c>
      <c r="D112" s="5">
        <v>4</v>
      </c>
      <c r="E112" s="5">
        <v>200000</v>
      </c>
      <c r="F112" s="5" t="s">
        <v>96</v>
      </c>
      <c r="G112" s="5" t="s">
        <v>46</v>
      </c>
      <c r="H112" s="5" t="s">
        <v>97</v>
      </c>
      <c r="I112" s="6">
        <v>0</v>
      </c>
      <c r="J112" s="6">
        <v>1800</v>
      </c>
    </row>
    <row r="113" spans="1:10" x14ac:dyDescent="0.35">
      <c r="A113" s="5" t="s">
        <v>205</v>
      </c>
      <c r="B113" s="5" t="s">
        <v>206</v>
      </c>
      <c r="C113" s="5" t="s">
        <v>188</v>
      </c>
      <c r="D113" s="5">
        <v>4</v>
      </c>
      <c r="E113" s="5">
        <v>600000</v>
      </c>
      <c r="F113" s="5" t="s">
        <v>207</v>
      </c>
      <c r="G113" s="5" t="s">
        <v>46</v>
      </c>
      <c r="H113" s="5" t="s">
        <v>101</v>
      </c>
      <c r="I113" s="6">
        <v>5200</v>
      </c>
      <c r="J113" s="6">
        <v>0</v>
      </c>
    </row>
    <row r="114" spans="1:10" x14ac:dyDescent="0.35">
      <c r="A114" s="5" t="s">
        <v>205</v>
      </c>
      <c r="B114" s="5" t="s">
        <v>206</v>
      </c>
      <c r="C114" s="5" t="s">
        <v>188</v>
      </c>
      <c r="D114" s="5">
        <v>4</v>
      </c>
      <c r="E114" s="5">
        <v>600000</v>
      </c>
      <c r="F114" s="5" t="s">
        <v>208</v>
      </c>
      <c r="G114" s="5" t="s">
        <v>48</v>
      </c>
      <c r="H114" s="5" t="s">
        <v>101</v>
      </c>
      <c r="I114" s="6">
        <v>4800</v>
      </c>
      <c r="J114" s="6">
        <v>0</v>
      </c>
    </row>
    <row r="115" spans="1:10" x14ac:dyDescent="0.35">
      <c r="A115" s="5" t="s">
        <v>205</v>
      </c>
      <c r="B115" s="5" t="s">
        <v>206</v>
      </c>
      <c r="C115" s="5" t="s">
        <v>188</v>
      </c>
      <c r="D115" s="5">
        <v>4</v>
      </c>
      <c r="E115" s="5">
        <v>600000</v>
      </c>
      <c r="F115" s="5" t="s">
        <v>209</v>
      </c>
      <c r="G115" s="5" t="s">
        <v>50</v>
      </c>
      <c r="H115" s="5" t="s">
        <v>101</v>
      </c>
      <c r="I115" s="6">
        <v>3600</v>
      </c>
      <c r="J115" s="6">
        <v>0</v>
      </c>
    </row>
    <row r="116" spans="1:10" x14ac:dyDescent="0.35">
      <c r="A116" s="5" t="s">
        <v>205</v>
      </c>
      <c r="B116" s="5" t="s">
        <v>206</v>
      </c>
      <c r="C116" s="5" t="s">
        <v>188</v>
      </c>
      <c r="D116" s="5">
        <v>4</v>
      </c>
      <c r="E116" s="5">
        <v>100000</v>
      </c>
      <c r="F116" s="5" t="s">
        <v>210</v>
      </c>
      <c r="G116" s="5" t="s">
        <v>50</v>
      </c>
      <c r="H116" s="5" t="s">
        <v>101</v>
      </c>
      <c r="I116" s="6">
        <v>0</v>
      </c>
      <c r="J116" s="6">
        <v>13600</v>
      </c>
    </row>
    <row r="117" spans="1:10" x14ac:dyDescent="0.35">
      <c r="A117" s="5" t="s">
        <v>211</v>
      </c>
      <c r="B117" s="5" t="s">
        <v>206</v>
      </c>
      <c r="C117" s="5" t="s">
        <v>188</v>
      </c>
      <c r="D117" s="5">
        <v>4</v>
      </c>
      <c r="E117" s="5">
        <v>640000</v>
      </c>
      <c r="F117" s="5" t="s">
        <v>212</v>
      </c>
      <c r="G117" s="5" t="s">
        <v>50</v>
      </c>
      <c r="H117" s="5" t="s">
        <v>107</v>
      </c>
      <c r="I117" s="6">
        <v>900</v>
      </c>
      <c r="J117" s="6">
        <v>0</v>
      </c>
    </row>
    <row r="118" spans="1:10" x14ac:dyDescent="0.35">
      <c r="A118" s="5" t="s">
        <v>211</v>
      </c>
      <c r="B118" s="5" t="s">
        <v>206</v>
      </c>
      <c r="C118" s="5" t="s">
        <v>188</v>
      </c>
      <c r="D118" s="5">
        <v>4</v>
      </c>
      <c r="E118" s="5">
        <v>170000</v>
      </c>
      <c r="F118" s="5" t="s">
        <v>212</v>
      </c>
      <c r="G118" s="5" t="s">
        <v>50</v>
      </c>
      <c r="H118" s="5" t="s">
        <v>107</v>
      </c>
      <c r="I118" s="6">
        <v>0</v>
      </c>
      <c r="J118" s="6">
        <v>900</v>
      </c>
    </row>
    <row r="119" spans="1:10" x14ac:dyDescent="0.35">
      <c r="A119" s="5" t="s">
        <v>213</v>
      </c>
      <c r="B119" s="5" t="s">
        <v>206</v>
      </c>
      <c r="C119" s="5" t="s">
        <v>188</v>
      </c>
      <c r="D119" s="5">
        <v>4</v>
      </c>
      <c r="E119" s="5">
        <v>620000</v>
      </c>
      <c r="F119" s="5" t="s">
        <v>109</v>
      </c>
      <c r="G119" s="5" t="s">
        <v>48</v>
      </c>
      <c r="H119" s="5" t="s">
        <v>107</v>
      </c>
      <c r="I119" s="6">
        <v>200</v>
      </c>
      <c r="J119" s="6">
        <v>0</v>
      </c>
    </row>
    <row r="120" spans="1:10" x14ac:dyDescent="0.35">
      <c r="A120" s="5" t="s">
        <v>213</v>
      </c>
      <c r="B120" s="5" t="s">
        <v>206</v>
      </c>
      <c r="C120" s="5" t="s">
        <v>188</v>
      </c>
      <c r="D120" s="5">
        <v>4</v>
      </c>
      <c r="E120" s="5">
        <v>210000</v>
      </c>
      <c r="F120" s="5" t="s">
        <v>109</v>
      </c>
      <c r="G120" s="5" t="s">
        <v>48</v>
      </c>
      <c r="H120" s="5" t="s">
        <v>107</v>
      </c>
      <c r="I120" s="6">
        <v>0</v>
      </c>
      <c r="J120" s="6">
        <v>200</v>
      </c>
    </row>
    <row r="121" spans="1:10" x14ac:dyDescent="0.35">
      <c r="A121" s="5" t="s">
        <v>214</v>
      </c>
      <c r="B121" s="5" t="s">
        <v>215</v>
      </c>
      <c r="C121" s="5" t="s">
        <v>188</v>
      </c>
      <c r="D121" s="5">
        <v>4</v>
      </c>
      <c r="E121" s="5">
        <v>100000</v>
      </c>
      <c r="F121" s="5" t="s">
        <v>112</v>
      </c>
      <c r="G121" s="5" t="s">
        <v>46</v>
      </c>
      <c r="H121" s="5" t="s">
        <v>113</v>
      </c>
      <c r="I121" s="6">
        <v>39000</v>
      </c>
      <c r="J121" s="6">
        <v>0</v>
      </c>
    </row>
    <row r="122" spans="1:10" x14ac:dyDescent="0.35">
      <c r="A122" s="5" t="s">
        <v>214</v>
      </c>
      <c r="B122" s="5" t="s">
        <v>215</v>
      </c>
      <c r="C122" s="5" t="s">
        <v>188</v>
      </c>
      <c r="D122" s="5">
        <v>4</v>
      </c>
      <c r="E122" s="5">
        <v>120000</v>
      </c>
      <c r="F122" s="5" t="s">
        <v>112</v>
      </c>
      <c r="G122" s="5" t="s">
        <v>46</v>
      </c>
      <c r="H122" s="5" t="s">
        <v>113</v>
      </c>
      <c r="I122" s="6">
        <v>0</v>
      </c>
      <c r="J122" s="6">
        <v>39000</v>
      </c>
    </row>
    <row r="123" spans="1:10" x14ac:dyDescent="0.35">
      <c r="A123" s="5" t="s">
        <v>216</v>
      </c>
      <c r="B123" s="5" t="s">
        <v>217</v>
      </c>
      <c r="C123" s="5" t="s">
        <v>188</v>
      </c>
      <c r="D123" s="5">
        <v>4</v>
      </c>
      <c r="E123" s="5">
        <v>200000</v>
      </c>
      <c r="F123" s="5" t="s">
        <v>116</v>
      </c>
      <c r="G123" s="5" t="s">
        <v>50</v>
      </c>
      <c r="H123" s="5" t="s">
        <v>117</v>
      </c>
      <c r="I123" s="6">
        <v>25350</v>
      </c>
      <c r="J123" s="6">
        <v>0</v>
      </c>
    </row>
    <row r="124" spans="1:10" x14ac:dyDescent="0.35">
      <c r="A124" s="5" t="s">
        <v>216</v>
      </c>
      <c r="B124" s="5" t="s">
        <v>217</v>
      </c>
      <c r="C124" s="5" t="s">
        <v>188</v>
      </c>
      <c r="D124" s="5">
        <v>4</v>
      </c>
      <c r="E124" s="5">
        <v>100000</v>
      </c>
      <c r="F124" s="5" t="s">
        <v>116</v>
      </c>
      <c r="G124" s="5" t="s">
        <v>50</v>
      </c>
      <c r="H124" s="5" t="s">
        <v>117</v>
      </c>
      <c r="I124" s="6">
        <v>0</v>
      </c>
      <c r="J124" s="6">
        <v>25350</v>
      </c>
    </row>
    <row r="125" spans="1:10" x14ac:dyDescent="0.35">
      <c r="A125" s="5" t="s">
        <v>218</v>
      </c>
      <c r="B125" s="5" t="s">
        <v>219</v>
      </c>
      <c r="C125" s="5" t="s">
        <v>220</v>
      </c>
      <c r="D125" s="5">
        <v>5</v>
      </c>
      <c r="E125" s="5">
        <v>120000</v>
      </c>
      <c r="F125" s="5" t="s">
        <v>68</v>
      </c>
      <c r="G125" s="5" t="s">
        <v>46</v>
      </c>
      <c r="H125" s="5" t="s">
        <v>69</v>
      </c>
      <c r="I125" s="6">
        <v>22000</v>
      </c>
      <c r="J125" s="6">
        <v>0</v>
      </c>
    </row>
    <row r="126" spans="1:10" x14ac:dyDescent="0.35">
      <c r="A126" s="5" t="s">
        <v>218</v>
      </c>
      <c r="B126" s="5" t="s">
        <v>219</v>
      </c>
      <c r="C126" s="5" t="s">
        <v>220</v>
      </c>
      <c r="D126" s="5">
        <v>5</v>
      </c>
      <c r="E126" s="5">
        <v>400000</v>
      </c>
      <c r="F126" s="5" t="s">
        <v>68</v>
      </c>
      <c r="G126" s="5" t="s">
        <v>46</v>
      </c>
      <c r="H126" s="5" t="s">
        <v>69</v>
      </c>
      <c r="I126" s="6">
        <v>0</v>
      </c>
      <c r="J126" s="6">
        <v>22000</v>
      </c>
    </row>
    <row r="127" spans="1:10" x14ac:dyDescent="0.35">
      <c r="A127" s="5" t="s">
        <v>221</v>
      </c>
      <c r="B127" s="5" t="s">
        <v>222</v>
      </c>
      <c r="C127" s="5" t="s">
        <v>220</v>
      </c>
      <c r="D127" s="5">
        <v>5</v>
      </c>
      <c r="E127" s="5">
        <v>120000</v>
      </c>
      <c r="F127" s="5" t="s">
        <v>72</v>
      </c>
      <c r="G127" s="5" t="s">
        <v>46</v>
      </c>
      <c r="H127" s="5" t="s">
        <v>73</v>
      </c>
      <c r="I127" s="6">
        <v>18000</v>
      </c>
      <c r="J127" s="6">
        <v>0</v>
      </c>
    </row>
    <row r="128" spans="1:10" x14ac:dyDescent="0.35">
      <c r="A128" s="5" t="s">
        <v>221</v>
      </c>
      <c r="B128" s="5" t="s">
        <v>222</v>
      </c>
      <c r="C128" s="5" t="s">
        <v>220</v>
      </c>
      <c r="D128" s="5">
        <v>5</v>
      </c>
      <c r="E128" s="5">
        <v>400000</v>
      </c>
      <c r="F128" s="5" t="s">
        <v>72</v>
      </c>
      <c r="G128" s="5" t="s">
        <v>46</v>
      </c>
      <c r="H128" s="5" t="s">
        <v>73</v>
      </c>
      <c r="I128" s="6">
        <v>0</v>
      </c>
      <c r="J128" s="6">
        <v>18000</v>
      </c>
    </row>
    <row r="129" spans="1:10" x14ac:dyDescent="0.35">
      <c r="A129" s="5" t="s">
        <v>223</v>
      </c>
      <c r="B129" s="5" t="s">
        <v>224</v>
      </c>
      <c r="C129" s="5" t="s">
        <v>220</v>
      </c>
      <c r="D129" s="5">
        <v>5</v>
      </c>
      <c r="E129" s="5">
        <v>120000</v>
      </c>
      <c r="F129" s="5" t="s">
        <v>156</v>
      </c>
      <c r="G129" s="5" t="s">
        <v>46</v>
      </c>
      <c r="H129" s="5" t="s">
        <v>157</v>
      </c>
      <c r="I129" s="6">
        <v>18000</v>
      </c>
      <c r="J129" s="6">
        <v>0</v>
      </c>
    </row>
    <row r="130" spans="1:10" x14ac:dyDescent="0.35">
      <c r="A130" s="5" t="s">
        <v>223</v>
      </c>
      <c r="B130" s="5" t="s">
        <v>224</v>
      </c>
      <c r="C130" s="5" t="s">
        <v>220</v>
      </c>
      <c r="D130" s="5">
        <v>5</v>
      </c>
      <c r="E130" s="5">
        <v>400000</v>
      </c>
      <c r="F130" s="5" t="s">
        <v>156</v>
      </c>
      <c r="G130" s="5" t="s">
        <v>46</v>
      </c>
      <c r="H130" s="5" t="s">
        <v>157</v>
      </c>
      <c r="I130" s="6">
        <v>0</v>
      </c>
      <c r="J130" s="6">
        <v>18000</v>
      </c>
    </row>
    <row r="131" spans="1:10" x14ac:dyDescent="0.35">
      <c r="A131" s="5" t="s">
        <v>225</v>
      </c>
      <c r="B131" s="5" t="s">
        <v>226</v>
      </c>
      <c r="C131" s="5" t="s">
        <v>220</v>
      </c>
      <c r="D131" s="5">
        <v>5</v>
      </c>
      <c r="E131" s="5">
        <v>500000</v>
      </c>
      <c r="F131" s="5" t="s">
        <v>76</v>
      </c>
      <c r="G131" s="5" t="s">
        <v>48</v>
      </c>
      <c r="H131" s="5" t="s">
        <v>77</v>
      </c>
      <c r="I131" s="6">
        <v>19000</v>
      </c>
      <c r="J131" s="6">
        <v>0</v>
      </c>
    </row>
    <row r="132" spans="1:10" x14ac:dyDescent="0.35">
      <c r="A132" s="5" t="s">
        <v>225</v>
      </c>
      <c r="B132" s="5" t="s">
        <v>226</v>
      </c>
      <c r="C132" s="5" t="s">
        <v>220</v>
      </c>
      <c r="D132" s="5">
        <v>5</v>
      </c>
      <c r="E132" s="5">
        <v>200000</v>
      </c>
      <c r="F132" s="5" t="s">
        <v>76</v>
      </c>
      <c r="G132" s="5" t="s">
        <v>48</v>
      </c>
      <c r="H132" s="5" t="s">
        <v>77</v>
      </c>
      <c r="I132" s="6">
        <v>0</v>
      </c>
      <c r="J132" s="6">
        <v>19000</v>
      </c>
    </row>
    <row r="133" spans="1:10" x14ac:dyDescent="0.35">
      <c r="A133" s="5" t="s">
        <v>227</v>
      </c>
      <c r="B133" s="5" t="s">
        <v>228</v>
      </c>
      <c r="C133" s="5" t="s">
        <v>220</v>
      </c>
      <c r="D133" s="5">
        <v>5</v>
      </c>
      <c r="E133" s="5">
        <v>500000</v>
      </c>
      <c r="F133" s="5" t="s">
        <v>80</v>
      </c>
      <c r="G133" s="5" t="s">
        <v>48</v>
      </c>
      <c r="H133" s="5" t="s">
        <v>81</v>
      </c>
      <c r="I133" s="6">
        <v>13000</v>
      </c>
      <c r="J133" s="6">
        <v>0</v>
      </c>
    </row>
    <row r="134" spans="1:10" x14ac:dyDescent="0.35">
      <c r="A134" s="5" t="s">
        <v>227</v>
      </c>
      <c r="B134" s="5" t="s">
        <v>228</v>
      </c>
      <c r="C134" s="5" t="s">
        <v>220</v>
      </c>
      <c r="D134" s="5">
        <v>5</v>
      </c>
      <c r="E134" s="5">
        <v>200000</v>
      </c>
      <c r="F134" s="5" t="s">
        <v>80</v>
      </c>
      <c r="G134" s="5" t="s">
        <v>48</v>
      </c>
      <c r="H134" s="5" t="s">
        <v>81</v>
      </c>
      <c r="I134" s="6">
        <v>0</v>
      </c>
      <c r="J134" s="6">
        <v>13000</v>
      </c>
    </row>
    <row r="135" spans="1:10" x14ac:dyDescent="0.35">
      <c r="A135" s="5" t="s">
        <v>229</v>
      </c>
      <c r="B135" s="5" t="s">
        <v>222</v>
      </c>
      <c r="C135" s="5" t="s">
        <v>220</v>
      </c>
      <c r="D135" s="5">
        <v>5</v>
      </c>
      <c r="E135" s="5">
        <v>610000</v>
      </c>
      <c r="F135" s="5" t="s">
        <v>230</v>
      </c>
      <c r="G135" s="5" t="s">
        <v>50</v>
      </c>
      <c r="H135" s="5" t="s">
        <v>85</v>
      </c>
      <c r="I135" s="6">
        <v>3200</v>
      </c>
      <c r="J135" s="6">
        <v>0</v>
      </c>
    </row>
    <row r="136" spans="1:10" x14ac:dyDescent="0.35">
      <c r="A136" s="5" t="s">
        <v>229</v>
      </c>
      <c r="B136" s="5" t="s">
        <v>222</v>
      </c>
      <c r="C136" s="5" t="s">
        <v>220</v>
      </c>
      <c r="D136" s="5">
        <v>5</v>
      </c>
      <c r="E136" s="5">
        <v>200000</v>
      </c>
      <c r="F136" s="5" t="s">
        <v>230</v>
      </c>
      <c r="G136" s="5" t="s">
        <v>50</v>
      </c>
      <c r="H136" s="5" t="s">
        <v>85</v>
      </c>
      <c r="I136" s="6">
        <v>0</v>
      </c>
      <c r="J136" s="6">
        <v>3200</v>
      </c>
    </row>
    <row r="137" spans="1:10" x14ac:dyDescent="0.35">
      <c r="A137" s="5" t="s">
        <v>231</v>
      </c>
      <c r="B137" s="5" t="s">
        <v>232</v>
      </c>
      <c r="C137" s="5" t="s">
        <v>220</v>
      </c>
      <c r="D137" s="5">
        <v>5</v>
      </c>
      <c r="E137" s="5">
        <v>620000</v>
      </c>
      <c r="F137" s="5" t="s">
        <v>88</v>
      </c>
      <c r="G137" s="5" t="s">
        <v>48</v>
      </c>
      <c r="H137" s="5" t="s">
        <v>89</v>
      </c>
      <c r="I137" s="6">
        <v>850</v>
      </c>
      <c r="J137" s="6">
        <v>0</v>
      </c>
    </row>
    <row r="138" spans="1:10" x14ac:dyDescent="0.35">
      <c r="A138" s="5" t="s">
        <v>231</v>
      </c>
      <c r="B138" s="5" t="s">
        <v>232</v>
      </c>
      <c r="C138" s="5" t="s">
        <v>220</v>
      </c>
      <c r="D138" s="5">
        <v>5</v>
      </c>
      <c r="E138" s="5">
        <v>200000</v>
      </c>
      <c r="F138" s="5" t="s">
        <v>88</v>
      </c>
      <c r="G138" s="5" t="s">
        <v>48</v>
      </c>
      <c r="H138" s="5" t="s">
        <v>89</v>
      </c>
      <c r="I138" s="6">
        <v>0</v>
      </c>
      <c r="J138" s="6">
        <v>850</v>
      </c>
    </row>
    <row r="139" spans="1:10" x14ac:dyDescent="0.35">
      <c r="A139" s="5" t="s">
        <v>233</v>
      </c>
      <c r="B139" s="5" t="s">
        <v>234</v>
      </c>
      <c r="C139" s="5" t="s">
        <v>220</v>
      </c>
      <c r="D139" s="5">
        <v>5</v>
      </c>
      <c r="E139" s="5">
        <v>630000</v>
      </c>
      <c r="F139" s="5" t="s">
        <v>92</v>
      </c>
      <c r="G139" s="5" t="s">
        <v>50</v>
      </c>
      <c r="H139" s="5" t="s">
        <v>93</v>
      </c>
      <c r="I139" s="6">
        <v>400</v>
      </c>
      <c r="J139" s="6">
        <v>0</v>
      </c>
    </row>
    <row r="140" spans="1:10" x14ac:dyDescent="0.35">
      <c r="A140" s="5" t="s">
        <v>233</v>
      </c>
      <c r="B140" s="5" t="s">
        <v>234</v>
      </c>
      <c r="C140" s="5" t="s">
        <v>220</v>
      </c>
      <c r="D140" s="5">
        <v>5</v>
      </c>
      <c r="E140" s="5">
        <v>200000</v>
      </c>
      <c r="F140" s="5" t="s">
        <v>92</v>
      </c>
      <c r="G140" s="5" t="s">
        <v>50</v>
      </c>
      <c r="H140" s="5" t="s">
        <v>93</v>
      </c>
      <c r="I140" s="6">
        <v>0</v>
      </c>
      <c r="J140" s="6">
        <v>400</v>
      </c>
    </row>
    <row r="141" spans="1:10" x14ac:dyDescent="0.35">
      <c r="A141" s="5" t="s">
        <v>235</v>
      </c>
      <c r="B141" s="5" t="s">
        <v>236</v>
      </c>
      <c r="C141" s="5" t="s">
        <v>220</v>
      </c>
      <c r="D141" s="5">
        <v>5</v>
      </c>
      <c r="E141" s="5">
        <v>650000</v>
      </c>
      <c r="F141" s="5" t="s">
        <v>96</v>
      </c>
      <c r="G141" s="5" t="s">
        <v>46</v>
      </c>
      <c r="H141" s="5" t="s">
        <v>97</v>
      </c>
      <c r="I141" s="6">
        <v>2000</v>
      </c>
      <c r="J141" s="6">
        <v>0</v>
      </c>
    </row>
    <row r="142" spans="1:10" x14ac:dyDescent="0.35">
      <c r="A142" s="5" t="s">
        <v>235</v>
      </c>
      <c r="B142" s="5" t="s">
        <v>236</v>
      </c>
      <c r="C142" s="5" t="s">
        <v>220</v>
      </c>
      <c r="D142" s="5">
        <v>5</v>
      </c>
      <c r="E142" s="5">
        <v>200000</v>
      </c>
      <c r="F142" s="5" t="s">
        <v>96</v>
      </c>
      <c r="G142" s="5" t="s">
        <v>46</v>
      </c>
      <c r="H142" s="5" t="s">
        <v>97</v>
      </c>
      <c r="I142" s="6">
        <v>0</v>
      </c>
      <c r="J142" s="6">
        <v>2000</v>
      </c>
    </row>
    <row r="143" spans="1:10" x14ac:dyDescent="0.35">
      <c r="A143" s="5" t="s">
        <v>237</v>
      </c>
      <c r="B143" s="5" t="s">
        <v>238</v>
      </c>
      <c r="C143" s="5" t="s">
        <v>220</v>
      </c>
      <c r="D143" s="5">
        <v>5</v>
      </c>
      <c r="E143" s="5">
        <v>600000</v>
      </c>
      <c r="F143" s="5" t="s">
        <v>239</v>
      </c>
      <c r="G143" s="5" t="s">
        <v>46</v>
      </c>
      <c r="H143" s="5" t="s">
        <v>101</v>
      </c>
      <c r="I143" s="6">
        <v>5200</v>
      </c>
      <c r="J143" s="6">
        <v>0</v>
      </c>
    </row>
    <row r="144" spans="1:10" x14ac:dyDescent="0.35">
      <c r="A144" s="5" t="s">
        <v>237</v>
      </c>
      <c r="B144" s="5" t="s">
        <v>238</v>
      </c>
      <c r="C144" s="5" t="s">
        <v>220</v>
      </c>
      <c r="D144" s="5">
        <v>5</v>
      </c>
      <c r="E144" s="5">
        <v>600000</v>
      </c>
      <c r="F144" s="5" t="s">
        <v>240</v>
      </c>
      <c r="G144" s="5" t="s">
        <v>48</v>
      </c>
      <c r="H144" s="5" t="s">
        <v>101</v>
      </c>
      <c r="I144" s="6">
        <v>4800</v>
      </c>
      <c r="J144" s="6">
        <v>0</v>
      </c>
    </row>
    <row r="145" spans="1:10" x14ac:dyDescent="0.35">
      <c r="A145" s="5" t="s">
        <v>237</v>
      </c>
      <c r="B145" s="5" t="s">
        <v>238</v>
      </c>
      <c r="C145" s="5" t="s">
        <v>220</v>
      </c>
      <c r="D145" s="5">
        <v>5</v>
      </c>
      <c r="E145" s="5">
        <v>600000</v>
      </c>
      <c r="F145" s="5" t="s">
        <v>241</v>
      </c>
      <c r="G145" s="5" t="s">
        <v>50</v>
      </c>
      <c r="H145" s="5" t="s">
        <v>101</v>
      </c>
      <c r="I145" s="6">
        <v>3600</v>
      </c>
      <c r="J145" s="6">
        <v>0</v>
      </c>
    </row>
    <row r="146" spans="1:10" x14ac:dyDescent="0.35">
      <c r="A146" s="5" t="s">
        <v>237</v>
      </c>
      <c r="B146" s="5" t="s">
        <v>238</v>
      </c>
      <c r="C146" s="5" t="s">
        <v>220</v>
      </c>
      <c r="D146" s="5">
        <v>5</v>
      </c>
      <c r="E146" s="5">
        <v>100000</v>
      </c>
      <c r="F146" s="5" t="s">
        <v>242</v>
      </c>
      <c r="G146" s="5" t="s">
        <v>50</v>
      </c>
      <c r="H146" s="5" t="s">
        <v>101</v>
      </c>
      <c r="I146" s="6">
        <v>0</v>
      </c>
      <c r="J146" s="6">
        <v>13600</v>
      </c>
    </row>
    <row r="147" spans="1:10" x14ac:dyDescent="0.35">
      <c r="A147" s="5" t="s">
        <v>243</v>
      </c>
      <c r="B147" s="5" t="s">
        <v>238</v>
      </c>
      <c r="C147" s="5" t="s">
        <v>220</v>
      </c>
      <c r="D147" s="5">
        <v>5</v>
      </c>
      <c r="E147" s="5">
        <v>640000</v>
      </c>
      <c r="F147" s="5" t="s">
        <v>244</v>
      </c>
      <c r="G147" s="5" t="s">
        <v>50</v>
      </c>
      <c r="H147" s="5" t="s">
        <v>107</v>
      </c>
      <c r="I147" s="6">
        <v>900</v>
      </c>
      <c r="J147" s="6">
        <v>0</v>
      </c>
    </row>
    <row r="148" spans="1:10" x14ac:dyDescent="0.35">
      <c r="A148" s="5" t="s">
        <v>243</v>
      </c>
      <c r="B148" s="5" t="s">
        <v>238</v>
      </c>
      <c r="C148" s="5" t="s">
        <v>220</v>
      </c>
      <c r="D148" s="5">
        <v>5</v>
      </c>
      <c r="E148" s="5">
        <v>170000</v>
      </c>
      <c r="F148" s="5" t="s">
        <v>244</v>
      </c>
      <c r="G148" s="5" t="s">
        <v>50</v>
      </c>
      <c r="H148" s="5" t="s">
        <v>107</v>
      </c>
      <c r="I148" s="6">
        <v>0</v>
      </c>
      <c r="J148" s="6">
        <v>900</v>
      </c>
    </row>
    <row r="149" spans="1:10" x14ac:dyDescent="0.35">
      <c r="A149" s="5" t="s">
        <v>245</v>
      </c>
      <c r="B149" s="5" t="s">
        <v>238</v>
      </c>
      <c r="C149" s="5" t="s">
        <v>220</v>
      </c>
      <c r="D149" s="5">
        <v>5</v>
      </c>
      <c r="E149" s="5">
        <v>620000</v>
      </c>
      <c r="F149" s="5" t="s">
        <v>109</v>
      </c>
      <c r="G149" s="5" t="s">
        <v>48</v>
      </c>
      <c r="H149" s="5" t="s">
        <v>107</v>
      </c>
      <c r="I149" s="6">
        <v>200</v>
      </c>
      <c r="J149" s="6">
        <v>0</v>
      </c>
    </row>
    <row r="150" spans="1:10" x14ac:dyDescent="0.35">
      <c r="A150" s="5" t="s">
        <v>245</v>
      </c>
      <c r="B150" s="5" t="s">
        <v>238</v>
      </c>
      <c r="C150" s="5" t="s">
        <v>220</v>
      </c>
      <c r="D150" s="5">
        <v>5</v>
      </c>
      <c r="E150" s="5">
        <v>210000</v>
      </c>
      <c r="F150" s="5" t="s">
        <v>109</v>
      </c>
      <c r="G150" s="5" t="s">
        <v>48</v>
      </c>
      <c r="H150" s="5" t="s">
        <v>107</v>
      </c>
      <c r="I150" s="6">
        <v>0</v>
      </c>
      <c r="J150" s="6">
        <v>200</v>
      </c>
    </row>
    <row r="151" spans="1:10" x14ac:dyDescent="0.35">
      <c r="A151" s="5" t="s">
        <v>246</v>
      </c>
      <c r="B151" s="5" t="s">
        <v>247</v>
      </c>
      <c r="C151" s="5" t="s">
        <v>220</v>
      </c>
      <c r="D151" s="5">
        <v>5</v>
      </c>
      <c r="E151" s="5">
        <v>100000</v>
      </c>
      <c r="F151" s="5" t="s">
        <v>112</v>
      </c>
      <c r="G151" s="5" t="s">
        <v>46</v>
      </c>
      <c r="H151" s="5" t="s">
        <v>113</v>
      </c>
      <c r="I151" s="6">
        <v>43500</v>
      </c>
      <c r="J151" s="6">
        <v>0</v>
      </c>
    </row>
    <row r="152" spans="1:10" x14ac:dyDescent="0.35">
      <c r="A152" s="5" t="s">
        <v>246</v>
      </c>
      <c r="B152" s="5" t="s">
        <v>247</v>
      </c>
      <c r="C152" s="5" t="s">
        <v>220</v>
      </c>
      <c r="D152" s="5">
        <v>5</v>
      </c>
      <c r="E152" s="5">
        <v>120000</v>
      </c>
      <c r="F152" s="5" t="s">
        <v>112</v>
      </c>
      <c r="G152" s="5" t="s">
        <v>46</v>
      </c>
      <c r="H152" s="5" t="s">
        <v>113</v>
      </c>
      <c r="I152" s="6">
        <v>0</v>
      </c>
      <c r="J152" s="6">
        <v>43500</v>
      </c>
    </row>
    <row r="153" spans="1:10" x14ac:dyDescent="0.35">
      <c r="A153" s="5" t="s">
        <v>248</v>
      </c>
      <c r="B153" s="5" t="s">
        <v>249</v>
      </c>
      <c r="C153" s="5" t="s">
        <v>220</v>
      </c>
      <c r="D153" s="5">
        <v>5</v>
      </c>
      <c r="E153" s="5">
        <v>200000</v>
      </c>
      <c r="F153" s="5" t="s">
        <v>116</v>
      </c>
      <c r="G153" s="5" t="s">
        <v>50</v>
      </c>
      <c r="H153" s="5" t="s">
        <v>117</v>
      </c>
      <c r="I153" s="6">
        <v>26900</v>
      </c>
      <c r="J153" s="6">
        <v>0</v>
      </c>
    </row>
    <row r="154" spans="1:10" x14ac:dyDescent="0.35">
      <c r="A154" s="5" t="s">
        <v>248</v>
      </c>
      <c r="B154" s="5" t="s">
        <v>249</v>
      </c>
      <c r="C154" s="5" t="s">
        <v>220</v>
      </c>
      <c r="D154" s="5">
        <v>5</v>
      </c>
      <c r="E154" s="5">
        <v>100000</v>
      </c>
      <c r="F154" s="5" t="s">
        <v>116</v>
      </c>
      <c r="G154" s="5" t="s">
        <v>50</v>
      </c>
      <c r="H154" s="5" t="s">
        <v>117</v>
      </c>
      <c r="I154" s="6">
        <v>0</v>
      </c>
      <c r="J154" s="6">
        <v>26900</v>
      </c>
    </row>
    <row r="155" spans="1:10" x14ac:dyDescent="0.35">
      <c r="A155" s="5" t="s">
        <v>250</v>
      </c>
      <c r="B155" s="5" t="s">
        <v>251</v>
      </c>
      <c r="C155" s="5" t="s">
        <v>252</v>
      </c>
      <c r="D155" s="5">
        <v>6</v>
      </c>
      <c r="E155" s="5">
        <v>120000</v>
      </c>
      <c r="F155" s="5" t="s">
        <v>68</v>
      </c>
      <c r="G155" s="5" t="s">
        <v>46</v>
      </c>
      <c r="H155" s="5" t="s">
        <v>69</v>
      </c>
      <c r="I155" s="6">
        <v>24000</v>
      </c>
      <c r="J155" s="6">
        <v>0</v>
      </c>
    </row>
    <row r="156" spans="1:10" x14ac:dyDescent="0.35">
      <c r="A156" s="5" t="s">
        <v>250</v>
      </c>
      <c r="B156" s="5" t="s">
        <v>251</v>
      </c>
      <c r="C156" s="5" t="s">
        <v>252</v>
      </c>
      <c r="D156" s="5">
        <v>6</v>
      </c>
      <c r="E156" s="5">
        <v>400000</v>
      </c>
      <c r="F156" s="5" t="s">
        <v>68</v>
      </c>
      <c r="G156" s="5" t="s">
        <v>46</v>
      </c>
      <c r="H156" s="5" t="s">
        <v>69</v>
      </c>
      <c r="I156" s="6">
        <v>0</v>
      </c>
      <c r="J156" s="6">
        <v>24000</v>
      </c>
    </row>
    <row r="157" spans="1:10" x14ac:dyDescent="0.35">
      <c r="A157" s="5" t="s">
        <v>253</v>
      </c>
      <c r="B157" s="5" t="s">
        <v>254</v>
      </c>
      <c r="C157" s="5" t="s">
        <v>252</v>
      </c>
      <c r="D157" s="5">
        <v>6</v>
      </c>
      <c r="E157" s="5">
        <v>120000</v>
      </c>
      <c r="F157" s="5" t="s">
        <v>72</v>
      </c>
      <c r="G157" s="5" t="s">
        <v>46</v>
      </c>
      <c r="H157" s="5" t="s">
        <v>73</v>
      </c>
      <c r="I157" s="6">
        <v>20000</v>
      </c>
      <c r="J157" s="6">
        <v>0</v>
      </c>
    </row>
    <row r="158" spans="1:10" x14ac:dyDescent="0.35">
      <c r="A158" s="5" t="s">
        <v>253</v>
      </c>
      <c r="B158" s="5" t="s">
        <v>254</v>
      </c>
      <c r="C158" s="5" t="s">
        <v>252</v>
      </c>
      <c r="D158" s="5">
        <v>6</v>
      </c>
      <c r="E158" s="5">
        <v>400000</v>
      </c>
      <c r="F158" s="5" t="s">
        <v>72</v>
      </c>
      <c r="G158" s="5" t="s">
        <v>46</v>
      </c>
      <c r="H158" s="5" t="s">
        <v>73</v>
      </c>
      <c r="I158" s="6">
        <v>0</v>
      </c>
      <c r="J158" s="6">
        <v>20000</v>
      </c>
    </row>
    <row r="159" spans="1:10" x14ac:dyDescent="0.35">
      <c r="A159" s="5" t="s">
        <v>255</v>
      </c>
      <c r="B159" s="5" t="s">
        <v>256</v>
      </c>
      <c r="C159" s="5" t="s">
        <v>252</v>
      </c>
      <c r="D159" s="5">
        <v>6</v>
      </c>
      <c r="E159" s="5">
        <v>120000</v>
      </c>
      <c r="F159" s="5" t="s">
        <v>156</v>
      </c>
      <c r="G159" s="5" t="s">
        <v>46</v>
      </c>
      <c r="H159" s="5" t="s">
        <v>157</v>
      </c>
      <c r="I159" s="6">
        <v>19000</v>
      </c>
      <c r="J159" s="6">
        <v>0</v>
      </c>
    </row>
    <row r="160" spans="1:10" x14ac:dyDescent="0.35">
      <c r="A160" s="5" t="s">
        <v>255</v>
      </c>
      <c r="B160" s="5" t="s">
        <v>256</v>
      </c>
      <c r="C160" s="5" t="s">
        <v>252</v>
      </c>
      <c r="D160" s="5">
        <v>6</v>
      </c>
      <c r="E160" s="5">
        <v>400000</v>
      </c>
      <c r="F160" s="5" t="s">
        <v>156</v>
      </c>
      <c r="G160" s="5" t="s">
        <v>46</v>
      </c>
      <c r="H160" s="5" t="s">
        <v>157</v>
      </c>
      <c r="I160" s="6">
        <v>0</v>
      </c>
      <c r="J160" s="6">
        <v>19000</v>
      </c>
    </row>
    <row r="161" spans="1:10" x14ac:dyDescent="0.35">
      <c r="A161" s="5" t="s">
        <v>257</v>
      </c>
      <c r="B161" s="5" t="s">
        <v>258</v>
      </c>
      <c r="C161" s="5" t="s">
        <v>252</v>
      </c>
      <c r="D161" s="5">
        <v>6</v>
      </c>
      <c r="E161" s="5">
        <v>500000</v>
      </c>
      <c r="F161" s="5" t="s">
        <v>76</v>
      </c>
      <c r="G161" s="5" t="s">
        <v>48</v>
      </c>
      <c r="H161" s="5" t="s">
        <v>77</v>
      </c>
      <c r="I161" s="6">
        <v>20000</v>
      </c>
      <c r="J161" s="6">
        <v>0</v>
      </c>
    </row>
    <row r="162" spans="1:10" x14ac:dyDescent="0.35">
      <c r="A162" s="5" t="s">
        <v>257</v>
      </c>
      <c r="B162" s="5" t="s">
        <v>258</v>
      </c>
      <c r="C162" s="5" t="s">
        <v>252</v>
      </c>
      <c r="D162" s="5">
        <v>6</v>
      </c>
      <c r="E162" s="5">
        <v>200000</v>
      </c>
      <c r="F162" s="5" t="s">
        <v>76</v>
      </c>
      <c r="G162" s="5" t="s">
        <v>48</v>
      </c>
      <c r="H162" s="5" t="s">
        <v>77</v>
      </c>
      <c r="I162" s="6">
        <v>0</v>
      </c>
      <c r="J162" s="6">
        <v>20000</v>
      </c>
    </row>
    <row r="163" spans="1:10" x14ac:dyDescent="0.35">
      <c r="A163" s="5" t="s">
        <v>259</v>
      </c>
      <c r="B163" s="5" t="s">
        <v>260</v>
      </c>
      <c r="C163" s="5" t="s">
        <v>252</v>
      </c>
      <c r="D163" s="5">
        <v>6</v>
      </c>
      <c r="E163" s="5">
        <v>500000</v>
      </c>
      <c r="F163" s="5" t="s">
        <v>80</v>
      </c>
      <c r="G163" s="5" t="s">
        <v>48</v>
      </c>
      <c r="H163" s="5" t="s">
        <v>81</v>
      </c>
      <c r="I163" s="6">
        <v>14000</v>
      </c>
      <c r="J163" s="6">
        <v>0</v>
      </c>
    </row>
    <row r="164" spans="1:10" x14ac:dyDescent="0.35">
      <c r="A164" s="5" t="s">
        <v>259</v>
      </c>
      <c r="B164" s="5" t="s">
        <v>260</v>
      </c>
      <c r="C164" s="5" t="s">
        <v>252</v>
      </c>
      <c r="D164" s="5">
        <v>6</v>
      </c>
      <c r="E164" s="5">
        <v>200000</v>
      </c>
      <c r="F164" s="5" t="s">
        <v>80</v>
      </c>
      <c r="G164" s="5" t="s">
        <v>48</v>
      </c>
      <c r="H164" s="5" t="s">
        <v>81</v>
      </c>
      <c r="I164" s="6">
        <v>0</v>
      </c>
      <c r="J164" s="6">
        <v>14000</v>
      </c>
    </row>
    <row r="165" spans="1:10" x14ac:dyDescent="0.35">
      <c r="A165" s="5" t="s">
        <v>261</v>
      </c>
      <c r="B165" s="5" t="s">
        <v>262</v>
      </c>
      <c r="C165" s="5" t="s">
        <v>252</v>
      </c>
      <c r="D165" s="5">
        <v>6</v>
      </c>
      <c r="E165" s="5">
        <v>610000</v>
      </c>
      <c r="F165" s="5" t="s">
        <v>263</v>
      </c>
      <c r="G165" s="5" t="s">
        <v>50</v>
      </c>
      <c r="H165" s="5" t="s">
        <v>85</v>
      </c>
      <c r="I165" s="6">
        <v>3200</v>
      </c>
      <c r="J165" s="6">
        <v>0</v>
      </c>
    </row>
    <row r="166" spans="1:10" x14ac:dyDescent="0.35">
      <c r="A166" s="5" t="s">
        <v>261</v>
      </c>
      <c r="B166" s="5" t="s">
        <v>262</v>
      </c>
      <c r="C166" s="5" t="s">
        <v>252</v>
      </c>
      <c r="D166" s="5">
        <v>6</v>
      </c>
      <c r="E166" s="5">
        <v>200000</v>
      </c>
      <c r="F166" s="5" t="s">
        <v>263</v>
      </c>
      <c r="G166" s="5" t="s">
        <v>50</v>
      </c>
      <c r="H166" s="5" t="s">
        <v>85</v>
      </c>
      <c r="I166" s="6">
        <v>0</v>
      </c>
      <c r="J166" s="6">
        <v>3200</v>
      </c>
    </row>
    <row r="167" spans="1:10" x14ac:dyDescent="0.35">
      <c r="A167" s="5" t="s">
        <v>264</v>
      </c>
      <c r="B167" s="5" t="s">
        <v>265</v>
      </c>
      <c r="C167" s="5" t="s">
        <v>252</v>
      </c>
      <c r="D167" s="5">
        <v>6</v>
      </c>
      <c r="E167" s="5">
        <v>620000</v>
      </c>
      <c r="F167" s="5" t="s">
        <v>88</v>
      </c>
      <c r="G167" s="5" t="s">
        <v>48</v>
      </c>
      <c r="H167" s="5" t="s">
        <v>89</v>
      </c>
      <c r="I167" s="6">
        <v>900</v>
      </c>
      <c r="J167" s="6">
        <v>0</v>
      </c>
    </row>
    <row r="168" spans="1:10" x14ac:dyDescent="0.35">
      <c r="A168" s="5" t="s">
        <v>264</v>
      </c>
      <c r="B168" s="5" t="s">
        <v>265</v>
      </c>
      <c r="C168" s="5" t="s">
        <v>252</v>
      </c>
      <c r="D168" s="5">
        <v>6</v>
      </c>
      <c r="E168" s="5">
        <v>200000</v>
      </c>
      <c r="F168" s="5" t="s">
        <v>88</v>
      </c>
      <c r="G168" s="5" t="s">
        <v>48</v>
      </c>
      <c r="H168" s="5" t="s">
        <v>89</v>
      </c>
      <c r="I168" s="6">
        <v>0</v>
      </c>
      <c r="J168" s="6">
        <v>900</v>
      </c>
    </row>
    <row r="169" spans="1:10" x14ac:dyDescent="0.35">
      <c r="A169" s="5" t="s">
        <v>266</v>
      </c>
      <c r="B169" s="5" t="s">
        <v>267</v>
      </c>
      <c r="C169" s="5" t="s">
        <v>252</v>
      </c>
      <c r="D169" s="5">
        <v>6</v>
      </c>
      <c r="E169" s="5">
        <v>630000</v>
      </c>
      <c r="F169" s="5" t="s">
        <v>92</v>
      </c>
      <c r="G169" s="5" t="s">
        <v>50</v>
      </c>
      <c r="H169" s="5" t="s">
        <v>93</v>
      </c>
      <c r="I169" s="6">
        <v>450</v>
      </c>
      <c r="J169" s="6">
        <v>0</v>
      </c>
    </row>
    <row r="170" spans="1:10" x14ac:dyDescent="0.35">
      <c r="A170" s="5" t="s">
        <v>266</v>
      </c>
      <c r="B170" s="5" t="s">
        <v>267</v>
      </c>
      <c r="C170" s="5" t="s">
        <v>252</v>
      </c>
      <c r="D170" s="5">
        <v>6</v>
      </c>
      <c r="E170" s="5">
        <v>200000</v>
      </c>
      <c r="F170" s="5" t="s">
        <v>92</v>
      </c>
      <c r="G170" s="5" t="s">
        <v>50</v>
      </c>
      <c r="H170" s="5" t="s">
        <v>93</v>
      </c>
      <c r="I170" s="6">
        <v>0</v>
      </c>
      <c r="J170" s="6">
        <v>450</v>
      </c>
    </row>
    <row r="171" spans="1:10" x14ac:dyDescent="0.35">
      <c r="A171" s="5" t="s">
        <v>268</v>
      </c>
      <c r="B171" s="5" t="s">
        <v>256</v>
      </c>
      <c r="C171" s="5" t="s">
        <v>252</v>
      </c>
      <c r="D171" s="5">
        <v>6</v>
      </c>
      <c r="E171" s="5">
        <v>650000</v>
      </c>
      <c r="F171" s="5" t="s">
        <v>96</v>
      </c>
      <c r="G171" s="5" t="s">
        <v>46</v>
      </c>
      <c r="H171" s="5" t="s">
        <v>97</v>
      </c>
      <c r="I171" s="6">
        <v>2200</v>
      </c>
      <c r="J171" s="6">
        <v>0</v>
      </c>
    </row>
    <row r="172" spans="1:10" x14ac:dyDescent="0.35">
      <c r="A172" s="5" t="s">
        <v>268</v>
      </c>
      <c r="B172" s="5" t="s">
        <v>256</v>
      </c>
      <c r="C172" s="5" t="s">
        <v>252</v>
      </c>
      <c r="D172" s="5">
        <v>6</v>
      </c>
      <c r="E172" s="5">
        <v>200000</v>
      </c>
      <c r="F172" s="5" t="s">
        <v>96</v>
      </c>
      <c r="G172" s="5" t="s">
        <v>46</v>
      </c>
      <c r="H172" s="5" t="s">
        <v>97</v>
      </c>
      <c r="I172" s="6">
        <v>0</v>
      </c>
      <c r="J172" s="6">
        <v>2200</v>
      </c>
    </row>
    <row r="173" spans="1:10" x14ac:dyDescent="0.35">
      <c r="A173" s="5" t="s">
        <v>269</v>
      </c>
      <c r="B173" s="5" t="s">
        <v>270</v>
      </c>
      <c r="C173" s="5" t="s">
        <v>252</v>
      </c>
      <c r="D173" s="5">
        <v>6</v>
      </c>
      <c r="E173" s="5">
        <v>600000</v>
      </c>
      <c r="F173" s="5" t="s">
        <v>271</v>
      </c>
      <c r="G173" s="5" t="s">
        <v>46</v>
      </c>
      <c r="H173" s="5" t="s">
        <v>101</v>
      </c>
      <c r="I173" s="6">
        <v>5200</v>
      </c>
      <c r="J173" s="6">
        <v>0</v>
      </c>
    </row>
    <row r="174" spans="1:10" x14ac:dyDescent="0.35">
      <c r="A174" s="5" t="s">
        <v>269</v>
      </c>
      <c r="B174" s="5" t="s">
        <v>270</v>
      </c>
      <c r="C174" s="5" t="s">
        <v>252</v>
      </c>
      <c r="D174" s="5">
        <v>6</v>
      </c>
      <c r="E174" s="5">
        <v>600000</v>
      </c>
      <c r="F174" s="5" t="s">
        <v>272</v>
      </c>
      <c r="G174" s="5" t="s">
        <v>48</v>
      </c>
      <c r="H174" s="5" t="s">
        <v>101</v>
      </c>
      <c r="I174" s="6">
        <v>4800</v>
      </c>
      <c r="J174" s="6">
        <v>0</v>
      </c>
    </row>
    <row r="175" spans="1:10" x14ac:dyDescent="0.35">
      <c r="A175" s="5" t="s">
        <v>269</v>
      </c>
      <c r="B175" s="5" t="s">
        <v>270</v>
      </c>
      <c r="C175" s="5" t="s">
        <v>252</v>
      </c>
      <c r="D175" s="5">
        <v>6</v>
      </c>
      <c r="E175" s="5">
        <v>600000</v>
      </c>
      <c r="F175" s="5" t="s">
        <v>273</v>
      </c>
      <c r="G175" s="5" t="s">
        <v>50</v>
      </c>
      <c r="H175" s="5" t="s">
        <v>101</v>
      </c>
      <c r="I175" s="6">
        <v>3600</v>
      </c>
      <c r="J175" s="6">
        <v>0</v>
      </c>
    </row>
    <row r="176" spans="1:10" x14ac:dyDescent="0.35">
      <c r="A176" s="5" t="s">
        <v>269</v>
      </c>
      <c r="B176" s="5" t="s">
        <v>270</v>
      </c>
      <c r="C176" s="5" t="s">
        <v>252</v>
      </c>
      <c r="D176" s="5">
        <v>6</v>
      </c>
      <c r="E176" s="5">
        <v>100000</v>
      </c>
      <c r="F176" s="5" t="s">
        <v>274</v>
      </c>
      <c r="G176" s="5" t="s">
        <v>50</v>
      </c>
      <c r="H176" s="5" t="s">
        <v>101</v>
      </c>
      <c r="I176" s="6">
        <v>0</v>
      </c>
      <c r="J176" s="6">
        <v>13600</v>
      </c>
    </row>
    <row r="177" spans="1:10" x14ac:dyDescent="0.35">
      <c r="A177" s="5" t="s">
        <v>275</v>
      </c>
      <c r="B177" s="5" t="s">
        <v>270</v>
      </c>
      <c r="C177" s="5" t="s">
        <v>252</v>
      </c>
      <c r="D177" s="5">
        <v>6</v>
      </c>
      <c r="E177" s="5">
        <v>640000</v>
      </c>
      <c r="F177" s="5" t="s">
        <v>276</v>
      </c>
      <c r="G177" s="5" t="s">
        <v>50</v>
      </c>
      <c r="H177" s="5" t="s">
        <v>107</v>
      </c>
      <c r="I177" s="6">
        <v>900</v>
      </c>
      <c r="J177" s="6">
        <v>0</v>
      </c>
    </row>
    <row r="178" spans="1:10" x14ac:dyDescent="0.35">
      <c r="A178" s="5" t="s">
        <v>275</v>
      </c>
      <c r="B178" s="5" t="s">
        <v>270</v>
      </c>
      <c r="C178" s="5" t="s">
        <v>252</v>
      </c>
      <c r="D178" s="5">
        <v>6</v>
      </c>
      <c r="E178" s="5">
        <v>170000</v>
      </c>
      <c r="F178" s="5" t="s">
        <v>276</v>
      </c>
      <c r="G178" s="5" t="s">
        <v>50</v>
      </c>
      <c r="H178" s="5" t="s">
        <v>107</v>
      </c>
      <c r="I178" s="6">
        <v>0</v>
      </c>
      <c r="J178" s="6">
        <v>900</v>
      </c>
    </row>
    <row r="179" spans="1:10" x14ac:dyDescent="0.35">
      <c r="A179" s="5" t="s">
        <v>277</v>
      </c>
      <c r="B179" s="5" t="s">
        <v>270</v>
      </c>
      <c r="C179" s="5" t="s">
        <v>252</v>
      </c>
      <c r="D179" s="5">
        <v>6</v>
      </c>
      <c r="E179" s="5">
        <v>620000</v>
      </c>
      <c r="F179" s="5" t="s">
        <v>109</v>
      </c>
      <c r="G179" s="5" t="s">
        <v>48</v>
      </c>
      <c r="H179" s="5" t="s">
        <v>107</v>
      </c>
      <c r="I179" s="6">
        <v>200</v>
      </c>
      <c r="J179" s="6">
        <v>0</v>
      </c>
    </row>
    <row r="180" spans="1:10" x14ac:dyDescent="0.35">
      <c r="A180" s="5" t="s">
        <v>277</v>
      </c>
      <c r="B180" s="5" t="s">
        <v>270</v>
      </c>
      <c r="C180" s="5" t="s">
        <v>252</v>
      </c>
      <c r="D180" s="5">
        <v>6</v>
      </c>
      <c r="E180" s="5">
        <v>210000</v>
      </c>
      <c r="F180" s="5" t="s">
        <v>109</v>
      </c>
      <c r="G180" s="5" t="s">
        <v>48</v>
      </c>
      <c r="H180" s="5" t="s">
        <v>107</v>
      </c>
      <c r="I180" s="6">
        <v>0</v>
      </c>
      <c r="J180" s="6">
        <v>200</v>
      </c>
    </row>
    <row r="181" spans="1:10" x14ac:dyDescent="0.35">
      <c r="A181" s="5" t="s">
        <v>278</v>
      </c>
      <c r="B181" s="5" t="s">
        <v>279</v>
      </c>
      <c r="C181" s="5" t="s">
        <v>252</v>
      </c>
      <c r="D181" s="5">
        <v>6</v>
      </c>
      <c r="E181" s="5">
        <v>100000</v>
      </c>
      <c r="F181" s="5" t="s">
        <v>112</v>
      </c>
      <c r="G181" s="5" t="s">
        <v>46</v>
      </c>
      <c r="H181" s="5" t="s">
        <v>113</v>
      </c>
      <c r="I181" s="6">
        <v>47250</v>
      </c>
      <c r="J181" s="6">
        <v>0</v>
      </c>
    </row>
    <row r="182" spans="1:10" x14ac:dyDescent="0.35">
      <c r="A182" s="5" t="s">
        <v>278</v>
      </c>
      <c r="B182" s="5" t="s">
        <v>279</v>
      </c>
      <c r="C182" s="5" t="s">
        <v>252</v>
      </c>
      <c r="D182" s="5">
        <v>6</v>
      </c>
      <c r="E182" s="5">
        <v>120000</v>
      </c>
      <c r="F182" s="5" t="s">
        <v>112</v>
      </c>
      <c r="G182" s="5" t="s">
        <v>46</v>
      </c>
      <c r="H182" s="5" t="s">
        <v>113</v>
      </c>
      <c r="I182" s="6">
        <v>0</v>
      </c>
      <c r="J182" s="6">
        <v>47250</v>
      </c>
    </row>
    <row r="183" spans="1:10" x14ac:dyDescent="0.35">
      <c r="A183" s="5" t="s">
        <v>280</v>
      </c>
      <c r="B183" s="5" t="s">
        <v>270</v>
      </c>
      <c r="C183" s="5" t="s">
        <v>252</v>
      </c>
      <c r="D183" s="5">
        <v>6</v>
      </c>
      <c r="E183" s="5">
        <v>200000</v>
      </c>
      <c r="F183" s="5" t="s">
        <v>116</v>
      </c>
      <c r="G183" s="5" t="s">
        <v>50</v>
      </c>
      <c r="H183" s="5" t="s">
        <v>117</v>
      </c>
      <c r="I183" s="6">
        <v>28500</v>
      </c>
      <c r="J183" s="6">
        <v>0</v>
      </c>
    </row>
    <row r="184" spans="1:10" x14ac:dyDescent="0.35">
      <c r="A184" s="5" t="s">
        <v>280</v>
      </c>
      <c r="B184" s="5" t="s">
        <v>270</v>
      </c>
      <c r="C184" s="5" t="s">
        <v>252</v>
      </c>
      <c r="D184" s="5">
        <v>6</v>
      </c>
      <c r="E184" s="5">
        <v>100000</v>
      </c>
      <c r="F184" s="5" t="s">
        <v>116</v>
      </c>
      <c r="G184" s="5" t="s">
        <v>50</v>
      </c>
      <c r="H184" s="5" t="s">
        <v>117</v>
      </c>
      <c r="I184" s="6">
        <v>0</v>
      </c>
      <c r="J184" s="6">
        <v>28500</v>
      </c>
    </row>
    <row r="185" spans="1:10" x14ac:dyDescent="0.35">
      <c r="H185" s="7" t="s">
        <v>281</v>
      </c>
      <c r="I185" s="8">
        <f>SUM(I5:I184)</f>
        <v>894550</v>
      </c>
      <c r="J185" s="8">
        <f>SUM(J5:J184)</f>
        <v>894550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>
      <pane ySplit="4" topLeftCell="A1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32" customWidth="1"/>
    <col min="3" max="8" width="11" customWidth="1"/>
  </cols>
  <sheetData>
    <row r="1" spans="1:8" ht="18" x14ac:dyDescent="0.4">
      <c r="A1" s="1" t="s">
        <v>282</v>
      </c>
    </row>
    <row r="2" spans="1:8" x14ac:dyDescent="0.35">
      <c r="A2" s="2" t="s">
        <v>283</v>
      </c>
    </row>
    <row r="4" spans="1:8" x14ac:dyDescent="0.35">
      <c r="A4" s="4" t="s">
        <v>13</v>
      </c>
      <c r="B4" s="4" t="s">
        <v>14</v>
      </c>
      <c r="C4" s="4" t="s">
        <v>284</v>
      </c>
      <c r="D4" s="4" t="s">
        <v>285</v>
      </c>
      <c r="E4" s="4" t="s">
        <v>286</v>
      </c>
      <c r="F4" s="4" t="s">
        <v>287</v>
      </c>
      <c r="G4" s="4" t="s">
        <v>288</v>
      </c>
      <c r="H4" s="4" t="s">
        <v>289</v>
      </c>
    </row>
    <row r="5" spans="1:8" x14ac:dyDescent="0.35">
      <c r="A5" s="9">
        <f>'Chart of Accounts'!A5</f>
        <v>100000</v>
      </c>
      <c r="B5" s="9" t="str">
        <f>'Chart of Accounts'!B5</f>
        <v>Cash / Bank</v>
      </c>
      <c r="C5" s="10">
        <f>SUMIFS('Journal Entries'!$I$5:$I$184,'Journal Entries'!$E$5:$E$184,$A5,'Journal Entries'!$D$5:$D$184,"&lt;=1")-SUMIFS('Journal Entries'!$J$5:$J$184,'Journal Entries'!$E$5:$E$184,$A5,'Journal Entries'!$D$5:$D$184,"&lt;=1")</f>
        <v>7900</v>
      </c>
      <c r="D5" s="10">
        <f>SUMIFS('Journal Entries'!$I$5:$I$184,'Journal Entries'!$E$5:$E$184,$A5,'Journal Entries'!$D$5:$D$184,"&lt;=2")-SUMIFS('Journal Entries'!$J$5:$J$184,'Journal Entries'!$E$5:$E$184,$A5,'Journal Entries'!$D$5:$D$184,"&lt;=2")</f>
        <v>-5150</v>
      </c>
      <c r="E5" s="10">
        <f>SUMIFS('Journal Entries'!$I$5:$I$184,'Journal Entries'!$E$5:$E$184,$A5,'Journal Entries'!$D$5:$D$184,"&lt;=3")-SUMIFS('Journal Entries'!$J$5:$J$184,'Journal Entries'!$E$5:$E$184,$A5,'Journal Entries'!$D$5:$D$184,"&lt;=3")</f>
        <v>-7100</v>
      </c>
      <c r="F5" s="10">
        <f>SUMIFS('Journal Entries'!$I$5:$I$184,'Journal Entries'!$E$5:$E$184,$A5,'Journal Entries'!$D$5:$D$184,"&lt;=4")-SUMIFS('Journal Entries'!$J$5:$J$184,'Journal Entries'!$E$5:$E$184,$A5,'Journal Entries'!$D$5:$D$184,"&lt;=4")</f>
        <v>-7050</v>
      </c>
      <c r="G5" s="10">
        <f>SUMIFS('Journal Entries'!$I$5:$I$184,'Journal Entries'!$E$5:$E$184,$A5,'Journal Entries'!$D$5:$D$184,"&lt;=5")-SUMIFS('Journal Entries'!$J$5:$J$184,'Journal Entries'!$E$5:$E$184,$A5,'Journal Entries'!$D$5:$D$184,"&lt;=5")</f>
        <v>-4050</v>
      </c>
      <c r="H5" s="10">
        <f>SUMIFS('Journal Entries'!$I$5:$I$184,'Journal Entries'!$E$5:$E$184,$A5,'Journal Entries'!$D$5:$D$184,"&lt;=6")-SUMIFS('Journal Entries'!$J$5:$J$184,'Journal Entries'!$E$5:$E$184,$A5,'Journal Entries'!$D$5:$D$184,"&lt;=6")</f>
        <v>1100</v>
      </c>
    </row>
    <row r="6" spans="1:8" x14ac:dyDescent="0.35">
      <c r="A6" s="9">
        <f>'Chart of Accounts'!A6</f>
        <v>120000</v>
      </c>
      <c r="B6" s="9" t="str">
        <f>'Chart of Accounts'!B6</f>
        <v>Accounts Receivable</v>
      </c>
      <c r="C6" s="10">
        <f>SUMIFS('Journal Entries'!$I$5:$I$184,'Journal Entries'!$E$5:$E$184,$A6,'Journal Entries'!$D$5:$D$184,"&lt;=1")-SUMIFS('Journal Entries'!$J$5:$J$184,'Journal Entries'!$E$5:$E$184,$A6,'Journal Entries'!$D$5:$D$184,"&lt;=1")</f>
        <v>4500</v>
      </c>
      <c r="D6" s="10">
        <f>SUMIFS('Journal Entries'!$I$5:$I$184,'Journal Entries'!$E$5:$E$184,$A6,'Journal Entries'!$D$5:$D$184,"&lt;=2")-SUMIFS('Journal Entries'!$J$5:$J$184,'Journal Entries'!$E$5:$E$184,$A6,'Journal Entries'!$D$5:$D$184,"&lt;=2")</f>
        <v>10250</v>
      </c>
      <c r="E6" s="10">
        <f>SUMIFS('Journal Entries'!$I$5:$I$184,'Journal Entries'!$E$5:$E$184,$A6,'Journal Entries'!$D$5:$D$184,"&lt;=3")-SUMIFS('Journal Entries'!$J$5:$J$184,'Journal Entries'!$E$5:$E$184,$A6,'Journal Entries'!$D$5:$D$184,"&lt;=3")</f>
        <v>22450</v>
      </c>
      <c r="F6" s="10">
        <f>SUMIFS('Journal Entries'!$I$5:$I$184,'Journal Entries'!$E$5:$E$184,$A6,'Journal Entries'!$D$5:$D$184,"&lt;=4")-SUMIFS('Journal Entries'!$J$5:$J$184,'Journal Entries'!$E$5:$E$184,$A6,'Journal Entries'!$D$5:$D$184,"&lt;=4")</f>
        <v>35450</v>
      </c>
      <c r="G6" s="10">
        <f>SUMIFS('Journal Entries'!$I$5:$I$184,'Journal Entries'!$E$5:$E$184,$A6,'Journal Entries'!$D$5:$D$184,"&lt;=5")-SUMIFS('Journal Entries'!$J$5:$J$184,'Journal Entries'!$E$5:$E$184,$A6,'Journal Entries'!$D$5:$D$184,"&lt;=5")</f>
        <v>49950</v>
      </c>
      <c r="H6" s="10">
        <f>SUMIFS('Journal Entries'!$I$5:$I$184,'Journal Entries'!$E$5:$E$184,$A6,'Journal Entries'!$D$5:$D$184,"&lt;=6")-SUMIFS('Journal Entries'!$J$5:$J$184,'Journal Entries'!$E$5:$E$184,$A6,'Journal Entries'!$D$5:$D$184,"&lt;=6")</f>
        <v>65700</v>
      </c>
    </row>
    <row r="7" spans="1:8" x14ac:dyDescent="0.35">
      <c r="A7" s="9">
        <f>'Chart of Accounts'!A7</f>
        <v>160000</v>
      </c>
      <c r="B7" s="9" t="str">
        <f>'Chart of Accounts'!B7</f>
        <v>Inventory</v>
      </c>
      <c r="C7" s="10">
        <f>SUMIFS('Journal Entries'!$I$5:$I$184,'Journal Entries'!$E$5:$E$184,$A7,'Journal Entries'!$D$5:$D$184,"&lt;=1")-SUMIFS('Journal Entries'!$J$5:$J$184,'Journal Entries'!$E$5:$E$184,$A7,'Journal Entries'!$D$5:$D$184,"&lt;=1")</f>
        <v>0</v>
      </c>
      <c r="D7" s="10">
        <f>SUMIFS('Journal Entries'!$I$5:$I$184,'Journal Entries'!$E$5:$E$184,$A7,'Journal Entries'!$D$5:$D$184,"&lt;=2")-SUMIFS('Journal Entries'!$J$5:$J$184,'Journal Entries'!$E$5:$E$184,$A7,'Journal Entries'!$D$5:$D$184,"&lt;=2")</f>
        <v>0</v>
      </c>
      <c r="E7" s="10">
        <f>SUMIFS('Journal Entries'!$I$5:$I$184,'Journal Entries'!$E$5:$E$184,$A7,'Journal Entries'!$D$5:$D$184,"&lt;=3")-SUMIFS('Journal Entries'!$J$5:$J$184,'Journal Entries'!$E$5:$E$184,$A7,'Journal Entries'!$D$5:$D$184,"&lt;=3")</f>
        <v>0</v>
      </c>
      <c r="F7" s="10">
        <f>SUMIFS('Journal Entries'!$I$5:$I$184,'Journal Entries'!$E$5:$E$184,$A7,'Journal Entries'!$D$5:$D$184,"&lt;=4")-SUMIFS('Journal Entries'!$J$5:$J$184,'Journal Entries'!$E$5:$E$184,$A7,'Journal Entries'!$D$5:$D$184,"&lt;=4")</f>
        <v>0</v>
      </c>
      <c r="G7" s="10">
        <f>SUMIFS('Journal Entries'!$I$5:$I$184,'Journal Entries'!$E$5:$E$184,$A7,'Journal Entries'!$D$5:$D$184,"&lt;=5")-SUMIFS('Journal Entries'!$J$5:$J$184,'Journal Entries'!$E$5:$E$184,$A7,'Journal Entries'!$D$5:$D$184,"&lt;=5")</f>
        <v>0</v>
      </c>
      <c r="H7" s="10">
        <f>SUMIFS('Journal Entries'!$I$5:$I$184,'Journal Entries'!$E$5:$E$184,$A7,'Journal Entries'!$D$5:$D$184,"&lt;=6")-SUMIFS('Journal Entries'!$J$5:$J$184,'Journal Entries'!$E$5:$E$184,$A7,'Journal Entries'!$D$5:$D$184,"&lt;=6")</f>
        <v>0</v>
      </c>
    </row>
    <row r="8" spans="1:8" x14ac:dyDescent="0.35">
      <c r="A8" s="9">
        <f>'Chart of Accounts'!A8</f>
        <v>170000</v>
      </c>
      <c r="B8" s="9" t="str">
        <f>'Chart of Accounts'!B8</f>
        <v>Accumulated Depreciation</v>
      </c>
      <c r="C8" s="10">
        <f>SUMIFS('Journal Entries'!$I$5:$I$184,'Journal Entries'!$E$5:$E$184,$A8,'Journal Entries'!$D$5:$D$184,"&lt;=1")-SUMIFS('Journal Entries'!$J$5:$J$184,'Journal Entries'!$E$5:$E$184,$A8,'Journal Entries'!$D$5:$D$184,"&lt;=1")</f>
        <v>-900</v>
      </c>
      <c r="D8" s="10">
        <f>SUMIFS('Journal Entries'!$I$5:$I$184,'Journal Entries'!$E$5:$E$184,$A8,'Journal Entries'!$D$5:$D$184,"&lt;=2")-SUMIFS('Journal Entries'!$J$5:$J$184,'Journal Entries'!$E$5:$E$184,$A8,'Journal Entries'!$D$5:$D$184,"&lt;=2")</f>
        <v>-1800</v>
      </c>
      <c r="E8" s="10">
        <f>SUMIFS('Journal Entries'!$I$5:$I$184,'Journal Entries'!$E$5:$E$184,$A8,'Journal Entries'!$D$5:$D$184,"&lt;=3")-SUMIFS('Journal Entries'!$J$5:$J$184,'Journal Entries'!$E$5:$E$184,$A8,'Journal Entries'!$D$5:$D$184,"&lt;=3")</f>
        <v>-2700</v>
      </c>
      <c r="F8" s="10">
        <f>SUMIFS('Journal Entries'!$I$5:$I$184,'Journal Entries'!$E$5:$E$184,$A8,'Journal Entries'!$D$5:$D$184,"&lt;=4")-SUMIFS('Journal Entries'!$J$5:$J$184,'Journal Entries'!$E$5:$E$184,$A8,'Journal Entries'!$D$5:$D$184,"&lt;=4")</f>
        <v>-3600</v>
      </c>
      <c r="G8" s="10">
        <f>SUMIFS('Journal Entries'!$I$5:$I$184,'Journal Entries'!$E$5:$E$184,$A8,'Journal Entries'!$D$5:$D$184,"&lt;=5")-SUMIFS('Journal Entries'!$J$5:$J$184,'Journal Entries'!$E$5:$E$184,$A8,'Journal Entries'!$D$5:$D$184,"&lt;=5")</f>
        <v>-4500</v>
      </c>
      <c r="H8" s="10">
        <f>SUMIFS('Journal Entries'!$I$5:$I$184,'Journal Entries'!$E$5:$E$184,$A8,'Journal Entries'!$D$5:$D$184,"&lt;=6")-SUMIFS('Journal Entries'!$J$5:$J$184,'Journal Entries'!$E$5:$E$184,$A8,'Journal Entries'!$D$5:$D$184,"&lt;=6")</f>
        <v>-5400</v>
      </c>
    </row>
    <row r="9" spans="1:8" x14ac:dyDescent="0.35">
      <c r="A9" s="9">
        <f>'Chart of Accounts'!A9</f>
        <v>200000</v>
      </c>
      <c r="B9" s="9" t="str">
        <f>'Chart of Accounts'!B9</f>
        <v>Accounts Payable</v>
      </c>
      <c r="C9" s="10">
        <f>SUMIFS('Journal Entries'!$I$5:$I$184,'Journal Entries'!$E$5:$E$184,$A9,'Journal Entries'!$D$5:$D$184,"&lt;=1")-SUMIFS('Journal Entries'!$J$5:$J$184,'Journal Entries'!$E$5:$E$184,$A9,'Journal Entries'!$D$5:$D$184,"&lt;=1")</f>
        <v>-5150</v>
      </c>
      <c r="D9" s="10">
        <f>SUMIFS('Journal Entries'!$I$5:$I$184,'Journal Entries'!$E$5:$E$184,$A9,'Journal Entries'!$D$5:$D$184,"&lt;=2")-SUMIFS('Journal Entries'!$J$5:$J$184,'Journal Entries'!$E$5:$E$184,$A9,'Journal Entries'!$D$5:$D$184,"&lt;=2")</f>
        <v>-12300</v>
      </c>
      <c r="E9" s="10">
        <f>SUMIFS('Journal Entries'!$I$5:$I$184,'Journal Entries'!$E$5:$E$184,$A9,'Journal Entries'!$D$5:$D$184,"&lt;=3")-SUMIFS('Journal Entries'!$J$5:$J$184,'Journal Entries'!$E$5:$E$184,$A9,'Journal Entries'!$D$5:$D$184,"&lt;=3")</f>
        <v>-23030</v>
      </c>
      <c r="F9" s="10">
        <f>SUMIFS('Journal Entries'!$I$5:$I$184,'Journal Entries'!$E$5:$E$184,$A9,'Journal Entries'!$D$5:$D$184,"&lt;=4")-SUMIFS('Journal Entries'!$J$5:$J$184,'Journal Entries'!$E$5:$E$184,$A9,'Journal Entries'!$D$5:$D$184,"&lt;=4")</f>
        <v>-33900</v>
      </c>
      <c r="G9" s="10">
        <f>SUMIFS('Journal Entries'!$I$5:$I$184,'Journal Entries'!$E$5:$E$184,$A9,'Journal Entries'!$D$5:$D$184,"&lt;=5")-SUMIFS('Journal Entries'!$J$5:$J$184,'Journal Entries'!$E$5:$E$184,$A9,'Journal Entries'!$D$5:$D$184,"&lt;=5")</f>
        <v>-45450</v>
      </c>
      <c r="H9" s="10">
        <f>SUMIFS('Journal Entries'!$I$5:$I$184,'Journal Entries'!$E$5:$E$184,$A9,'Journal Entries'!$D$5:$D$184,"&lt;=6")-SUMIFS('Journal Entries'!$J$5:$J$184,'Journal Entries'!$E$5:$E$184,$A9,'Journal Entries'!$D$5:$D$184,"&lt;=6")</f>
        <v>-57700</v>
      </c>
    </row>
    <row r="10" spans="1:8" x14ac:dyDescent="0.35">
      <c r="A10" s="9">
        <f>'Chart of Accounts'!A10</f>
        <v>210000</v>
      </c>
      <c r="B10" s="9" t="str">
        <f>'Chart of Accounts'!B10</f>
        <v>Accrued Liabilities</v>
      </c>
      <c r="C10" s="10">
        <f>SUMIFS('Journal Entries'!$I$5:$I$184,'Journal Entries'!$E$5:$E$184,$A10,'Journal Entries'!$D$5:$D$184,"&lt;=1")-SUMIFS('Journal Entries'!$J$5:$J$184,'Journal Entries'!$E$5:$E$184,$A10,'Journal Entries'!$D$5:$D$184,"&lt;=1")</f>
        <v>-200</v>
      </c>
      <c r="D10" s="10">
        <f>SUMIFS('Journal Entries'!$I$5:$I$184,'Journal Entries'!$E$5:$E$184,$A10,'Journal Entries'!$D$5:$D$184,"&lt;=2")-SUMIFS('Journal Entries'!$J$5:$J$184,'Journal Entries'!$E$5:$E$184,$A10,'Journal Entries'!$D$5:$D$184,"&lt;=2")</f>
        <v>-450</v>
      </c>
      <c r="E10" s="10">
        <f>SUMIFS('Journal Entries'!$I$5:$I$184,'Journal Entries'!$E$5:$E$184,$A10,'Journal Entries'!$D$5:$D$184,"&lt;=3")-SUMIFS('Journal Entries'!$J$5:$J$184,'Journal Entries'!$E$5:$E$184,$A10,'Journal Entries'!$D$5:$D$184,"&lt;=3")</f>
        <v>-750</v>
      </c>
      <c r="F10" s="10">
        <f>SUMIFS('Journal Entries'!$I$5:$I$184,'Journal Entries'!$E$5:$E$184,$A10,'Journal Entries'!$D$5:$D$184,"&lt;=4")-SUMIFS('Journal Entries'!$J$5:$J$184,'Journal Entries'!$E$5:$E$184,$A10,'Journal Entries'!$D$5:$D$184,"&lt;=4")</f>
        <v>-950</v>
      </c>
      <c r="G10" s="10">
        <f>SUMIFS('Journal Entries'!$I$5:$I$184,'Journal Entries'!$E$5:$E$184,$A10,'Journal Entries'!$D$5:$D$184,"&lt;=5")-SUMIFS('Journal Entries'!$J$5:$J$184,'Journal Entries'!$E$5:$E$184,$A10,'Journal Entries'!$D$5:$D$184,"&lt;=5")</f>
        <v>-1150</v>
      </c>
      <c r="H10" s="10">
        <f>SUMIFS('Journal Entries'!$I$5:$I$184,'Journal Entries'!$E$5:$E$184,$A10,'Journal Entries'!$D$5:$D$184,"&lt;=6")-SUMIFS('Journal Entries'!$J$5:$J$184,'Journal Entries'!$E$5:$E$184,$A10,'Journal Entries'!$D$5:$D$184,"&lt;=6")</f>
        <v>-1350</v>
      </c>
    </row>
    <row r="11" spans="1:8" x14ac:dyDescent="0.35">
      <c r="A11" s="9">
        <f>'Chart of Accounts'!A11</f>
        <v>300000</v>
      </c>
      <c r="B11" s="9" t="str">
        <f>'Chart of Accounts'!B11</f>
        <v>Retained Earnings</v>
      </c>
      <c r="C11" s="10">
        <f>SUMIFS('Journal Entries'!$I$5:$I$184,'Journal Entries'!$E$5:$E$184,$A11,'Journal Entries'!$D$5:$D$184,"&lt;=1")-SUMIFS('Journal Entries'!$J$5:$J$184,'Journal Entries'!$E$5:$E$184,$A11,'Journal Entries'!$D$5:$D$184,"&lt;=1")</f>
        <v>0</v>
      </c>
      <c r="D11" s="10">
        <f>SUMIFS('Journal Entries'!$I$5:$I$184,'Journal Entries'!$E$5:$E$184,$A11,'Journal Entries'!$D$5:$D$184,"&lt;=2")-SUMIFS('Journal Entries'!$J$5:$J$184,'Journal Entries'!$E$5:$E$184,$A11,'Journal Entries'!$D$5:$D$184,"&lt;=2")</f>
        <v>0</v>
      </c>
      <c r="E11" s="10">
        <f>SUMIFS('Journal Entries'!$I$5:$I$184,'Journal Entries'!$E$5:$E$184,$A11,'Journal Entries'!$D$5:$D$184,"&lt;=3")-SUMIFS('Journal Entries'!$J$5:$J$184,'Journal Entries'!$E$5:$E$184,$A11,'Journal Entries'!$D$5:$D$184,"&lt;=3")</f>
        <v>0</v>
      </c>
      <c r="F11" s="10">
        <f>SUMIFS('Journal Entries'!$I$5:$I$184,'Journal Entries'!$E$5:$E$184,$A11,'Journal Entries'!$D$5:$D$184,"&lt;=4")-SUMIFS('Journal Entries'!$J$5:$J$184,'Journal Entries'!$E$5:$E$184,$A11,'Journal Entries'!$D$5:$D$184,"&lt;=4")</f>
        <v>0</v>
      </c>
      <c r="G11" s="10">
        <f>SUMIFS('Journal Entries'!$I$5:$I$184,'Journal Entries'!$E$5:$E$184,$A11,'Journal Entries'!$D$5:$D$184,"&lt;=5")-SUMIFS('Journal Entries'!$J$5:$J$184,'Journal Entries'!$E$5:$E$184,$A11,'Journal Entries'!$D$5:$D$184,"&lt;=5")</f>
        <v>0</v>
      </c>
      <c r="H11" s="10">
        <f>SUMIFS('Journal Entries'!$I$5:$I$184,'Journal Entries'!$E$5:$E$184,$A11,'Journal Entries'!$D$5:$D$184,"&lt;=6")-SUMIFS('Journal Entries'!$J$5:$J$184,'Journal Entries'!$E$5:$E$184,$A11,'Journal Entries'!$D$5:$D$184,"&lt;=6")</f>
        <v>0</v>
      </c>
    </row>
    <row r="12" spans="1:8" x14ac:dyDescent="0.35">
      <c r="A12" s="9">
        <f>'Chart of Accounts'!A12</f>
        <v>310000</v>
      </c>
      <c r="B12" s="9" t="str">
        <f>'Chart of Accounts'!B12</f>
        <v>Owner's Capital</v>
      </c>
      <c r="C12" s="10">
        <f>SUMIFS('Journal Entries'!$I$5:$I$184,'Journal Entries'!$E$5:$E$184,$A12,'Journal Entries'!$D$5:$D$184,"&lt;=1")-SUMIFS('Journal Entries'!$J$5:$J$184,'Journal Entries'!$E$5:$E$184,$A12,'Journal Entries'!$D$5:$D$184,"&lt;=1")</f>
        <v>-20000</v>
      </c>
      <c r="D12" s="10">
        <f>SUMIFS('Journal Entries'!$I$5:$I$184,'Journal Entries'!$E$5:$E$184,$A12,'Journal Entries'!$D$5:$D$184,"&lt;=2")-SUMIFS('Journal Entries'!$J$5:$J$184,'Journal Entries'!$E$5:$E$184,$A12,'Journal Entries'!$D$5:$D$184,"&lt;=2")</f>
        <v>-20000</v>
      </c>
      <c r="E12" s="10">
        <f>SUMIFS('Journal Entries'!$I$5:$I$184,'Journal Entries'!$E$5:$E$184,$A12,'Journal Entries'!$D$5:$D$184,"&lt;=3")-SUMIFS('Journal Entries'!$J$5:$J$184,'Journal Entries'!$E$5:$E$184,$A12,'Journal Entries'!$D$5:$D$184,"&lt;=3")</f>
        <v>-20000</v>
      </c>
      <c r="F12" s="10">
        <f>SUMIFS('Journal Entries'!$I$5:$I$184,'Journal Entries'!$E$5:$E$184,$A12,'Journal Entries'!$D$5:$D$184,"&lt;=4")-SUMIFS('Journal Entries'!$J$5:$J$184,'Journal Entries'!$E$5:$E$184,$A12,'Journal Entries'!$D$5:$D$184,"&lt;=4")</f>
        <v>-20000</v>
      </c>
      <c r="G12" s="10">
        <f>SUMIFS('Journal Entries'!$I$5:$I$184,'Journal Entries'!$E$5:$E$184,$A12,'Journal Entries'!$D$5:$D$184,"&lt;=5")-SUMIFS('Journal Entries'!$J$5:$J$184,'Journal Entries'!$E$5:$E$184,$A12,'Journal Entries'!$D$5:$D$184,"&lt;=5")</f>
        <v>-20000</v>
      </c>
      <c r="H12" s="10">
        <f>SUMIFS('Journal Entries'!$I$5:$I$184,'Journal Entries'!$E$5:$E$184,$A12,'Journal Entries'!$D$5:$D$184,"&lt;=6")-SUMIFS('Journal Entries'!$J$5:$J$184,'Journal Entries'!$E$5:$E$184,$A12,'Journal Entries'!$D$5:$D$184,"&lt;=6")</f>
        <v>-20000</v>
      </c>
    </row>
    <row r="13" spans="1:8" x14ac:dyDescent="0.35">
      <c r="A13" s="9">
        <f>'Chart of Accounts'!A13</f>
        <v>400000</v>
      </c>
      <c r="B13" s="9" t="str">
        <f>'Chart of Accounts'!B13</f>
        <v>Sales Revenue</v>
      </c>
      <c r="C13" s="10">
        <f>SUMIFS('Journal Entries'!$I$5:$I$184,'Journal Entries'!$E$5:$E$184,$A13,'Journal Entries'!$C$5:$C$184,"Jan")-SUMIFS('Journal Entries'!$J$5:$J$184,'Journal Entries'!$E$5:$E$184,$A13,'Journal Entries'!$C$5:$C$184,"Jan")</f>
        <v>-18000</v>
      </c>
      <c r="D13" s="10">
        <f>SUMIFS('Journal Entries'!$I$5:$I$184,'Journal Entries'!$E$5:$E$184,$A13,'Journal Entries'!$C$5:$C$184,"Feb")-SUMIFS('Journal Entries'!$J$5:$J$184,'Journal Entries'!$E$5:$E$184,$A13,'Journal Entries'!$C$5:$C$184,"Feb")</f>
        <v>-23000</v>
      </c>
      <c r="E13" s="10">
        <f>SUMIFS('Journal Entries'!$I$5:$I$184,'Journal Entries'!$E$5:$E$184,$A13,'Journal Entries'!$C$5:$C$184,"Mar")-SUMIFS('Journal Entries'!$J$5:$J$184,'Journal Entries'!$E$5:$E$184,$A13,'Journal Entries'!$C$5:$C$184,"Mar")</f>
        <v>-48750</v>
      </c>
      <c r="F13" s="10">
        <f>SUMIFS('Journal Entries'!$I$5:$I$184,'Journal Entries'!$E$5:$E$184,$A13,'Journal Entries'!$C$5:$C$184,"Apr")-SUMIFS('Journal Entries'!$J$5:$J$184,'Journal Entries'!$E$5:$E$184,$A13,'Journal Entries'!$C$5:$C$184,"Apr")</f>
        <v>-52000</v>
      </c>
      <c r="G13" s="10">
        <f>SUMIFS('Journal Entries'!$I$5:$I$184,'Journal Entries'!$E$5:$E$184,$A13,'Journal Entries'!$C$5:$C$184,"May")-SUMIFS('Journal Entries'!$J$5:$J$184,'Journal Entries'!$E$5:$E$184,$A13,'Journal Entries'!$C$5:$C$184,"May")</f>
        <v>-58000</v>
      </c>
      <c r="H13" s="10">
        <f>SUMIFS('Journal Entries'!$I$5:$I$184,'Journal Entries'!$E$5:$E$184,$A13,'Journal Entries'!$C$5:$C$184,"Jun")-SUMIFS('Journal Entries'!$J$5:$J$184,'Journal Entries'!$E$5:$E$184,$A13,'Journal Entries'!$C$5:$C$184,"Jun")</f>
        <v>-63000</v>
      </c>
    </row>
    <row r="14" spans="1:8" x14ac:dyDescent="0.35">
      <c r="A14" s="9">
        <f>'Chart of Accounts'!A14</f>
        <v>500000</v>
      </c>
      <c r="B14" s="9" t="str">
        <f>'Chart of Accounts'!B14</f>
        <v>Cost of Goods Sold</v>
      </c>
      <c r="C14" s="10">
        <f>SUMIFS('Journal Entries'!$I$5:$I$184,'Journal Entries'!$E$5:$E$184,$A14,'Journal Entries'!$C$5:$C$184,"Jan")-SUMIFS('Journal Entries'!$J$5:$J$184,'Journal Entries'!$E$5:$E$184,$A14,'Journal Entries'!$C$5:$C$184,"Jan")</f>
        <v>12000</v>
      </c>
      <c r="D14" s="10">
        <f>SUMIFS('Journal Entries'!$I$5:$I$184,'Journal Entries'!$E$5:$E$184,$A14,'Journal Entries'!$C$5:$C$184,"Feb")-SUMIFS('Journal Entries'!$J$5:$J$184,'Journal Entries'!$E$5:$E$184,$A14,'Journal Entries'!$C$5:$C$184,"Feb")</f>
        <v>18500</v>
      </c>
      <c r="E14" s="10">
        <f>SUMIFS('Journal Entries'!$I$5:$I$184,'Journal Entries'!$E$5:$E$184,$A14,'Journal Entries'!$C$5:$C$184,"Mar")-SUMIFS('Journal Entries'!$J$5:$J$184,'Journal Entries'!$E$5:$E$184,$A14,'Journal Entries'!$C$5:$C$184,"Mar")</f>
        <v>29400</v>
      </c>
      <c r="F14" s="10">
        <f>SUMIFS('Journal Entries'!$I$5:$I$184,'Journal Entries'!$E$5:$E$184,$A14,'Journal Entries'!$C$5:$C$184,"Apr")-SUMIFS('Journal Entries'!$J$5:$J$184,'Journal Entries'!$E$5:$E$184,$A14,'Journal Entries'!$C$5:$C$184,"Apr")</f>
        <v>30000</v>
      </c>
      <c r="G14" s="10">
        <f>SUMIFS('Journal Entries'!$I$5:$I$184,'Journal Entries'!$E$5:$E$184,$A14,'Journal Entries'!$C$5:$C$184,"May")-SUMIFS('Journal Entries'!$J$5:$J$184,'Journal Entries'!$E$5:$E$184,$A14,'Journal Entries'!$C$5:$C$184,"May")</f>
        <v>32000</v>
      </c>
      <c r="H14" s="10">
        <f>SUMIFS('Journal Entries'!$I$5:$I$184,'Journal Entries'!$E$5:$E$184,$A14,'Journal Entries'!$C$5:$C$184,"Jun")-SUMIFS('Journal Entries'!$J$5:$J$184,'Journal Entries'!$E$5:$E$184,$A14,'Journal Entries'!$C$5:$C$184,"Jun")</f>
        <v>34000</v>
      </c>
    </row>
    <row r="15" spans="1:8" x14ac:dyDescent="0.35">
      <c r="A15" s="9">
        <f>'Chart of Accounts'!A15</f>
        <v>600000</v>
      </c>
      <c r="B15" s="9" t="str">
        <f>'Chart of Accounts'!B15</f>
        <v>Salaries Expense</v>
      </c>
      <c r="C15" s="10">
        <f>SUMIFS('Journal Entries'!$I$5:$I$184,'Journal Entries'!$E$5:$E$184,$A15,'Journal Entries'!$C$5:$C$184,"Jan")-SUMIFS('Journal Entries'!$J$5:$J$184,'Journal Entries'!$E$5:$E$184,$A15,'Journal Entries'!$C$5:$C$184,"Jan")</f>
        <v>13600</v>
      </c>
      <c r="D15" s="10">
        <f>SUMIFS('Journal Entries'!$I$5:$I$184,'Journal Entries'!$E$5:$E$184,$A15,'Journal Entries'!$C$5:$C$184,"Feb")-SUMIFS('Journal Entries'!$J$5:$J$184,'Journal Entries'!$E$5:$E$184,$A15,'Journal Entries'!$C$5:$C$184,"Feb")</f>
        <v>13600</v>
      </c>
      <c r="E15" s="10">
        <f>SUMIFS('Journal Entries'!$I$5:$I$184,'Journal Entries'!$E$5:$E$184,$A15,'Journal Entries'!$C$5:$C$184,"Mar")-SUMIFS('Journal Entries'!$J$5:$J$184,'Journal Entries'!$E$5:$E$184,$A15,'Journal Entries'!$C$5:$C$184,"Mar")</f>
        <v>13600</v>
      </c>
      <c r="F15" s="10">
        <f>SUMIFS('Journal Entries'!$I$5:$I$184,'Journal Entries'!$E$5:$E$184,$A15,'Journal Entries'!$C$5:$C$184,"Apr")-SUMIFS('Journal Entries'!$J$5:$J$184,'Journal Entries'!$E$5:$E$184,$A15,'Journal Entries'!$C$5:$C$184,"Apr")</f>
        <v>13600</v>
      </c>
      <c r="G15" s="10">
        <f>SUMIFS('Journal Entries'!$I$5:$I$184,'Journal Entries'!$E$5:$E$184,$A15,'Journal Entries'!$C$5:$C$184,"May")-SUMIFS('Journal Entries'!$J$5:$J$184,'Journal Entries'!$E$5:$E$184,$A15,'Journal Entries'!$C$5:$C$184,"May")</f>
        <v>13600</v>
      </c>
      <c r="H15" s="10">
        <f>SUMIFS('Journal Entries'!$I$5:$I$184,'Journal Entries'!$E$5:$E$184,$A15,'Journal Entries'!$C$5:$C$184,"Jun")-SUMIFS('Journal Entries'!$J$5:$J$184,'Journal Entries'!$E$5:$E$184,$A15,'Journal Entries'!$C$5:$C$184,"Jun")</f>
        <v>13600</v>
      </c>
    </row>
    <row r="16" spans="1:8" x14ac:dyDescent="0.35">
      <c r="A16" s="9">
        <f>'Chart of Accounts'!A16</f>
        <v>610000</v>
      </c>
      <c r="B16" s="9" t="str">
        <f>'Chart of Accounts'!B16</f>
        <v>Rent Expense</v>
      </c>
      <c r="C16" s="10">
        <f>SUMIFS('Journal Entries'!$I$5:$I$184,'Journal Entries'!$E$5:$E$184,$A16,'Journal Entries'!$C$5:$C$184,"Jan")-SUMIFS('Journal Entries'!$J$5:$J$184,'Journal Entries'!$E$5:$E$184,$A16,'Journal Entries'!$C$5:$C$184,"Jan")</f>
        <v>3200</v>
      </c>
      <c r="D16" s="10">
        <f>SUMIFS('Journal Entries'!$I$5:$I$184,'Journal Entries'!$E$5:$E$184,$A16,'Journal Entries'!$C$5:$C$184,"Feb")-SUMIFS('Journal Entries'!$J$5:$J$184,'Journal Entries'!$E$5:$E$184,$A16,'Journal Entries'!$C$5:$C$184,"Feb")</f>
        <v>3200</v>
      </c>
      <c r="E16" s="10">
        <f>SUMIFS('Journal Entries'!$I$5:$I$184,'Journal Entries'!$E$5:$E$184,$A16,'Journal Entries'!$C$5:$C$184,"Mar")-SUMIFS('Journal Entries'!$J$5:$J$184,'Journal Entries'!$E$5:$E$184,$A16,'Journal Entries'!$C$5:$C$184,"Mar")</f>
        <v>3200</v>
      </c>
      <c r="F16" s="10">
        <f>SUMIFS('Journal Entries'!$I$5:$I$184,'Journal Entries'!$E$5:$E$184,$A16,'Journal Entries'!$C$5:$C$184,"Apr")-SUMIFS('Journal Entries'!$J$5:$J$184,'Journal Entries'!$E$5:$E$184,$A16,'Journal Entries'!$C$5:$C$184,"Apr")</f>
        <v>3200</v>
      </c>
      <c r="G16" s="10">
        <f>SUMIFS('Journal Entries'!$I$5:$I$184,'Journal Entries'!$E$5:$E$184,$A16,'Journal Entries'!$C$5:$C$184,"May")-SUMIFS('Journal Entries'!$J$5:$J$184,'Journal Entries'!$E$5:$E$184,$A16,'Journal Entries'!$C$5:$C$184,"May")</f>
        <v>3200</v>
      </c>
      <c r="H16" s="10">
        <f>SUMIFS('Journal Entries'!$I$5:$I$184,'Journal Entries'!$E$5:$E$184,$A16,'Journal Entries'!$C$5:$C$184,"Jun")-SUMIFS('Journal Entries'!$J$5:$J$184,'Journal Entries'!$E$5:$E$184,$A16,'Journal Entries'!$C$5:$C$184,"Jun")</f>
        <v>3200</v>
      </c>
    </row>
    <row r="17" spans="1:8" x14ac:dyDescent="0.35">
      <c r="A17" s="9">
        <f>'Chart of Accounts'!A17</f>
        <v>620000</v>
      </c>
      <c r="B17" s="9" t="str">
        <f>'Chart of Accounts'!B17</f>
        <v>Utilities Expense</v>
      </c>
      <c r="C17" s="10">
        <f>SUMIFS('Journal Entries'!$I$5:$I$184,'Journal Entries'!$E$5:$E$184,$A17,'Journal Entries'!$C$5:$C$184,"Jan")-SUMIFS('Journal Entries'!$J$5:$J$184,'Journal Entries'!$E$5:$E$184,$A17,'Journal Entries'!$C$5:$C$184,"Jan")</f>
        <v>1100</v>
      </c>
      <c r="D17" s="10">
        <f>SUMIFS('Journal Entries'!$I$5:$I$184,'Journal Entries'!$E$5:$E$184,$A17,'Journal Entries'!$C$5:$C$184,"Feb")-SUMIFS('Journal Entries'!$J$5:$J$184,'Journal Entries'!$E$5:$E$184,$A17,'Journal Entries'!$C$5:$C$184,"Feb")</f>
        <v>1100</v>
      </c>
      <c r="E17" s="10">
        <f>SUMIFS('Journal Entries'!$I$5:$I$184,'Journal Entries'!$E$5:$E$184,$A17,'Journal Entries'!$C$5:$C$184,"Mar")-SUMIFS('Journal Entries'!$J$5:$J$184,'Journal Entries'!$E$5:$E$184,$A17,'Journal Entries'!$C$5:$C$184,"Mar")</f>
        <v>1250</v>
      </c>
      <c r="F17" s="10">
        <f>SUMIFS('Journal Entries'!$I$5:$I$184,'Journal Entries'!$E$5:$E$184,$A17,'Journal Entries'!$C$5:$C$184,"Apr")-SUMIFS('Journal Entries'!$J$5:$J$184,'Journal Entries'!$E$5:$E$184,$A17,'Journal Entries'!$C$5:$C$184,"Apr")</f>
        <v>1000</v>
      </c>
      <c r="G17" s="10">
        <f>SUMIFS('Journal Entries'!$I$5:$I$184,'Journal Entries'!$E$5:$E$184,$A17,'Journal Entries'!$C$5:$C$184,"May")-SUMIFS('Journal Entries'!$J$5:$J$184,'Journal Entries'!$E$5:$E$184,$A17,'Journal Entries'!$C$5:$C$184,"May")</f>
        <v>1050</v>
      </c>
      <c r="H17" s="10">
        <f>SUMIFS('Journal Entries'!$I$5:$I$184,'Journal Entries'!$E$5:$E$184,$A17,'Journal Entries'!$C$5:$C$184,"Jun")-SUMIFS('Journal Entries'!$J$5:$J$184,'Journal Entries'!$E$5:$E$184,$A17,'Journal Entries'!$C$5:$C$184,"Jun")</f>
        <v>1100</v>
      </c>
    </row>
    <row r="18" spans="1:8" x14ac:dyDescent="0.35">
      <c r="A18" s="9">
        <f>'Chart of Accounts'!A18</f>
        <v>630000</v>
      </c>
      <c r="B18" s="9" t="str">
        <f>'Chart of Accounts'!B18</f>
        <v>Office Supplies Expense</v>
      </c>
      <c r="C18" s="10">
        <f>SUMIFS('Journal Entries'!$I$5:$I$184,'Journal Entries'!$E$5:$E$184,$A18,'Journal Entries'!$C$5:$C$184,"Jan")-SUMIFS('Journal Entries'!$J$5:$J$184,'Journal Entries'!$E$5:$E$184,$A18,'Journal Entries'!$C$5:$C$184,"Jan")</f>
        <v>350</v>
      </c>
      <c r="D18" s="10">
        <f>SUMIFS('Journal Entries'!$I$5:$I$184,'Journal Entries'!$E$5:$E$184,$A18,'Journal Entries'!$C$5:$C$184,"Feb")-SUMIFS('Journal Entries'!$J$5:$J$184,'Journal Entries'!$E$5:$E$184,$A18,'Journal Entries'!$C$5:$C$184,"Feb")</f>
        <v>400</v>
      </c>
      <c r="E18" s="10">
        <f>SUMIFS('Journal Entries'!$I$5:$I$184,'Journal Entries'!$E$5:$E$184,$A18,'Journal Entries'!$C$5:$C$184,"Mar")-SUMIFS('Journal Entries'!$J$5:$J$184,'Journal Entries'!$E$5:$E$184,$A18,'Journal Entries'!$C$5:$C$184,"Mar")</f>
        <v>480</v>
      </c>
      <c r="F18" s="10">
        <f>SUMIFS('Journal Entries'!$I$5:$I$184,'Journal Entries'!$E$5:$E$184,$A18,'Journal Entries'!$C$5:$C$184,"Apr")-SUMIFS('Journal Entries'!$J$5:$J$184,'Journal Entries'!$E$5:$E$184,$A18,'Journal Entries'!$C$5:$C$184,"Apr")</f>
        <v>420</v>
      </c>
      <c r="G18" s="10">
        <f>SUMIFS('Journal Entries'!$I$5:$I$184,'Journal Entries'!$E$5:$E$184,$A18,'Journal Entries'!$C$5:$C$184,"May")-SUMIFS('Journal Entries'!$J$5:$J$184,'Journal Entries'!$E$5:$E$184,$A18,'Journal Entries'!$C$5:$C$184,"May")</f>
        <v>400</v>
      </c>
      <c r="H18" s="10">
        <f>SUMIFS('Journal Entries'!$I$5:$I$184,'Journal Entries'!$E$5:$E$184,$A18,'Journal Entries'!$C$5:$C$184,"Jun")-SUMIFS('Journal Entries'!$J$5:$J$184,'Journal Entries'!$E$5:$E$184,$A18,'Journal Entries'!$C$5:$C$184,"Jun")</f>
        <v>450</v>
      </c>
    </row>
    <row r="19" spans="1:8" x14ac:dyDescent="0.35">
      <c r="A19" s="9">
        <f>'Chart of Accounts'!A19</f>
        <v>640000</v>
      </c>
      <c r="B19" s="9" t="str">
        <f>'Chart of Accounts'!B19</f>
        <v>Depreciation Expense</v>
      </c>
      <c r="C19" s="10">
        <f>SUMIFS('Journal Entries'!$I$5:$I$184,'Journal Entries'!$E$5:$E$184,$A19,'Journal Entries'!$C$5:$C$184,"Jan")-SUMIFS('Journal Entries'!$J$5:$J$184,'Journal Entries'!$E$5:$E$184,$A19,'Journal Entries'!$C$5:$C$184,"Jan")</f>
        <v>900</v>
      </c>
      <c r="D19" s="10">
        <f>SUMIFS('Journal Entries'!$I$5:$I$184,'Journal Entries'!$E$5:$E$184,$A19,'Journal Entries'!$C$5:$C$184,"Feb")-SUMIFS('Journal Entries'!$J$5:$J$184,'Journal Entries'!$E$5:$E$184,$A19,'Journal Entries'!$C$5:$C$184,"Feb")</f>
        <v>900</v>
      </c>
      <c r="E19" s="10">
        <f>SUMIFS('Journal Entries'!$I$5:$I$184,'Journal Entries'!$E$5:$E$184,$A19,'Journal Entries'!$C$5:$C$184,"Mar")-SUMIFS('Journal Entries'!$J$5:$J$184,'Journal Entries'!$E$5:$E$184,$A19,'Journal Entries'!$C$5:$C$184,"Mar")</f>
        <v>900</v>
      </c>
      <c r="F19" s="10">
        <f>SUMIFS('Journal Entries'!$I$5:$I$184,'Journal Entries'!$E$5:$E$184,$A19,'Journal Entries'!$C$5:$C$184,"Apr")-SUMIFS('Journal Entries'!$J$5:$J$184,'Journal Entries'!$E$5:$E$184,$A19,'Journal Entries'!$C$5:$C$184,"Apr")</f>
        <v>900</v>
      </c>
      <c r="G19" s="10">
        <f>SUMIFS('Journal Entries'!$I$5:$I$184,'Journal Entries'!$E$5:$E$184,$A19,'Journal Entries'!$C$5:$C$184,"May")-SUMIFS('Journal Entries'!$J$5:$J$184,'Journal Entries'!$E$5:$E$184,$A19,'Journal Entries'!$C$5:$C$184,"May")</f>
        <v>900</v>
      </c>
      <c r="H19" s="10">
        <f>SUMIFS('Journal Entries'!$I$5:$I$184,'Journal Entries'!$E$5:$E$184,$A19,'Journal Entries'!$C$5:$C$184,"Jun")-SUMIFS('Journal Entries'!$J$5:$J$184,'Journal Entries'!$E$5:$E$184,$A19,'Journal Entries'!$C$5:$C$184,"Jun")</f>
        <v>900</v>
      </c>
    </row>
    <row r="20" spans="1:8" x14ac:dyDescent="0.35">
      <c r="A20" s="9">
        <f>'Chart of Accounts'!A20</f>
        <v>650000</v>
      </c>
      <c r="B20" s="9" t="str">
        <f>'Chart of Accounts'!B20</f>
        <v>Marketing Expense</v>
      </c>
      <c r="C20" s="10">
        <f>SUMIFS('Journal Entries'!$I$5:$I$184,'Journal Entries'!$E$5:$E$184,$A20,'Journal Entries'!$C$5:$C$184,"Jan")-SUMIFS('Journal Entries'!$J$5:$J$184,'Journal Entries'!$E$5:$E$184,$A20,'Journal Entries'!$C$5:$C$184,"Jan")</f>
        <v>700</v>
      </c>
      <c r="D20" s="10">
        <f>SUMIFS('Journal Entries'!$I$5:$I$184,'Journal Entries'!$E$5:$E$184,$A20,'Journal Entries'!$C$5:$C$184,"Feb")-SUMIFS('Journal Entries'!$J$5:$J$184,'Journal Entries'!$E$5:$E$184,$A20,'Journal Entries'!$C$5:$C$184,"Feb")</f>
        <v>900</v>
      </c>
      <c r="E20" s="10">
        <f>SUMIFS('Journal Entries'!$I$5:$I$184,'Journal Entries'!$E$5:$E$184,$A20,'Journal Entries'!$C$5:$C$184,"Mar")-SUMIFS('Journal Entries'!$J$5:$J$184,'Journal Entries'!$E$5:$E$184,$A20,'Journal Entries'!$C$5:$C$184,"Mar")</f>
        <v>1600</v>
      </c>
      <c r="F20" s="10">
        <f>SUMIFS('Journal Entries'!$I$5:$I$184,'Journal Entries'!$E$5:$E$184,$A20,'Journal Entries'!$C$5:$C$184,"Apr")-SUMIFS('Journal Entries'!$J$5:$J$184,'Journal Entries'!$E$5:$E$184,$A20,'Journal Entries'!$C$5:$C$184,"Apr")</f>
        <v>1800</v>
      </c>
      <c r="G20" s="10">
        <f>SUMIFS('Journal Entries'!$I$5:$I$184,'Journal Entries'!$E$5:$E$184,$A20,'Journal Entries'!$C$5:$C$184,"May")-SUMIFS('Journal Entries'!$J$5:$J$184,'Journal Entries'!$E$5:$E$184,$A20,'Journal Entries'!$C$5:$C$184,"May")</f>
        <v>2000</v>
      </c>
      <c r="H20" s="10">
        <f>SUMIFS('Journal Entries'!$I$5:$I$184,'Journal Entries'!$E$5:$E$184,$A20,'Journal Entries'!$C$5:$C$184,"Jun")-SUMIFS('Journal Entries'!$J$5:$J$184,'Journal Entries'!$E$5:$E$184,$A20,'Journal Entries'!$C$5:$C$184,"Jun")</f>
        <v>2200</v>
      </c>
    </row>
    <row r="21" spans="1:8" x14ac:dyDescent="0.35">
      <c r="B21" s="7" t="s">
        <v>290</v>
      </c>
      <c r="C21" s="8">
        <f>SUMIFS('Journal Entries'!$I$5:$I$184,'Journal Entries'!$D$5:$D$184,"&lt;=1")-SUMIFS('Journal Entries'!$J$5:$J$184,'Journal Entries'!$D$5:$D$184,"&lt;=1")</f>
        <v>0</v>
      </c>
      <c r="D21" s="8">
        <f>SUMIFS('Journal Entries'!$I$5:$I$184,'Journal Entries'!$D$5:$D$184,"&lt;=2")-SUMIFS('Journal Entries'!$J$5:$J$184,'Journal Entries'!$D$5:$D$184,"&lt;=2")</f>
        <v>0</v>
      </c>
      <c r="E21" s="8">
        <f>SUMIFS('Journal Entries'!$I$5:$I$184,'Journal Entries'!$D$5:$D$184,"&lt;=3")-SUMIFS('Journal Entries'!$J$5:$J$184,'Journal Entries'!$D$5:$D$184,"&lt;=3")</f>
        <v>0</v>
      </c>
      <c r="F21" s="8">
        <f>SUMIFS('Journal Entries'!$I$5:$I$184,'Journal Entries'!$D$5:$D$184,"&lt;=4")-SUMIFS('Journal Entries'!$J$5:$J$184,'Journal Entries'!$D$5:$D$184,"&lt;=4")</f>
        <v>0</v>
      </c>
      <c r="G21" s="8">
        <f>SUMIFS('Journal Entries'!$I$5:$I$184,'Journal Entries'!$D$5:$D$184,"&lt;=5")-SUMIFS('Journal Entries'!$J$5:$J$184,'Journal Entries'!$D$5:$D$184,"&lt;=5")</f>
        <v>0</v>
      </c>
      <c r="H21" s="8">
        <f>SUMIFS('Journal Entries'!$I$5:$I$184,'Journal Entries'!$D$5:$D$184,"&lt;=6")-SUMIFS('Journal Entries'!$J$5:$J$184,'Journal Entries'!$D$5:$D$184,"&lt;=6")</f>
        <v>0</v>
      </c>
    </row>
    <row r="23" spans="1:8" x14ac:dyDescent="0.35">
      <c r="A23" s="2" t="s">
        <v>291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zoomScaleNormal="100" workbookViewId="0">
      <pane ySplit="4" topLeftCell="A18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7" width="11" customWidth="1"/>
  </cols>
  <sheetData>
    <row r="1" spans="1:7" ht="18" x14ac:dyDescent="0.4">
      <c r="A1" s="1" t="s">
        <v>292</v>
      </c>
    </row>
    <row r="2" spans="1:7" x14ac:dyDescent="0.35">
      <c r="A2" s="2" t="s">
        <v>293</v>
      </c>
    </row>
    <row r="4" spans="1:7" x14ac:dyDescent="0.35">
      <c r="A4" s="4" t="s">
        <v>294</v>
      </c>
      <c r="B4" s="4" t="s">
        <v>63</v>
      </c>
      <c r="C4" s="4" t="s">
        <v>120</v>
      </c>
      <c r="D4" s="4" t="s">
        <v>151</v>
      </c>
      <c r="E4" s="4" t="s">
        <v>188</v>
      </c>
      <c r="F4" s="4" t="s">
        <v>220</v>
      </c>
      <c r="G4" s="4" t="s">
        <v>252</v>
      </c>
    </row>
    <row r="5" spans="1:7" x14ac:dyDescent="0.35">
      <c r="A5" s="9" t="s">
        <v>32</v>
      </c>
      <c r="B5" s="10">
        <f>-'Trial Balance'!C13</f>
        <v>18000</v>
      </c>
      <c r="C5" s="10">
        <f>-'Trial Balance'!D13</f>
        <v>23000</v>
      </c>
      <c r="D5" s="10">
        <f>-'Trial Balance'!E13</f>
        <v>48750</v>
      </c>
      <c r="E5" s="10">
        <f>-'Trial Balance'!F13</f>
        <v>52000</v>
      </c>
      <c r="F5" s="10">
        <f>-'Trial Balance'!G13</f>
        <v>58000</v>
      </c>
      <c r="G5" s="10">
        <f>-'Trial Balance'!H13</f>
        <v>63000</v>
      </c>
    </row>
    <row r="6" spans="1:7" x14ac:dyDescent="0.35">
      <c r="A6" s="9" t="s">
        <v>33</v>
      </c>
      <c r="B6" s="10">
        <f>'Trial Balance'!C14</f>
        <v>12000</v>
      </c>
      <c r="C6" s="10">
        <f>'Trial Balance'!D14</f>
        <v>18500</v>
      </c>
      <c r="D6" s="10">
        <f>'Trial Balance'!E14</f>
        <v>29400</v>
      </c>
      <c r="E6" s="10">
        <f>'Trial Balance'!F14</f>
        <v>30000</v>
      </c>
      <c r="F6" s="10">
        <f>'Trial Balance'!G14</f>
        <v>32000</v>
      </c>
      <c r="G6" s="10">
        <f>'Trial Balance'!H14</f>
        <v>34000</v>
      </c>
    </row>
    <row r="7" spans="1:7" x14ac:dyDescent="0.35">
      <c r="A7" s="11" t="s">
        <v>295</v>
      </c>
      <c r="B7" s="12">
        <f t="shared" ref="B7:G7" si="0">B5-B6</f>
        <v>6000</v>
      </c>
      <c r="C7" s="12">
        <f t="shared" si="0"/>
        <v>4500</v>
      </c>
      <c r="D7" s="12">
        <f t="shared" si="0"/>
        <v>19350</v>
      </c>
      <c r="E7" s="12">
        <f t="shared" si="0"/>
        <v>22000</v>
      </c>
      <c r="F7" s="12">
        <f t="shared" si="0"/>
        <v>26000</v>
      </c>
      <c r="G7" s="12">
        <f t="shared" si="0"/>
        <v>29000</v>
      </c>
    </row>
    <row r="8" spans="1:7" x14ac:dyDescent="0.35">
      <c r="A8" s="9" t="s">
        <v>296</v>
      </c>
      <c r="B8" s="10">
        <f>'Trial Balance'!C15</f>
        <v>13600</v>
      </c>
      <c r="C8" s="10">
        <f>'Trial Balance'!D15</f>
        <v>13600</v>
      </c>
      <c r="D8" s="10">
        <f>'Trial Balance'!E15</f>
        <v>13600</v>
      </c>
      <c r="E8" s="10">
        <f>'Trial Balance'!F15</f>
        <v>13600</v>
      </c>
      <c r="F8" s="10">
        <f>'Trial Balance'!G15</f>
        <v>13600</v>
      </c>
      <c r="G8" s="10">
        <f>'Trial Balance'!H15</f>
        <v>13600</v>
      </c>
    </row>
    <row r="9" spans="1:7" x14ac:dyDescent="0.35">
      <c r="A9" s="9" t="s">
        <v>297</v>
      </c>
      <c r="B9" s="10">
        <f>'Trial Balance'!C16</f>
        <v>3200</v>
      </c>
      <c r="C9" s="10">
        <f>'Trial Balance'!D16</f>
        <v>3200</v>
      </c>
      <c r="D9" s="10">
        <f>'Trial Balance'!E16</f>
        <v>3200</v>
      </c>
      <c r="E9" s="10">
        <f>'Trial Balance'!F16</f>
        <v>3200</v>
      </c>
      <c r="F9" s="10">
        <f>'Trial Balance'!G16</f>
        <v>3200</v>
      </c>
      <c r="G9" s="10">
        <f>'Trial Balance'!H16</f>
        <v>3200</v>
      </c>
    </row>
    <row r="10" spans="1:7" x14ac:dyDescent="0.35">
      <c r="A10" s="9" t="s">
        <v>298</v>
      </c>
      <c r="B10" s="10">
        <f>'Trial Balance'!C17</f>
        <v>1100</v>
      </c>
      <c r="C10" s="10">
        <f>'Trial Balance'!D17</f>
        <v>1100</v>
      </c>
      <c r="D10" s="10">
        <f>'Trial Balance'!E17</f>
        <v>1250</v>
      </c>
      <c r="E10" s="10">
        <f>'Trial Balance'!F17</f>
        <v>1000</v>
      </c>
      <c r="F10" s="10">
        <f>'Trial Balance'!G17</f>
        <v>1050</v>
      </c>
      <c r="G10" s="10">
        <f>'Trial Balance'!H17</f>
        <v>1100</v>
      </c>
    </row>
    <row r="11" spans="1:7" x14ac:dyDescent="0.35">
      <c r="A11" s="9" t="s">
        <v>299</v>
      </c>
      <c r="B11" s="10">
        <f>'Trial Balance'!C18</f>
        <v>350</v>
      </c>
      <c r="C11" s="10">
        <f>'Trial Balance'!D18</f>
        <v>400</v>
      </c>
      <c r="D11" s="10">
        <f>'Trial Balance'!E18</f>
        <v>480</v>
      </c>
      <c r="E11" s="10">
        <f>'Trial Balance'!F18</f>
        <v>420</v>
      </c>
      <c r="F11" s="10">
        <f>'Trial Balance'!G18</f>
        <v>400</v>
      </c>
      <c r="G11" s="10">
        <f>'Trial Balance'!H18</f>
        <v>450</v>
      </c>
    </row>
    <row r="12" spans="1:7" x14ac:dyDescent="0.35">
      <c r="A12" s="9" t="s">
        <v>300</v>
      </c>
      <c r="B12" s="10">
        <f>'Trial Balance'!C19</f>
        <v>900</v>
      </c>
      <c r="C12" s="10">
        <f>'Trial Balance'!D19</f>
        <v>900</v>
      </c>
      <c r="D12" s="10">
        <f>'Trial Balance'!E19</f>
        <v>900</v>
      </c>
      <c r="E12" s="10">
        <f>'Trial Balance'!F19</f>
        <v>900</v>
      </c>
      <c r="F12" s="10">
        <f>'Trial Balance'!G19</f>
        <v>900</v>
      </c>
      <c r="G12" s="10">
        <f>'Trial Balance'!H19</f>
        <v>900</v>
      </c>
    </row>
    <row r="13" spans="1:7" x14ac:dyDescent="0.35">
      <c r="A13" s="9" t="s">
        <v>301</v>
      </c>
      <c r="B13" s="10">
        <f>'Trial Balance'!C20</f>
        <v>700</v>
      </c>
      <c r="C13" s="10">
        <f>'Trial Balance'!D20</f>
        <v>900</v>
      </c>
      <c r="D13" s="10">
        <f>'Trial Balance'!E20</f>
        <v>1600</v>
      </c>
      <c r="E13" s="10">
        <f>'Trial Balance'!F20</f>
        <v>1800</v>
      </c>
      <c r="F13" s="10">
        <f>'Trial Balance'!G20</f>
        <v>2000</v>
      </c>
      <c r="G13" s="10">
        <f>'Trial Balance'!H20</f>
        <v>2200</v>
      </c>
    </row>
    <row r="14" spans="1:7" x14ac:dyDescent="0.35">
      <c r="A14" s="11" t="s">
        <v>302</v>
      </c>
      <c r="B14" s="12">
        <f t="shared" ref="B14:G14" si="1">SUM(B8:B13)</f>
        <v>19850</v>
      </c>
      <c r="C14" s="12">
        <f t="shared" si="1"/>
        <v>20100</v>
      </c>
      <c r="D14" s="12">
        <f t="shared" si="1"/>
        <v>21030</v>
      </c>
      <c r="E14" s="12">
        <f t="shared" si="1"/>
        <v>20920</v>
      </c>
      <c r="F14" s="12">
        <f t="shared" si="1"/>
        <v>21150</v>
      </c>
      <c r="G14" s="12">
        <f t="shared" si="1"/>
        <v>21450</v>
      </c>
    </row>
    <row r="15" spans="1:7" ht="15.5" x14ac:dyDescent="0.35">
      <c r="A15" s="13" t="s">
        <v>303</v>
      </c>
      <c r="B15" s="14">
        <f t="shared" ref="B15:G15" si="2">B7-B14</f>
        <v>-13850</v>
      </c>
      <c r="C15" s="14">
        <f t="shared" si="2"/>
        <v>-15600</v>
      </c>
      <c r="D15" s="14">
        <f t="shared" si="2"/>
        <v>-1680</v>
      </c>
      <c r="E15" s="14">
        <f t="shared" si="2"/>
        <v>1080</v>
      </c>
      <c r="F15" s="14">
        <f t="shared" si="2"/>
        <v>4850</v>
      </c>
      <c r="G15" s="14">
        <f t="shared" si="2"/>
        <v>7550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tabSelected="1" zoomScaleNormal="100" workbookViewId="0">
      <pane ySplit="5" topLeftCell="A6" activePane="bottomLeft" state="frozen"/>
      <selection pane="bottomLeft" activeCell="C6" sqref="C6:H14"/>
    </sheetView>
  </sheetViews>
  <sheetFormatPr defaultColWidth="8.6328125" defaultRowHeight="14.5" x14ac:dyDescent="0.35"/>
  <cols>
    <col min="1" max="2" width="14" customWidth="1"/>
    <col min="3" max="8" width="11" customWidth="1"/>
    <col min="9" max="9" width="13" customWidth="1"/>
    <col min="10" max="10" width="15" customWidth="1"/>
  </cols>
  <sheetData>
    <row r="1" spans="1:10" ht="18" x14ac:dyDescent="0.4">
      <c r="A1" s="1" t="s">
        <v>304</v>
      </c>
    </row>
    <row r="2" spans="1:10" x14ac:dyDescent="0.35">
      <c r="A2" s="2" t="s">
        <v>305</v>
      </c>
    </row>
    <row r="3" spans="1:10" x14ac:dyDescent="0.35">
      <c r="A3" s="2" t="s">
        <v>306</v>
      </c>
    </row>
    <row r="5" spans="1:10" ht="28" x14ac:dyDescent="0.35">
      <c r="A5" s="4" t="s">
        <v>44</v>
      </c>
      <c r="B5" s="4" t="s">
        <v>16</v>
      </c>
      <c r="C5" s="4" t="s">
        <v>63</v>
      </c>
      <c r="D5" s="4" t="s">
        <v>120</v>
      </c>
      <c r="E5" s="4" t="s">
        <v>151</v>
      </c>
      <c r="F5" s="4" t="s">
        <v>188</v>
      </c>
      <c r="G5" s="4" t="s">
        <v>220</v>
      </c>
      <c r="H5" s="4" t="s">
        <v>252</v>
      </c>
      <c r="I5" s="4" t="s">
        <v>307</v>
      </c>
      <c r="J5" s="4" t="s">
        <v>308</v>
      </c>
    </row>
    <row r="6" spans="1:10" x14ac:dyDescent="0.35">
      <c r="A6" s="9" t="s">
        <v>46</v>
      </c>
      <c r="B6" s="9" t="s">
        <v>32</v>
      </c>
      <c r="C6" s="10">
        <f>-1*(SUMIFS('Journal Entries'!$I$5:$I$184,'Journal Entries'!$E$5:$E$184,400000,'Journal Entries'!$G$5:$G$184,$A6,'Journal Entries'!$C$5:$C$184,"Jan")-SUMIFS('Journal Entries'!$J$5:$J$184,'Journal Entries'!$E$5:$E$184,400000,'Journal Entries'!$G$5:$G$184,$A6,'Journal Entries'!$C$5:$C$184,"Jan"))</f>
        <v>18000</v>
      </c>
      <c r="D6" s="10">
        <f>-1*(SUMIFS('Journal Entries'!$I$5:$I$184,'Journal Entries'!$E$5:$E$184,400000,'Journal Entries'!$G$5:$G$184,$A6,'Journal Entries'!$C$5:$C$184,"Feb")-SUMIFS('Journal Entries'!$J$5:$J$184,'Journal Entries'!$E$5:$E$184,400000,'Journal Entries'!$G$5:$G$184,$A6,'Journal Entries'!$C$5:$C$184,"Feb"))</f>
        <v>23000</v>
      </c>
      <c r="E6" s="10">
        <f>-1*(SUMIFS('Journal Entries'!$I$5:$I$184,'Journal Entries'!$E$5:$E$184,400000,'Journal Entries'!$G$5:$G$184,$A6,'Journal Entries'!$C$5:$C$184,"Mar")-SUMIFS('Journal Entries'!$J$5:$J$184,'Journal Entries'!$E$5:$E$184,400000,'Journal Entries'!$G$5:$G$184,$A6,'Journal Entries'!$C$5:$C$184,"Mar"))</f>
        <v>48750</v>
      </c>
      <c r="F6" s="10">
        <f>-1*(SUMIFS('Journal Entries'!$I$5:$I$184,'Journal Entries'!$E$5:$E$184,400000,'Journal Entries'!$G$5:$G$184,$A6,'Journal Entries'!$C$5:$C$184,"Apr")-SUMIFS('Journal Entries'!$J$5:$J$184,'Journal Entries'!$E$5:$E$184,400000,'Journal Entries'!$G$5:$G$184,$A6,'Journal Entries'!$C$5:$C$184,"Apr"))</f>
        <v>52000</v>
      </c>
      <c r="G6" s="10">
        <f>-1*(SUMIFS('Journal Entries'!$I$5:$I$184,'Journal Entries'!$E$5:$E$184,400000,'Journal Entries'!$G$5:$G$184,$A6,'Journal Entries'!$C$5:$C$184,"May")-SUMIFS('Journal Entries'!$J$5:$J$184,'Journal Entries'!$E$5:$E$184,400000,'Journal Entries'!$G$5:$G$184,$A6,'Journal Entries'!$C$5:$C$184,"May"))</f>
        <v>58000</v>
      </c>
      <c r="H6" s="10">
        <f>-1*(SUMIFS('Journal Entries'!$I$5:$I$184,'Journal Entries'!$E$5:$E$184,400000,'Journal Entries'!$G$5:$G$184,$A6,'Journal Entries'!$C$5:$C$184,"Jun")-SUMIFS('Journal Entries'!$J$5:$J$184,'Journal Entries'!$E$5:$E$184,400000,'Journal Entries'!$G$5:$G$184,$A6,'Journal Entries'!$C$5:$C$184,"Jun"))</f>
        <v>63000</v>
      </c>
      <c r="I6" s="12">
        <f t="shared" ref="I6:I14" si="0">H6-C6</f>
        <v>45000</v>
      </c>
      <c r="J6" s="15">
        <f t="shared" ref="J6:J14" si="1">IFERROR((H6-C6)/ABS(C6),"")</f>
        <v>2.5</v>
      </c>
    </row>
    <row r="7" spans="1:10" x14ac:dyDescent="0.35">
      <c r="A7" s="9" t="s">
        <v>46</v>
      </c>
      <c r="B7" s="9" t="s">
        <v>34</v>
      </c>
      <c r="C7" s="10">
        <f>(SUMIFS('Journal Entries'!$I$5:$I$184,'Journal Entries'!$E$5:$E$184,500000,'Journal Entries'!$G$5:$G$184,$A7,'Journal Entries'!$C$5:$C$184,"Jan")-SUMIFS('Journal Entries'!$J$5:$J$184,'Journal Entries'!$E$5:$E$184,500000,'Journal Entries'!$G$5:$G$184,$A7,'Journal Entries'!$C$5:$C$184,"Jan"))</f>
        <v>0</v>
      </c>
      <c r="D7" s="10">
        <f>(SUMIFS('Journal Entries'!$I$5:$I$184,'Journal Entries'!$E$5:$E$184,500000,'Journal Entries'!$G$5:$G$184,$A7,'Journal Entries'!$C$5:$C$184,"Feb")-SUMIFS('Journal Entries'!$J$5:$J$184,'Journal Entries'!$E$5:$E$184,500000,'Journal Entries'!$G$5:$G$184,$A7,'Journal Entries'!$C$5:$C$184,"Feb"))</f>
        <v>0</v>
      </c>
      <c r="E7" s="10">
        <f>(SUMIFS('Journal Entries'!$I$5:$I$184,'Journal Entries'!$E$5:$E$184,500000,'Journal Entries'!$G$5:$G$184,$A7,'Journal Entries'!$C$5:$C$184,"Mar")-SUMIFS('Journal Entries'!$J$5:$J$184,'Journal Entries'!$E$5:$E$184,500000,'Journal Entries'!$G$5:$G$184,$A7,'Journal Entries'!$C$5:$C$184,"Mar"))</f>
        <v>0</v>
      </c>
      <c r="F7" s="10">
        <f>(SUMIFS('Journal Entries'!$I$5:$I$184,'Journal Entries'!$E$5:$E$184,500000,'Journal Entries'!$G$5:$G$184,$A7,'Journal Entries'!$C$5:$C$184,"Apr")-SUMIFS('Journal Entries'!$J$5:$J$184,'Journal Entries'!$E$5:$E$184,500000,'Journal Entries'!$G$5:$G$184,$A7,'Journal Entries'!$C$5:$C$184,"Apr"))</f>
        <v>0</v>
      </c>
      <c r="G7" s="10">
        <f>(SUMIFS('Journal Entries'!$I$5:$I$184,'Journal Entries'!$E$5:$E$184,500000,'Journal Entries'!$G$5:$G$184,$A7,'Journal Entries'!$C$5:$C$184,"May")-SUMIFS('Journal Entries'!$J$5:$J$184,'Journal Entries'!$E$5:$E$184,500000,'Journal Entries'!$G$5:$G$184,$A7,'Journal Entries'!$C$5:$C$184,"May"))</f>
        <v>0</v>
      </c>
      <c r="H7" s="10">
        <f>(SUMIFS('Journal Entries'!$I$5:$I$184,'Journal Entries'!$E$5:$E$184,500000,'Journal Entries'!$G$5:$G$184,$A7,'Journal Entries'!$C$5:$C$184,"Jun")-SUMIFS('Journal Entries'!$J$5:$J$184,'Journal Entries'!$E$5:$E$184,500000,'Journal Entries'!$G$5:$G$184,$A7,'Journal Entries'!$C$5:$C$184,"Jun"))</f>
        <v>0</v>
      </c>
      <c r="I7" s="12">
        <f t="shared" si="0"/>
        <v>0</v>
      </c>
      <c r="J7" s="15" t="str">
        <f t="shared" si="1"/>
        <v/>
      </c>
    </row>
    <row r="8" spans="1:10" x14ac:dyDescent="0.35">
      <c r="A8" s="9" t="s">
        <v>46</v>
      </c>
      <c r="B8" s="9" t="s">
        <v>36</v>
      </c>
      <c r="C8" s="10">
        <f>(SUMIFS('Journal Entries'!$I$5:$I$184,'Journal Entries'!$E$5:$E$184,600000,'Journal Entries'!$G$5:$G$184,$A8,'Journal Entries'!$C$5:$C$184,"Jan")-SUMIFS('Journal Entries'!$J$5:$J$184,'Journal Entries'!$E$5:$E$184,600000,'Journal Entries'!$G$5:$G$184,$A8,'Journal Entries'!$C$5:$C$184,"Jan")+SUMIFS('Journal Entries'!$I$5:$I$184,'Journal Entries'!$E$5:$E$184,610000,'Journal Entries'!$G$5:$G$184,$A8,'Journal Entries'!$C$5:$C$184,"Jan")-SUMIFS('Journal Entries'!$J$5:$J$184,'Journal Entries'!$E$5:$E$184,610000,'Journal Entries'!$G$5:$G$184,$A8,'Journal Entries'!$C$5:$C$184,"Jan")+SUMIFS('Journal Entries'!$I$5:$I$184,'Journal Entries'!$E$5:$E$184,620000,'Journal Entries'!$G$5:$G$184,$A8,'Journal Entries'!$C$5:$C$184,"Jan")-SUMIFS('Journal Entries'!$J$5:$J$184,'Journal Entries'!$E$5:$E$184,620000,'Journal Entries'!$G$5:$G$184,$A8,'Journal Entries'!$C$5:$C$184,"Jan")+SUMIFS('Journal Entries'!$I$5:$I$184,'Journal Entries'!$E$5:$E$184,630000,'Journal Entries'!$G$5:$G$184,$A8,'Journal Entries'!$C$5:$C$184,"Jan")-SUMIFS('Journal Entries'!$J$5:$J$184,'Journal Entries'!$E$5:$E$184,630000,'Journal Entries'!$G$5:$G$184,$A8,'Journal Entries'!$C$5:$C$184,"Jan")+SUMIFS('Journal Entries'!$I$5:$I$184,'Journal Entries'!$E$5:$E$184,640000,'Journal Entries'!$G$5:$G$184,$A8,'Journal Entries'!$C$5:$C$184,"Jan")-SUMIFS('Journal Entries'!$J$5:$J$184,'Journal Entries'!$E$5:$E$184,640000,'Journal Entries'!$G$5:$G$184,$A8,'Journal Entries'!$C$5:$C$184,"Jan")+SUMIFS('Journal Entries'!$I$5:$I$184,'Journal Entries'!$E$5:$E$184,650000,'Journal Entries'!$G$5:$G$184,$A8,'Journal Entries'!$C$5:$C$184,"Jan")-SUMIFS('Journal Entries'!$J$5:$J$184,'Journal Entries'!$E$5:$E$184,650000,'Journal Entries'!$G$5:$G$184,$A8,'Journal Entries'!$C$5:$C$184,"Jan"))</f>
        <v>5900</v>
      </c>
      <c r="D8" s="10">
        <f>(SUMIFS('Journal Entries'!$I$5:$I$184,'Journal Entries'!$E$5:$E$184,600000,'Journal Entries'!$G$5:$G$184,$A8,'Journal Entries'!$C$5:$C$184,"Feb")-SUMIFS('Journal Entries'!$J$5:$J$184,'Journal Entries'!$E$5:$E$184,600000,'Journal Entries'!$G$5:$G$184,$A8,'Journal Entries'!$C$5:$C$184,"Feb")+SUMIFS('Journal Entries'!$I$5:$I$184,'Journal Entries'!$E$5:$E$184,610000,'Journal Entries'!$G$5:$G$184,$A8,'Journal Entries'!$C$5:$C$184,"Feb")-SUMIFS('Journal Entries'!$J$5:$J$184,'Journal Entries'!$E$5:$E$184,610000,'Journal Entries'!$G$5:$G$184,$A8,'Journal Entries'!$C$5:$C$184,"Feb")+SUMIFS('Journal Entries'!$I$5:$I$184,'Journal Entries'!$E$5:$E$184,620000,'Journal Entries'!$G$5:$G$184,$A8,'Journal Entries'!$C$5:$C$184,"Feb")-SUMIFS('Journal Entries'!$J$5:$J$184,'Journal Entries'!$E$5:$E$184,620000,'Journal Entries'!$G$5:$G$184,$A8,'Journal Entries'!$C$5:$C$184,"Feb")+SUMIFS('Journal Entries'!$I$5:$I$184,'Journal Entries'!$E$5:$E$184,630000,'Journal Entries'!$G$5:$G$184,$A8,'Journal Entries'!$C$5:$C$184,"Feb")-SUMIFS('Journal Entries'!$J$5:$J$184,'Journal Entries'!$E$5:$E$184,630000,'Journal Entries'!$G$5:$G$184,$A8,'Journal Entries'!$C$5:$C$184,"Feb")+SUMIFS('Journal Entries'!$I$5:$I$184,'Journal Entries'!$E$5:$E$184,640000,'Journal Entries'!$G$5:$G$184,$A8,'Journal Entries'!$C$5:$C$184,"Feb")-SUMIFS('Journal Entries'!$J$5:$J$184,'Journal Entries'!$E$5:$E$184,640000,'Journal Entries'!$G$5:$G$184,$A8,'Journal Entries'!$C$5:$C$184,"Feb")+SUMIFS('Journal Entries'!$I$5:$I$184,'Journal Entries'!$E$5:$E$184,650000,'Journal Entries'!$G$5:$G$184,$A8,'Journal Entries'!$C$5:$C$184,"Feb")-SUMIFS('Journal Entries'!$J$5:$J$184,'Journal Entries'!$E$5:$E$184,650000,'Journal Entries'!$G$5:$G$184,$A8,'Journal Entries'!$C$5:$C$184,"Feb"))</f>
        <v>6100</v>
      </c>
      <c r="E8" s="10">
        <f>(SUMIFS('Journal Entries'!$I$5:$I$184,'Journal Entries'!$E$5:$E$184,600000,'Journal Entries'!$G$5:$G$184,$A8,'Journal Entries'!$C$5:$C$184,"Mar")-SUMIFS('Journal Entries'!$J$5:$J$184,'Journal Entries'!$E$5:$E$184,600000,'Journal Entries'!$G$5:$G$184,$A8,'Journal Entries'!$C$5:$C$184,"Mar")+SUMIFS('Journal Entries'!$I$5:$I$184,'Journal Entries'!$E$5:$E$184,610000,'Journal Entries'!$G$5:$G$184,$A8,'Journal Entries'!$C$5:$C$184,"Mar")-SUMIFS('Journal Entries'!$J$5:$J$184,'Journal Entries'!$E$5:$E$184,610000,'Journal Entries'!$G$5:$G$184,$A8,'Journal Entries'!$C$5:$C$184,"Mar")+SUMIFS('Journal Entries'!$I$5:$I$184,'Journal Entries'!$E$5:$E$184,620000,'Journal Entries'!$G$5:$G$184,$A8,'Journal Entries'!$C$5:$C$184,"Mar")-SUMIFS('Journal Entries'!$J$5:$J$184,'Journal Entries'!$E$5:$E$184,620000,'Journal Entries'!$G$5:$G$184,$A8,'Journal Entries'!$C$5:$C$184,"Mar")+SUMIFS('Journal Entries'!$I$5:$I$184,'Journal Entries'!$E$5:$E$184,630000,'Journal Entries'!$G$5:$G$184,$A8,'Journal Entries'!$C$5:$C$184,"Mar")-SUMIFS('Journal Entries'!$J$5:$J$184,'Journal Entries'!$E$5:$E$184,630000,'Journal Entries'!$G$5:$G$184,$A8,'Journal Entries'!$C$5:$C$184,"Mar")+SUMIFS('Journal Entries'!$I$5:$I$184,'Journal Entries'!$E$5:$E$184,640000,'Journal Entries'!$G$5:$G$184,$A8,'Journal Entries'!$C$5:$C$184,"Mar")-SUMIFS('Journal Entries'!$J$5:$J$184,'Journal Entries'!$E$5:$E$184,640000,'Journal Entries'!$G$5:$G$184,$A8,'Journal Entries'!$C$5:$C$184,"Mar")+SUMIFS('Journal Entries'!$I$5:$I$184,'Journal Entries'!$E$5:$E$184,650000,'Journal Entries'!$G$5:$G$184,$A8,'Journal Entries'!$C$5:$C$184,"Mar")-SUMIFS('Journal Entries'!$J$5:$J$184,'Journal Entries'!$E$5:$E$184,650000,'Journal Entries'!$G$5:$G$184,$A8,'Journal Entries'!$C$5:$C$184,"Mar"))</f>
        <v>6800</v>
      </c>
      <c r="F8" s="10">
        <f>(SUMIFS('Journal Entries'!$I$5:$I$184,'Journal Entries'!$E$5:$E$184,600000,'Journal Entries'!$G$5:$G$184,$A8,'Journal Entries'!$C$5:$C$184,"Apr")-SUMIFS('Journal Entries'!$J$5:$J$184,'Journal Entries'!$E$5:$E$184,600000,'Journal Entries'!$G$5:$G$184,$A8,'Journal Entries'!$C$5:$C$184,"Apr")+SUMIFS('Journal Entries'!$I$5:$I$184,'Journal Entries'!$E$5:$E$184,610000,'Journal Entries'!$G$5:$G$184,$A8,'Journal Entries'!$C$5:$C$184,"Apr")-SUMIFS('Journal Entries'!$J$5:$J$184,'Journal Entries'!$E$5:$E$184,610000,'Journal Entries'!$G$5:$G$184,$A8,'Journal Entries'!$C$5:$C$184,"Apr")+SUMIFS('Journal Entries'!$I$5:$I$184,'Journal Entries'!$E$5:$E$184,620000,'Journal Entries'!$G$5:$G$184,$A8,'Journal Entries'!$C$5:$C$184,"Apr")-SUMIFS('Journal Entries'!$J$5:$J$184,'Journal Entries'!$E$5:$E$184,620000,'Journal Entries'!$G$5:$G$184,$A8,'Journal Entries'!$C$5:$C$184,"Apr")+SUMIFS('Journal Entries'!$I$5:$I$184,'Journal Entries'!$E$5:$E$184,630000,'Journal Entries'!$G$5:$G$184,$A8,'Journal Entries'!$C$5:$C$184,"Apr")-SUMIFS('Journal Entries'!$J$5:$J$184,'Journal Entries'!$E$5:$E$184,630000,'Journal Entries'!$G$5:$G$184,$A8,'Journal Entries'!$C$5:$C$184,"Apr")+SUMIFS('Journal Entries'!$I$5:$I$184,'Journal Entries'!$E$5:$E$184,640000,'Journal Entries'!$G$5:$G$184,$A8,'Journal Entries'!$C$5:$C$184,"Apr")-SUMIFS('Journal Entries'!$J$5:$J$184,'Journal Entries'!$E$5:$E$184,640000,'Journal Entries'!$G$5:$G$184,$A8,'Journal Entries'!$C$5:$C$184,"Apr")+SUMIFS('Journal Entries'!$I$5:$I$184,'Journal Entries'!$E$5:$E$184,650000,'Journal Entries'!$G$5:$G$184,$A8,'Journal Entries'!$C$5:$C$184,"Apr")-SUMIFS('Journal Entries'!$J$5:$J$184,'Journal Entries'!$E$5:$E$184,650000,'Journal Entries'!$G$5:$G$184,$A8,'Journal Entries'!$C$5:$C$184,"Apr"))</f>
        <v>7000</v>
      </c>
      <c r="G8" s="10">
        <f>(SUMIFS('Journal Entries'!$I$5:$I$184,'Journal Entries'!$E$5:$E$184,600000,'Journal Entries'!$G$5:$G$184,$A8,'Journal Entries'!$C$5:$C$184,"May")-SUMIFS('Journal Entries'!$J$5:$J$184,'Journal Entries'!$E$5:$E$184,600000,'Journal Entries'!$G$5:$G$184,$A8,'Journal Entries'!$C$5:$C$184,"May")+SUMIFS('Journal Entries'!$I$5:$I$184,'Journal Entries'!$E$5:$E$184,610000,'Journal Entries'!$G$5:$G$184,$A8,'Journal Entries'!$C$5:$C$184,"May")-SUMIFS('Journal Entries'!$J$5:$J$184,'Journal Entries'!$E$5:$E$184,610000,'Journal Entries'!$G$5:$G$184,$A8,'Journal Entries'!$C$5:$C$184,"May")+SUMIFS('Journal Entries'!$I$5:$I$184,'Journal Entries'!$E$5:$E$184,620000,'Journal Entries'!$G$5:$G$184,$A8,'Journal Entries'!$C$5:$C$184,"May")-SUMIFS('Journal Entries'!$J$5:$J$184,'Journal Entries'!$E$5:$E$184,620000,'Journal Entries'!$G$5:$G$184,$A8,'Journal Entries'!$C$5:$C$184,"May")+SUMIFS('Journal Entries'!$I$5:$I$184,'Journal Entries'!$E$5:$E$184,630000,'Journal Entries'!$G$5:$G$184,$A8,'Journal Entries'!$C$5:$C$184,"May")-SUMIFS('Journal Entries'!$J$5:$J$184,'Journal Entries'!$E$5:$E$184,630000,'Journal Entries'!$G$5:$G$184,$A8,'Journal Entries'!$C$5:$C$184,"May")+SUMIFS('Journal Entries'!$I$5:$I$184,'Journal Entries'!$E$5:$E$184,640000,'Journal Entries'!$G$5:$G$184,$A8,'Journal Entries'!$C$5:$C$184,"May")-SUMIFS('Journal Entries'!$J$5:$J$184,'Journal Entries'!$E$5:$E$184,640000,'Journal Entries'!$G$5:$G$184,$A8,'Journal Entries'!$C$5:$C$184,"May")+SUMIFS('Journal Entries'!$I$5:$I$184,'Journal Entries'!$E$5:$E$184,650000,'Journal Entries'!$G$5:$G$184,$A8,'Journal Entries'!$C$5:$C$184,"May")-SUMIFS('Journal Entries'!$J$5:$J$184,'Journal Entries'!$E$5:$E$184,650000,'Journal Entries'!$G$5:$G$184,$A8,'Journal Entries'!$C$5:$C$184,"May"))</f>
        <v>7200</v>
      </c>
      <c r="H8" s="10">
        <f>(SUMIFS('Journal Entries'!$I$5:$I$184,'Journal Entries'!$E$5:$E$184,600000,'Journal Entries'!$G$5:$G$184,$A8,'Journal Entries'!$C$5:$C$184,"Jun")-SUMIFS('Journal Entries'!$J$5:$J$184,'Journal Entries'!$E$5:$E$184,600000,'Journal Entries'!$G$5:$G$184,$A8,'Journal Entries'!$C$5:$C$184,"Jun")+SUMIFS('Journal Entries'!$I$5:$I$184,'Journal Entries'!$E$5:$E$184,610000,'Journal Entries'!$G$5:$G$184,$A8,'Journal Entries'!$C$5:$C$184,"Jun")-SUMIFS('Journal Entries'!$J$5:$J$184,'Journal Entries'!$E$5:$E$184,610000,'Journal Entries'!$G$5:$G$184,$A8,'Journal Entries'!$C$5:$C$184,"Jun")+SUMIFS('Journal Entries'!$I$5:$I$184,'Journal Entries'!$E$5:$E$184,620000,'Journal Entries'!$G$5:$G$184,$A8,'Journal Entries'!$C$5:$C$184,"Jun")-SUMIFS('Journal Entries'!$J$5:$J$184,'Journal Entries'!$E$5:$E$184,620000,'Journal Entries'!$G$5:$G$184,$A8,'Journal Entries'!$C$5:$C$184,"Jun")+SUMIFS('Journal Entries'!$I$5:$I$184,'Journal Entries'!$E$5:$E$184,630000,'Journal Entries'!$G$5:$G$184,$A8,'Journal Entries'!$C$5:$C$184,"Jun")-SUMIFS('Journal Entries'!$J$5:$J$184,'Journal Entries'!$E$5:$E$184,630000,'Journal Entries'!$G$5:$G$184,$A8,'Journal Entries'!$C$5:$C$184,"Jun")+SUMIFS('Journal Entries'!$I$5:$I$184,'Journal Entries'!$E$5:$E$184,640000,'Journal Entries'!$G$5:$G$184,$A8,'Journal Entries'!$C$5:$C$184,"Jun")-SUMIFS('Journal Entries'!$J$5:$J$184,'Journal Entries'!$E$5:$E$184,640000,'Journal Entries'!$G$5:$G$184,$A8,'Journal Entries'!$C$5:$C$184,"Jun")+SUMIFS('Journal Entries'!$I$5:$I$184,'Journal Entries'!$E$5:$E$184,650000,'Journal Entries'!$G$5:$G$184,$A8,'Journal Entries'!$C$5:$C$184,"Jun")-SUMIFS('Journal Entries'!$J$5:$J$184,'Journal Entries'!$E$5:$E$184,650000,'Journal Entries'!$G$5:$G$184,$A8,'Journal Entries'!$C$5:$C$184,"Jun"))</f>
        <v>7400</v>
      </c>
      <c r="I8" s="12">
        <f t="shared" si="0"/>
        <v>1500</v>
      </c>
      <c r="J8" s="15">
        <f t="shared" si="1"/>
        <v>0.25423728813559321</v>
      </c>
    </row>
    <row r="9" spans="1:10" x14ac:dyDescent="0.35">
      <c r="A9" s="9" t="s">
        <v>48</v>
      </c>
      <c r="B9" s="9" t="s">
        <v>32</v>
      </c>
      <c r="C9" s="10">
        <f>-1*(SUMIFS('Journal Entries'!$I$5:$I$184,'Journal Entries'!$E$5:$E$184,400000,'Journal Entries'!$G$5:$G$184,$A9,'Journal Entries'!$C$5:$C$184,"Jan")-SUMIFS('Journal Entries'!$J$5:$J$184,'Journal Entries'!$E$5:$E$184,400000,'Journal Entries'!$G$5:$G$184,$A9,'Journal Entries'!$C$5:$C$184,"Jan"))</f>
        <v>0</v>
      </c>
      <c r="D9" s="10">
        <f>-1*(SUMIFS('Journal Entries'!$I$5:$I$184,'Journal Entries'!$E$5:$E$184,400000,'Journal Entries'!$G$5:$G$184,$A9,'Journal Entries'!$C$5:$C$184,"Feb")-SUMIFS('Journal Entries'!$J$5:$J$184,'Journal Entries'!$E$5:$E$184,400000,'Journal Entries'!$G$5:$G$184,$A9,'Journal Entries'!$C$5:$C$184,"Feb"))</f>
        <v>0</v>
      </c>
      <c r="E9" s="10">
        <f>-1*(SUMIFS('Journal Entries'!$I$5:$I$184,'Journal Entries'!$E$5:$E$184,400000,'Journal Entries'!$G$5:$G$184,$A9,'Journal Entries'!$C$5:$C$184,"Mar")-SUMIFS('Journal Entries'!$J$5:$J$184,'Journal Entries'!$E$5:$E$184,400000,'Journal Entries'!$G$5:$G$184,$A9,'Journal Entries'!$C$5:$C$184,"Mar"))</f>
        <v>0</v>
      </c>
      <c r="F9" s="10">
        <f>-1*(SUMIFS('Journal Entries'!$I$5:$I$184,'Journal Entries'!$E$5:$E$184,400000,'Journal Entries'!$G$5:$G$184,$A9,'Journal Entries'!$C$5:$C$184,"Apr")-SUMIFS('Journal Entries'!$J$5:$J$184,'Journal Entries'!$E$5:$E$184,400000,'Journal Entries'!$G$5:$G$184,$A9,'Journal Entries'!$C$5:$C$184,"Apr"))</f>
        <v>0</v>
      </c>
      <c r="G9" s="10">
        <f>-1*(SUMIFS('Journal Entries'!$I$5:$I$184,'Journal Entries'!$E$5:$E$184,400000,'Journal Entries'!$G$5:$G$184,$A9,'Journal Entries'!$C$5:$C$184,"May")-SUMIFS('Journal Entries'!$J$5:$J$184,'Journal Entries'!$E$5:$E$184,400000,'Journal Entries'!$G$5:$G$184,$A9,'Journal Entries'!$C$5:$C$184,"May"))</f>
        <v>0</v>
      </c>
      <c r="H9" s="10">
        <f>-1*(SUMIFS('Journal Entries'!$I$5:$I$184,'Journal Entries'!$E$5:$E$184,400000,'Journal Entries'!$G$5:$G$184,$A9,'Journal Entries'!$C$5:$C$184,"Jun")-SUMIFS('Journal Entries'!$J$5:$J$184,'Journal Entries'!$E$5:$E$184,400000,'Journal Entries'!$G$5:$G$184,$A9,'Journal Entries'!$C$5:$C$184,"Jun"))</f>
        <v>0</v>
      </c>
      <c r="I9" s="12">
        <f t="shared" si="0"/>
        <v>0</v>
      </c>
      <c r="J9" s="15" t="str">
        <f t="shared" si="1"/>
        <v/>
      </c>
    </row>
    <row r="10" spans="1:10" x14ac:dyDescent="0.35">
      <c r="A10" s="9" t="s">
        <v>48</v>
      </c>
      <c r="B10" s="9" t="s">
        <v>34</v>
      </c>
      <c r="C10" s="10">
        <f>(SUMIFS('Journal Entries'!$I$5:$I$184,'Journal Entries'!$E$5:$E$184,500000,'Journal Entries'!$G$5:$G$184,$A10,'Journal Entries'!$C$5:$C$184,"Jan")-SUMIFS('Journal Entries'!$J$5:$J$184,'Journal Entries'!$E$5:$E$184,500000,'Journal Entries'!$G$5:$G$184,$A10,'Journal Entries'!$C$5:$C$184,"Jan"))</f>
        <v>12000</v>
      </c>
      <c r="D10" s="10">
        <f>(SUMIFS('Journal Entries'!$I$5:$I$184,'Journal Entries'!$E$5:$E$184,500000,'Journal Entries'!$G$5:$G$184,$A10,'Journal Entries'!$C$5:$C$184,"Feb")-SUMIFS('Journal Entries'!$J$5:$J$184,'Journal Entries'!$E$5:$E$184,500000,'Journal Entries'!$G$5:$G$184,$A10,'Journal Entries'!$C$5:$C$184,"Feb"))</f>
        <v>18500</v>
      </c>
      <c r="E10" s="10">
        <f>(SUMIFS('Journal Entries'!$I$5:$I$184,'Journal Entries'!$E$5:$E$184,500000,'Journal Entries'!$G$5:$G$184,$A10,'Journal Entries'!$C$5:$C$184,"Mar")-SUMIFS('Journal Entries'!$J$5:$J$184,'Journal Entries'!$E$5:$E$184,500000,'Journal Entries'!$G$5:$G$184,$A10,'Journal Entries'!$C$5:$C$184,"Mar"))</f>
        <v>29400</v>
      </c>
      <c r="F10" s="10">
        <f>(SUMIFS('Journal Entries'!$I$5:$I$184,'Journal Entries'!$E$5:$E$184,500000,'Journal Entries'!$G$5:$G$184,$A10,'Journal Entries'!$C$5:$C$184,"Apr")-SUMIFS('Journal Entries'!$J$5:$J$184,'Journal Entries'!$E$5:$E$184,500000,'Journal Entries'!$G$5:$G$184,$A10,'Journal Entries'!$C$5:$C$184,"Apr"))</f>
        <v>30000</v>
      </c>
      <c r="G10" s="10">
        <f>(SUMIFS('Journal Entries'!$I$5:$I$184,'Journal Entries'!$E$5:$E$184,500000,'Journal Entries'!$G$5:$G$184,$A10,'Journal Entries'!$C$5:$C$184,"May")-SUMIFS('Journal Entries'!$J$5:$J$184,'Journal Entries'!$E$5:$E$184,500000,'Journal Entries'!$G$5:$G$184,$A10,'Journal Entries'!$C$5:$C$184,"May"))</f>
        <v>32000</v>
      </c>
      <c r="H10" s="10">
        <f>(SUMIFS('Journal Entries'!$I$5:$I$184,'Journal Entries'!$E$5:$E$184,500000,'Journal Entries'!$G$5:$G$184,$A10,'Journal Entries'!$C$5:$C$184,"Jun")-SUMIFS('Journal Entries'!$J$5:$J$184,'Journal Entries'!$E$5:$E$184,500000,'Journal Entries'!$G$5:$G$184,$A10,'Journal Entries'!$C$5:$C$184,"Jun"))</f>
        <v>34000</v>
      </c>
      <c r="I10" s="12">
        <f t="shared" si="0"/>
        <v>22000</v>
      </c>
      <c r="J10" s="15">
        <f t="shared" si="1"/>
        <v>1.8333333333333333</v>
      </c>
    </row>
    <row r="11" spans="1:10" x14ac:dyDescent="0.35">
      <c r="A11" s="9" t="s">
        <v>48</v>
      </c>
      <c r="B11" s="9" t="s">
        <v>36</v>
      </c>
      <c r="C11" s="10">
        <f>(SUMIFS('Journal Entries'!$I$5:$I$184,'Journal Entries'!$E$5:$E$184,600000,'Journal Entries'!$G$5:$G$184,$A11,'Journal Entries'!$C$5:$C$184,"Jan")-SUMIFS('Journal Entries'!$J$5:$J$184,'Journal Entries'!$E$5:$E$184,600000,'Journal Entries'!$G$5:$G$184,$A11,'Journal Entries'!$C$5:$C$184,"Jan")+SUMIFS('Journal Entries'!$I$5:$I$184,'Journal Entries'!$E$5:$E$184,610000,'Journal Entries'!$G$5:$G$184,$A11,'Journal Entries'!$C$5:$C$184,"Jan")-SUMIFS('Journal Entries'!$J$5:$J$184,'Journal Entries'!$E$5:$E$184,610000,'Journal Entries'!$G$5:$G$184,$A11,'Journal Entries'!$C$5:$C$184,"Jan")+SUMIFS('Journal Entries'!$I$5:$I$184,'Journal Entries'!$E$5:$E$184,620000,'Journal Entries'!$G$5:$G$184,$A11,'Journal Entries'!$C$5:$C$184,"Jan")-SUMIFS('Journal Entries'!$J$5:$J$184,'Journal Entries'!$E$5:$E$184,620000,'Journal Entries'!$G$5:$G$184,$A11,'Journal Entries'!$C$5:$C$184,"Jan")+SUMIFS('Journal Entries'!$I$5:$I$184,'Journal Entries'!$E$5:$E$184,630000,'Journal Entries'!$G$5:$G$184,$A11,'Journal Entries'!$C$5:$C$184,"Jan")-SUMIFS('Journal Entries'!$J$5:$J$184,'Journal Entries'!$E$5:$E$184,630000,'Journal Entries'!$G$5:$G$184,$A11,'Journal Entries'!$C$5:$C$184,"Jan")+SUMIFS('Journal Entries'!$I$5:$I$184,'Journal Entries'!$E$5:$E$184,640000,'Journal Entries'!$G$5:$G$184,$A11,'Journal Entries'!$C$5:$C$184,"Jan")-SUMIFS('Journal Entries'!$J$5:$J$184,'Journal Entries'!$E$5:$E$184,640000,'Journal Entries'!$G$5:$G$184,$A11,'Journal Entries'!$C$5:$C$184,"Jan")+SUMIFS('Journal Entries'!$I$5:$I$184,'Journal Entries'!$E$5:$E$184,650000,'Journal Entries'!$G$5:$G$184,$A11,'Journal Entries'!$C$5:$C$184,"Jan")-SUMIFS('Journal Entries'!$J$5:$J$184,'Journal Entries'!$E$5:$E$184,650000,'Journal Entries'!$G$5:$G$184,$A11,'Journal Entries'!$C$5:$C$184,"Jan"))</f>
        <v>5900</v>
      </c>
      <c r="D11" s="10">
        <f>(SUMIFS('Journal Entries'!$I$5:$I$184,'Journal Entries'!$E$5:$E$184,600000,'Journal Entries'!$G$5:$G$184,$A11,'Journal Entries'!$C$5:$C$184,"Feb")-SUMIFS('Journal Entries'!$J$5:$J$184,'Journal Entries'!$E$5:$E$184,600000,'Journal Entries'!$G$5:$G$184,$A11,'Journal Entries'!$C$5:$C$184,"Feb")+SUMIFS('Journal Entries'!$I$5:$I$184,'Journal Entries'!$E$5:$E$184,610000,'Journal Entries'!$G$5:$G$184,$A11,'Journal Entries'!$C$5:$C$184,"Feb")-SUMIFS('Journal Entries'!$J$5:$J$184,'Journal Entries'!$E$5:$E$184,610000,'Journal Entries'!$G$5:$G$184,$A11,'Journal Entries'!$C$5:$C$184,"Feb")+SUMIFS('Journal Entries'!$I$5:$I$184,'Journal Entries'!$E$5:$E$184,620000,'Journal Entries'!$G$5:$G$184,$A11,'Journal Entries'!$C$5:$C$184,"Feb")-SUMIFS('Journal Entries'!$J$5:$J$184,'Journal Entries'!$E$5:$E$184,620000,'Journal Entries'!$G$5:$G$184,$A11,'Journal Entries'!$C$5:$C$184,"Feb")+SUMIFS('Journal Entries'!$I$5:$I$184,'Journal Entries'!$E$5:$E$184,630000,'Journal Entries'!$G$5:$G$184,$A11,'Journal Entries'!$C$5:$C$184,"Feb")-SUMIFS('Journal Entries'!$J$5:$J$184,'Journal Entries'!$E$5:$E$184,630000,'Journal Entries'!$G$5:$G$184,$A11,'Journal Entries'!$C$5:$C$184,"Feb")+SUMIFS('Journal Entries'!$I$5:$I$184,'Journal Entries'!$E$5:$E$184,640000,'Journal Entries'!$G$5:$G$184,$A11,'Journal Entries'!$C$5:$C$184,"Feb")-SUMIFS('Journal Entries'!$J$5:$J$184,'Journal Entries'!$E$5:$E$184,640000,'Journal Entries'!$G$5:$G$184,$A11,'Journal Entries'!$C$5:$C$184,"Feb")+SUMIFS('Journal Entries'!$I$5:$I$184,'Journal Entries'!$E$5:$E$184,650000,'Journal Entries'!$G$5:$G$184,$A11,'Journal Entries'!$C$5:$C$184,"Feb")-SUMIFS('Journal Entries'!$J$5:$J$184,'Journal Entries'!$E$5:$E$184,650000,'Journal Entries'!$G$5:$G$184,$A11,'Journal Entries'!$C$5:$C$184,"Feb"))</f>
        <v>5900</v>
      </c>
      <c r="E11" s="10">
        <f>(SUMIFS('Journal Entries'!$I$5:$I$184,'Journal Entries'!$E$5:$E$184,600000,'Journal Entries'!$G$5:$G$184,$A11,'Journal Entries'!$C$5:$C$184,"Mar")-SUMIFS('Journal Entries'!$J$5:$J$184,'Journal Entries'!$E$5:$E$184,600000,'Journal Entries'!$G$5:$G$184,$A11,'Journal Entries'!$C$5:$C$184,"Mar")+SUMIFS('Journal Entries'!$I$5:$I$184,'Journal Entries'!$E$5:$E$184,610000,'Journal Entries'!$G$5:$G$184,$A11,'Journal Entries'!$C$5:$C$184,"Mar")-SUMIFS('Journal Entries'!$J$5:$J$184,'Journal Entries'!$E$5:$E$184,610000,'Journal Entries'!$G$5:$G$184,$A11,'Journal Entries'!$C$5:$C$184,"Mar")+SUMIFS('Journal Entries'!$I$5:$I$184,'Journal Entries'!$E$5:$E$184,620000,'Journal Entries'!$G$5:$G$184,$A11,'Journal Entries'!$C$5:$C$184,"Mar")-SUMIFS('Journal Entries'!$J$5:$J$184,'Journal Entries'!$E$5:$E$184,620000,'Journal Entries'!$G$5:$G$184,$A11,'Journal Entries'!$C$5:$C$184,"Mar")+SUMIFS('Journal Entries'!$I$5:$I$184,'Journal Entries'!$E$5:$E$184,630000,'Journal Entries'!$G$5:$G$184,$A11,'Journal Entries'!$C$5:$C$184,"Mar")-SUMIFS('Journal Entries'!$J$5:$J$184,'Journal Entries'!$E$5:$E$184,630000,'Journal Entries'!$G$5:$G$184,$A11,'Journal Entries'!$C$5:$C$184,"Mar")+SUMIFS('Journal Entries'!$I$5:$I$184,'Journal Entries'!$E$5:$E$184,640000,'Journal Entries'!$G$5:$G$184,$A11,'Journal Entries'!$C$5:$C$184,"Mar")-SUMIFS('Journal Entries'!$J$5:$J$184,'Journal Entries'!$E$5:$E$184,640000,'Journal Entries'!$G$5:$G$184,$A11,'Journal Entries'!$C$5:$C$184,"Mar")+SUMIFS('Journal Entries'!$I$5:$I$184,'Journal Entries'!$E$5:$E$184,650000,'Journal Entries'!$G$5:$G$184,$A11,'Journal Entries'!$C$5:$C$184,"Mar")-SUMIFS('Journal Entries'!$J$5:$J$184,'Journal Entries'!$E$5:$E$184,650000,'Journal Entries'!$G$5:$G$184,$A11,'Journal Entries'!$C$5:$C$184,"Mar"))</f>
        <v>6050</v>
      </c>
      <c r="F11" s="10">
        <f>(SUMIFS('Journal Entries'!$I$5:$I$184,'Journal Entries'!$E$5:$E$184,600000,'Journal Entries'!$G$5:$G$184,$A11,'Journal Entries'!$C$5:$C$184,"Apr")-SUMIFS('Journal Entries'!$J$5:$J$184,'Journal Entries'!$E$5:$E$184,600000,'Journal Entries'!$G$5:$G$184,$A11,'Journal Entries'!$C$5:$C$184,"Apr")+SUMIFS('Journal Entries'!$I$5:$I$184,'Journal Entries'!$E$5:$E$184,610000,'Journal Entries'!$G$5:$G$184,$A11,'Journal Entries'!$C$5:$C$184,"Apr")-SUMIFS('Journal Entries'!$J$5:$J$184,'Journal Entries'!$E$5:$E$184,610000,'Journal Entries'!$G$5:$G$184,$A11,'Journal Entries'!$C$5:$C$184,"Apr")+SUMIFS('Journal Entries'!$I$5:$I$184,'Journal Entries'!$E$5:$E$184,620000,'Journal Entries'!$G$5:$G$184,$A11,'Journal Entries'!$C$5:$C$184,"Apr")-SUMIFS('Journal Entries'!$J$5:$J$184,'Journal Entries'!$E$5:$E$184,620000,'Journal Entries'!$G$5:$G$184,$A11,'Journal Entries'!$C$5:$C$184,"Apr")+SUMIFS('Journal Entries'!$I$5:$I$184,'Journal Entries'!$E$5:$E$184,630000,'Journal Entries'!$G$5:$G$184,$A11,'Journal Entries'!$C$5:$C$184,"Apr")-SUMIFS('Journal Entries'!$J$5:$J$184,'Journal Entries'!$E$5:$E$184,630000,'Journal Entries'!$G$5:$G$184,$A11,'Journal Entries'!$C$5:$C$184,"Apr")+SUMIFS('Journal Entries'!$I$5:$I$184,'Journal Entries'!$E$5:$E$184,640000,'Journal Entries'!$G$5:$G$184,$A11,'Journal Entries'!$C$5:$C$184,"Apr")-SUMIFS('Journal Entries'!$J$5:$J$184,'Journal Entries'!$E$5:$E$184,640000,'Journal Entries'!$G$5:$G$184,$A11,'Journal Entries'!$C$5:$C$184,"Apr")+SUMIFS('Journal Entries'!$I$5:$I$184,'Journal Entries'!$E$5:$E$184,650000,'Journal Entries'!$G$5:$G$184,$A11,'Journal Entries'!$C$5:$C$184,"Apr")-SUMIFS('Journal Entries'!$J$5:$J$184,'Journal Entries'!$E$5:$E$184,650000,'Journal Entries'!$G$5:$G$184,$A11,'Journal Entries'!$C$5:$C$184,"Apr"))</f>
        <v>5800</v>
      </c>
      <c r="G11" s="10">
        <f>(SUMIFS('Journal Entries'!$I$5:$I$184,'Journal Entries'!$E$5:$E$184,600000,'Journal Entries'!$G$5:$G$184,$A11,'Journal Entries'!$C$5:$C$184,"May")-SUMIFS('Journal Entries'!$J$5:$J$184,'Journal Entries'!$E$5:$E$184,600000,'Journal Entries'!$G$5:$G$184,$A11,'Journal Entries'!$C$5:$C$184,"May")+SUMIFS('Journal Entries'!$I$5:$I$184,'Journal Entries'!$E$5:$E$184,610000,'Journal Entries'!$G$5:$G$184,$A11,'Journal Entries'!$C$5:$C$184,"May")-SUMIFS('Journal Entries'!$J$5:$J$184,'Journal Entries'!$E$5:$E$184,610000,'Journal Entries'!$G$5:$G$184,$A11,'Journal Entries'!$C$5:$C$184,"May")+SUMIFS('Journal Entries'!$I$5:$I$184,'Journal Entries'!$E$5:$E$184,620000,'Journal Entries'!$G$5:$G$184,$A11,'Journal Entries'!$C$5:$C$184,"May")-SUMIFS('Journal Entries'!$J$5:$J$184,'Journal Entries'!$E$5:$E$184,620000,'Journal Entries'!$G$5:$G$184,$A11,'Journal Entries'!$C$5:$C$184,"May")+SUMIFS('Journal Entries'!$I$5:$I$184,'Journal Entries'!$E$5:$E$184,630000,'Journal Entries'!$G$5:$G$184,$A11,'Journal Entries'!$C$5:$C$184,"May")-SUMIFS('Journal Entries'!$J$5:$J$184,'Journal Entries'!$E$5:$E$184,630000,'Journal Entries'!$G$5:$G$184,$A11,'Journal Entries'!$C$5:$C$184,"May")+SUMIFS('Journal Entries'!$I$5:$I$184,'Journal Entries'!$E$5:$E$184,640000,'Journal Entries'!$G$5:$G$184,$A11,'Journal Entries'!$C$5:$C$184,"May")-SUMIFS('Journal Entries'!$J$5:$J$184,'Journal Entries'!$E$5:$E$184,640000,'Journal Entries'!$G$5:$G$184,$A11,'Journal Entries'!$C$5:$C$184,"May")+SUMIFS('Journal Entries'!$I$5:$I$184,'Journal Entries'!$E$5:$E$184,650000,'Journal Entries'!$G$5:$G$184,$A11,'Journal Entries'!$C$5:$C$184,"May")-SUMIFS('Journal Entries'!$J$5:$J$184,'Journal Entries'!$E$5:$E$184,650000,'Journal Entries'!$G$5:$G$184,$A11,'Journal Entries'!$C$5:$C$184,"May"))</f>
        <v>5850</v>
      </c>
      <c r="H11" s="10">
        <f>(SUMIFS('Journal Entries'!$I$5:$I$184,'Journal Entries'!$E$5:$E$184,600000,'Journal Entries'!$G$5:$G$184,$A11,'Journal Entries'!$C$5:$C$184,"Jun")-SUMIFS('Journal Entries'!$J$5:$J$184,'Journal Entries'!$E$5:$E$184,600000,'Journal Entries'!$G$5:$G$184,$A11,'Journal Entries'!$C$5:$C$184,"Jun")+SUMIFS('Journal Entries'!$I$5:$I$184,'Journal Entries'!$E$5:$E$184,610000,'Journal Entries'!$G$5:$G$184,$A11,'Journal Entries'!$C$5:$C$184,"Jun")-SUMIFS('Journal Entries'!$J$5:$J$184,'Journal Entries'!$E$5:$E$184,610000,'Journal Entries'!$G$5:$G$184,$A11,'Journal Entries'!$C$5:$C$184,"Jun")+SUMIFS('Journal Entries'!$I$5:$I$184,'Journal Entries'!$E$5:$E$184,620000,'Journal Entries'!$G$5:$G$184,$A11,'Journal Entries'!$C$5:$C$184,"Jun")-SUMIFS('Journal Entries'!$J$5:$J$184,'Journal Entries'!$E$5:$E$184,620000,'Journal Entries'!$G$5:$G$184,$A11,'Journal Entries'!$C$5:$C$184,"Jun")+SUMIFS('Journal Entries'!$I$5:$I$184,'Journal Entries'!$E$5:$E$184,630000,'Journal Entries'!$G$5:$G$184,$A11,'Journal Entries'!$C$5:$C$184,"Jun")-SUMIFS('Journal Entries'!$J$5:$J$184,'Journal Entries'!$E$5:$E$184,630000,'Journal Entries'!$G$5:$G$184,$A11,'Journal Entries'!$C$5:$C$184,"Jun")+SUMIFS('Journal Entries'!$I$5:$I$184,'Journal Entries'!$E$5:$E$184,640000,'Journal Entries'!$G$5:$G$184,$A11,'Journal Entries'!$C$5:$C$184,"Jun")-SUMIFS('Journal Entries'!$J$5:$J$184,'Journal Entries'!$E$5:$E$184,640000,'Journal Entries'!$G$5:$G$184,$A11,'Journal Entries'!$C$5:$C$184,"Jun")+SUMIFS('Journal Entries'!$I$5:$I$184,'Journal Entries'!$E$5:$E$184,650000,'Journal Entries'!$G$5:$G$184,$A11,'Journal Entries'!$C$5:$C$184,"Jun")-SUMIFS('Journal Entries'!$J$5:$J$184,'Journal Entries'!$E$5:$E$184,650000,'Journal Entries'!$G$5:$G$184,$A11,'Journal Entries'!$C$5:$C$184,"Jun"))</f>
        <v>5900</v>
      </c>
      <c r="I11" s="12">
        <f t="shared" si="0"/>
        <v>0</v>
      </c>
      <c r="J11" s="15">
        <f t="shared" si="1"/>
        <v>0</v>
      </c>
    </row>
    <row r="12" spans="1:10" x14ac:dyDescent="0.35">
      <c r="A12" s="9" t="s">
        <v>50</v>
      </c>
      <c r="B12" s="9" t="s">
        <v>32</v>
      </c>
      <c r="C12" s="10">
        <f>-1*(SUMIFS('Journal Entries'!$I$5:$I$184,'Journal Entries'!$E$5:$E$184,400000,'Journal Entries'!$G$5:$G$184,$A12,'Journal Entries'!$C$5:$C$184,"Jan")-SUMIFS('Journal Entries'!$J$5:$J$184,'Journal Entries'!$E$5:$E$184,400000,'Journal Entries'!$G$5:$G$184,$A12,'Journal Entries'!$C$5:$C$184,"Jan"))</f>
        <v>0</v>
      </c>
      <c r="D12" s="10">
        <f>-1*(SUMIFS('Journal Entries'!$I$5:$I$184,'Journal Entries'!$E$5:$E$184,400000,'Journal Entries'!$G$5:$G$184,$A12,'Journal Entries'!$C$5:$C$184,"Feb")-SUMIFS('Journal Entries'!$J$5:$J$184,'Journal Entries'!$E$5:$E$184,400000,'Journal Entries'!$G$5:$G$184,$A12,'Journal Entries'!$C$5:$C$184,"Feb"))</f>
        <v>0</v>
      </c>
      <c r="E12" s="10">
        <f>-1*(SUMIFS('Journal Entries'!$I$5:$I$184,'Journal Entries'!$E$5:$E$184,400000,'Journal Entries'!$G$5:$G$184,$A12,'Journal Entries'!$C$5:$C$184,"Mar")-SUMIFS('Journal Entries'!$J$5:$J$184,'Journal Entries'!$E$5:$E$184,400000,'Journal Entries'!$G$5:$G$184,$A12,'Journal Entries'!$C$5:$C$184,"Mar"))</f>
        <v>0</v>
      </c>
      <c r="F12" s="10">
        <f>-1*(SUMIFS('Journal Entries'!$I$5:$I$184,'Journal Entries'!$E$5:$E$184,400000,'Journal Entries'!$G$5:$G$184,$A12,'Journal Entries'!$C$5:$C$184,"Apr")-SUMIFS('Journal Entries'!$J$5:$J$184,'Journal Entries'!$E$5:$E$184,400000,'Journal Entries'!$G$5:$G$184,$A12,'Journal Entries'!$C$5:$C$184,"Apr"))</f>
        <v>0</v>
      </c>
      <c r="G12" s="10">
        <f>-1*(SUMIFS('Journal Entries'!$I$5:$I$184,'Journal Entries'!$E$5:$E$184,400000,'Journal Entries'!$G$5:$G$184,$A12,'Journal Entries'!$C$5:$C$184,"May")-SUMIFS('Journal Entries'!$J$5:$J$184,'Journal Entries'!$E$5:$E$184,400000,'Journal Entries'!$G$5:$G$184,$A12,'Journal Entries'!$C$5:$C$184,"May"))</f>
        <v>0</v>
      </c>
      <c r="H12" s="10">
        <f>-1*(SUMIFS('Journal Entries'!$I$5:$I$184,'Journal Entries'!$E$5:$E$184,400000,'Journal Entries'!$G$5:$G$184,$A12,'Journal Entries'!$C$5:$C$184,"Jun")-SUMIFS('Journal Entries'!$J$5:$J$184,'Journal Entries'!$E$5:$E$184,400000,'Journal Entries'!$G$5:$G$184,$A12,'Journal Entries'!$C$5:$C$184,"Jun"))</f>
        <v>0</v>
      </c>
      <c r="I12" s="12">
        <f t="shared" si="0"/>
        <v>0</v>
      </c>
      <c r="J12" s="15" t="str">
        <f t="shared" si="1"/>
        <v/>
      </c>
    </row>
    <row r="13" spans="1:10" x14ac:dyDescent="0.35">
      <c r="A13" s="9" t="s">
        <v>50</v>
      </c>
      <c r="B13" s="9" t="s">
        <v>34</v>
      </c>
      <c r="C13" s="10">
        <f>(SUMIFS('Journal Entries'!$I$5:$I$184,'Journal Entries'!$E$5:$E$184,500000,'Journal Entries'!$G$5:$G$184,$A13,'Journal Entries'!$C$5:$C$184,"Jan")-SUMIFS('Journal Entries'!$J$5:$J$184,'Journal Entries'!$E$5:$E$184,500000,'Journal Entries'!$G$5:$G$184,$A13,'Journal Entries'!$C$5:$C$184,"Jan"))</f>
        <v>0</v>
      </c>
      <c r="D13" s="10">
        <f>(SUMIFS('Journal Entries'!$I$5:$I$184,'Journal Entries'!$E$5:$E$184,500000,'Journal Entries'!$G$5:$G$184,$A13,'Journal Entries'!$C$5:$C$184,"Feb")-SUMIFS('Journal Entries'!$J$5:$J$184,'Journal Entries'!$E$5:$E$184,500000,'Journal Entries'!$G$5:$G$184,$A13,'Journal Entries'!$C$5:$C$184,"Feb"))</f>
        <v>0</v>
      </c>
      <c r="E13" s="10">
        <f>(SUMIFS('Journal Entries'!$I$5:$I$184,'Journal Entries'!$E$5:$E$184,500000,'Journal Entries'!$G$5:$G$184,$A13,'Journal Entries'!$C$5:$C$184,"Mar")-SUMIFS('Journal Entries'!$J$5:$J$184,'Journal Entries'!$E$5:$E$184,500000,'Journal Entries'!$G$5:$G$184,$A13,'Journal Entries'!$C$5:$C$184,"Mar"))</f>
        <v>0</v>
      </c>
      <c r="F13" s="10">
        <f>(SUMIFS('Journal Entries'!$I$5:$I$184,'Journal Entries'!$E$5:$E$184,500000,'Journal Entries'!$G$5:$G$184,$A13,'Journal Entries'!$C$5:$C$184,"Apr")-SUMIFS('Journal Entries'!$J$5:$J$184,'Journal Entries'!$E$5:$E$184,500000,'Journal Entries'!$G$5:$G$184,$A13,'Journal Entries'!$C$5:$C$184,"Apr"))</f>
        <v>0</v>
      </c>
      <c r="G13" s="10">
        <f>(SUMIFS('Journal Entries'!$I$5:$I$184,'Journal Entries'!$E$5:$E$184,500000,'Journal Entries'!$G$5:$G$184,$A13,'Journal Entries'!$C$5:$C$184,"May")-SUMIFS('Journal Entries'!$J$5:$J$184,'Journal Entries'!$E$5:$E$184,500000,'Journal Entries'!$G$5:$G$184,$A13,'Journal Entries'!$C$5:$C$184,"May"))</f>
        <v>0</v>
      </c>
      <c r="H13" s="10">
        <f>(SUMIFS('Journal Entries'!$I$5:$I$184,'Journal Entries'!$E$5:$E$184,500000,'Journal Entries'!$G$5:$G$184,$A13,'Journal Entries'!$C$5:$C$184,"Jun")-SUMIFS('Journal Entries'!$J$5:$J$184,'Journal Entries'!$E$5:$E$184,500000,'Journal Entries'!$G$5:$G$184,$A13,'Journal Entries'!$C$5:$C$184,"Jun"))</f>
        <v>0</v>
      </c>
      <c r="I13" s="12">
        <f t="shared" si="0"/>
        <v>0</v>
      </c>
      <c r="J13" s="15" t="str">
        <f t="shared" si="1"/>
        <v/>
      </c>
    </row>
    <row r="14" spans="1:10" x14ac:dyDescent="0.35">
      <c r="A14" s="9" t="s">
        <v>50</v>
      </c>
      <c r="B14" s="9" t="s">
        <v>36</v>
      </c>
      <c r="C14" s="10">
        <f>(SUMIFS('Journal Entries'!$I$5:$I$184,'Journal Entries'!$E$5:$E$184,600000,'Journal Entries'!$G$5:$G$184,$A14,'Journal Entries'!$C$5:$C$184,"Jan")-SUMIFS('Journal Entries'!$J$5:$J$184,'Journal Entries'!$E$5:$E$184,600000,'Journal Entries'!$G$5:$G$184,$A14,'Journal Entries'!$C$5:$C$184,"Jan")+SUMIFS('Journal Entries'!$I$5:$I$184,'Journal Entries'!$E$5:$E$184,610000,'Journal Entries'!$G$5:$G$184,$A14,'Journal Entries'!$C$5:$C$184,"Jan")-SUMIFS('Journal Entries'!$J$5:$J$184,'Journal Entries'!$E$5:$E$184,610000,'Journal Entries'!$G$5:$G$184,$A14,'Journal Entries'!$C$5:$C$184,"Jan")+SUMIFS('Journal Entries'!$I$5:$I$184,'Journal Entries'!$E$5:$E$184,620000,'Journal Entries'!$G$5:$G$184,$A14,'Journal Entries'!$C$5:$C$184,"Jan")-SUMIFS('Journal Entries'!$J$5:$J$184,'Journal Entries'!$E$5:$E$184,620000,'Journal Entries'!$G$5:$G$184,$A14,'Journal Entries'!$C$5:$C$184,"Jan")+SUMIFS('Journal Entries'!$I$5:$I$184,'Journal Entries'!$E$5:$E$184,630000,'Journal Entries'!$G$5:$G$184,$A14,'Journal Entries'!$C$5:$C$184,"Jan")-SUMIFS('Journal Entries'!$J$5:$J$184,'Journal Entries'!$E$5:$E$184,630000,'Journal Entries'!$G$5:$G$184,$A14,'Journal Entries'!$C$5:$C$184,"Jan")+SUMIFS('Journal Entries'!$I$5:$I$184,'Journal Entries'!$E$5:$E$184,640000,'Journal Entries'!$G$5:$G$184,$A14,'Journal Entries'!$C$5:$C$184,"Jan")-SUMIFS('Journal Entries'!$J$5:$J$184,'Journal Entries'!$E$5:$E$184,640000,'Journal Entries'!$G$5:$G$184,$A14,'Journal Entries'!$C$5:$C$184,"Jan")+SUMIFS('Journal Entries'!$I$5:$I$184,'Journal Entries'!$E$5:$E$184,650000,'Journal Entries'!$G$5:$G$184,$A14,'Journal Entries'!$C$5:$C$184,"Jan")-SUMIFS('Journal Entries'!$J$5:$J$184,'Journal Entries'!$E$5:$E$184,650000,'Journal Entries'!$G$5:$G$184,$A14,'Journal Entries'!$C$5:$C$184,"Jan"))</f>
        <v>8050</v>
      </c>
      <c r="D14" s="10">
        <f>(SUMIFS('Journal Entries'!$I$5:$I$184,'Journal Entries'!$E$5:$E$184,600000,'Journal Entries'!$G$5:$G$184,$A14,'Journal Entries'!$C$5:$C$184,"Feb")-SUMIFS('Journal Entries'!$J$5:$J$184,'Journal Entries'!$E$5:$E$184,600000,'Journal Entries'!$G$5:$G$184,$A14,'Journal Entries'!$C$5:$C$184,"Feb")+SUMIFS('Journal Entries'!$I$5:$I$184,'Journal Entries'!$E$5:$E$184,610000,'Journal Entries'!$G$5:$G$184,$A14,'Journal Entries'!$C$5:$C$184,"Feb")-SUMIFS('Journal Entries'!$J$5:$J$184,'Journal Entries'!$E$5:$E$184,610000,'Journal Entries'!$G$5:$G$184,$A14,'Journal Entries'!$C$5:$C$184,"Feb")+SUMIFS('Journal Entries'!$I$5:$I$184,'Journal Entries'!$E$5:$E$184,620000,'Journal Entries'!$G$5:$G$184,$A14,'Journal Entries'!$C$5:$C$184,"Feb")-SUMIFS('Journal Entries'!$J$5:$J$184,'Journal Entries'!$E$5:$E$184,620000,'Journal Entries'!$G$5:$G$184,$A14,'Journal Entries'!$C$5:$C$184,"Feb")+SUMIFS('Journal Entries'!$I$5:$I$184,'Journal Entries'!$E$5:$E$184,630000,'Journal Entries'!$G$5:$G$184,$A14,'Journal Entries'!$C$5:$C$184,"Feb")-SUMIFS('Journal Entries'!$J$5:$J$184,'Journal Entries'!$E$5:$E$184,630000,'Journal Entries'!$G$5:$G$184,$A14,'Journal Entries'!$C$5:$C$184,"Feb")+SUMIFS('Journal Entries'!$I$5:$I$184,'Journal Entries'!$E$5:$E$184,640000,'Journal Entries'!$G$5:$G$184,$A14,'Journal Entries'!$C$5:$C$184,"Feb")-SUMIFS('Journal Entries'!$J$5:$J$184,'Journal Entries'!$E$5:$E$184,640000,'Journal Entries'!$G$5:$G$184,$A14,'Journal Entries'!$C$5:$C$184,"Feb")+SUMIFS('Journal Entries'!$I$5:$I$184,'Journal Entries'!$E$5:$E$184,650000,'Journal Entries'!$G$5:$G$184,$A14,'Journal Entries'!$C$5:$C$184,"Feb")-SUMIFS('Journal Entries'!$J$5:$J$184,'Journal Entries'!$E$5:$E$184,650000,'Journal Entries'!$G$5:$G$184,$A14,'Journal Entries'!$C$5:$C$184,"Feb"))</f>
        <v>8100</v>
      </c>
      <c r="E14" s="10">
        <f>(SUMIFS('Journal Entries'!$I$5:$I$184,'Journal Entries'!$E$5:$E$184,600000,'Journal Entries'!$G$5:$G$184,$A14,'Journal Entries'!$C$5:$C$184,"Mar")-SUMIFS('Journal Entries'!$J$5:$J$184,'Journal Entries'!$E$5:$E$184,600000,'Journal Entries'!$G$5:$G$184,$A14,'Journal Entries'!$C$5:$C$184,"Mar")+SUMIFS('Journal Entries'!$I$5:$I$184,'Journal Entries'!$E$5:$E$184,610000,'Journal Entries'!$G$5:$G$184,$A14,'Journal Entries'!$C$5:$C$184,"Mar")-SUMIFS('Journal Entries'!$J$5:$J$184,'Journal Entries'!$E$5:$E$184,610000,'Journal Entries'!$G$5:$G$184,$A14,'Journal Entries'!$C$5:$C$184,"Mar")+SUMIFS('Journal Entries'!$I$5:$I$184,'Journal Entries'!$E$5:$E$184,620000,'Journal Entries'!$G$5:$G$184,$A14,'Journal Entries'!$C$5:$C$184,"Mar")-SUMIFS('Journal Entries'!$J$5:$J$184,'Journal Entries'!$E$5:$E$184,620000,'Journal Entries'!$G$5:$G$184,$A14,'Journal Entries'!$C$5:$C$184,"Mar")+SUMIFS('Journal Entries'!$I$5:$I$184,'Journal Entries'!$E$5:$E$184,630000,'Journal Entries'!$G$5:$G$184,$A14,'Journal Entries'!$C$5:$C$184,"Mar")-SUMIFS('Journal Entries'!$J$5:$J$184,'Journal Entries'!$E$5:$E$184,630000,'Journal Entries'!$G$5:$G$184,$A14,'Journal Entries'!$C$5:$C$184,"Mar")+SUMIFS('Journal Entries'!$I$5:$I$184,'Journal Entries'!$E$5:$E$184,640000,'Journal Entries'!$G$5:$G$184,$A14,'Journal Entries'!$C$5:$C$184,"Mar")-SUMIFS('Journal Entries'!$J$5:$J$184,'Journal Entries'!$E$5:$E$184,640000,'Journal Entries'!$G$5:$G$184,$A14,'Journal Entries'!$C$5:$C$184,"Mar")+SUMIFS('Journal Entries'!$I$5:$I$184,'Journal Entries'!$E$5:$E$184,650000,'Journal Entries'!$G$5:$G$184,$A14,'Journal Entries'!$C$5:$C$184,"Mar")-SUMIFS('Journal Entries'!$J$5:$J$184,'Journal Entries'!$E$5:$E$184,650000,'Journal Entries'!$G$5:$G$184,$A14,'Journal Entries'!$C$5:$C$184,"Mar"))</f>
        <v>8180</v>
      </c>
      <c r="F14" s="10">
        <f>(SUMIFS('Journal Entries'!$I$5:$I$184,'Journal Entries'!$E$5:$E$184,600000,'Journal Entries'!$G$5:$G$184,$A14,'Journal Entries'!$C$5:$C$184,"Apr")-SUMIFS('Journal Entries'!$J$5:$J$184,'Journal Entries'!$E$5:$E$184,600000,'Journal Entries'!$G$5:$G$184,$A14,'Journal Entries'!$C$5:$C$184,"Apr")+SUMIFS('Journal Entries'!$I$5:$I$184,'Journal Entries'!$E$5:$E$184,610000,'Journal Entries'!$G$5:$G$184,$A14,'Journal Entries'!$C$5:$C$184,"Apr")-SUMIFS('Journal Entries'!$J$5:$J$184,'Journal Entries'!$E$5:$E$184,610000,'Journal Entries'!$G$5:$G$184,$A14,'Journal Entries'!$C$5:$C$184,"Apr")+SUMIFS('Journal Entries'!$I$5:$I$184,'Journal Entries'!$E$5:$E$184,620000,'Journal Entries'!$G$5:$G$184,$A14,'Journal Entries'!$C$5:$C$184,"Apr")-SUMIFS('Journal Entries'!$J$5:$J$184,'Journal Entries'!$E$5:$E$184,620000,'Journal Entries'!$G$5:$G$184,$A14,'Journal Entries'!$C$5:$C$184,"Apr")+SUMIFS('Journal Entries'!$I$5:$I$184,'Journal Entries'!$E$5:$E$184,630000,'Journal Entries'!$G$5:$G$184,$A14,'Journal Entries'!$C$5:$C$184,"Apr")-SUMIFS('Journal Entries'!$J$5:$J$184,'Journal Entries'!$E$5:$E$184,630000,'Journal Entries'!$G$5:$G$184,$A14,'Journal Entries'!$C$5:$C$184,"Apr")+SUMIFS('Journal Entries'!$I$5:$I$184,'Journal Entries'!$E$5:$E$184,640000,'Journal Entries'!$G$5:$G$184,$A14,'Journal Entries'!$C$5:$C$184,"Apr")-SUMIFS('Journal Entries'!$J$5:$J$184,'Journal Entries'!$E$5:$E$184,640000,'Journal Entries'!$G$5:$G$184,$A14,'Journal Entries'!$C$5:$C$184,"Apr")+SUMIFS('Journal Entries'!$I$5:$I$184,'Journal Entries'!$E$5:$E$184,650000,'Journal Entries'!$G$5:$G$184,$A14,'Journal Entries'!$C$5:$C$184,"Apr")-SUMIFS('Journal Entries'!$J$5:$J$184,'Journal Entries'!$E$5:$E$184,650000,'Journal Entries'!$G$5:$G$184,$A14,'Journal Entries'!$C$5:$C$184,"Apr"))</f>
        <v>8120</v>
      </c>
      <c r="G14" s="10">
        <f>(SUMIFS('Journal Entries'!$I$5:$I$184,'Journal Entries'!$E$5:$E$184,600000,'Journal Entries'!$G$5:$G$184,$A14,'Journal Entries'!$C$5:$C$184,"May")-SUMIFS('Journal Entries'!$J$5:$J$184,'Journal Entries'!$E$5:$E$184,600000,'Journal Entries'!$G$5:$G$184,$A14,'Journal Entries'!$C$5:$C$184,"May")+SUMIFS('Journal Entries'!$I$5:$I$184,'Journal Entries'!$E$5:$E$184,610000,'Journal Entries'!$G$5:$G$184,$A14,'Journal Entries'!$C$5:$C$184,"May")-SUMIFS('Journal Entries'!$J$5:$J$184,'Journal Entries'!$E$5:$E$184,610000,'Journal Entries'!$G$5:$G$184,$A14,'Journal Entries'!$C$5:$C$184,"May")+SUMIFS('Journal Entries'!$I$5:$I$184,'Journal Entries'!$E$5:$E$184,620000,'Journal Entries'!$G$5:$G$184,$A14,'Journal Entries'!$C$5:$C$184,"May")-SUMIFS('Journal Entries'!$J$5:$J$184,'Journal Entries'!$E$5:$E$184,620000,'Journal Entries'!$G$5:$G$184,$A14,'Journal Entries'!$C$5:$C$184,"May")+SUMIFS('Journal Entries'!$I$5:$I$184,'Journal Entries'!$E$5:$E$184,630000,'Journal Entries'!$G$5:$G$184,$A14,'Journal Entries'!$C$5:$C$184,"May")-SUMIFS('Journal Entries'!$J$5:$J$184,'Journal Entries'!$E$5:$E$184,630000,'Journal Entries'!$G$5:$G$184,$A14,'Journal Entries'!$C$5:$C$184,"May")+SUMIFS('Journal Entries'!$I$5:$I$184,'Journal Entries'!$E$5:$E$184,640000,'Journal Entries'!$G$5:$G$184,$A14,'Journal Entries'!$C$5:$C$184,"May")-SUMIFS('Journal Entries'!$J$5:$J$184,'Journal Entries'!$E$5:$E$184,640000,'Journal Entries'!$G$5:$G$184,$A14,'Journal Entries'!$C$5:$C$184,"May")+SUMIFS('Journal Entries'!$I$5:$I$184,'Journal Entries'!$E$5:$E$184,650000,'Journal Entries'!$G$5:$G$184,$A14,'Journal Entries'!$C$5:$C$184,"May")-SUMIFS('Journal Entries'!$J$5:$J$184,'Journal Entries'!$E$5:$E$184,650000,'Journal Entries'!$G$5:$G$184,$A14,'Journal Entries'!$C$5:$C$184,"May"))</f>
        <v>8100</v>
      </c>
      <c r="H14" s="10">
        <f>(SUMIFS('Journal Entries'!$I$5:$I$184,'Journal Entries'!$E$5:$E$184,600000,'Journal Entries'!$G$5:$G$184,$A14,'Journal Entries'!$C$5:$C$184,"Jun")-SUMIFS('Journal Entries'!$J$5:$J$184,'Journal Entries'!$E$5:$E$184,600000,'Journal Entries'!$G$5:$G$184,$A14,'Journal Entries'!$C$5:$C$184,"Jun")+SUMIFS('Journal Entries'!$I$5:$I$184,'Journal Entries'!$E$5:$E$184,610000,'Journal Entries'!$G$5:$G$184,$A14,'Journal Entries'!$C$5:$C$184,"Jun")-SUMIFS('Journal Entries'!$J$5:$J$184,'Journal Entries'!$E$5:$E$184,610000,'Journal Entries'!$G$5:$G$184,$A14,'Journal Entries'!$C$5:$C$184,"Jun")+SUMIFS('Journal Entries'!$I$5:$I$184,'Journal Entries'!$E$5:$E$184,620000,'Journal Entries'!$G$5:$G$184,$A14,'Journal Entries'!$C$5:$C$184,"Jun")-SUMIFS('Journal Entries'!$J$5:$J$184,'Journal Entries'!$E$5:$E$184,620000,'Journal Entries'!$G$5:$G$184,$A14,'Journal Entries'!$C$5:$C$184,"Jun")+SUMIFS('Journal Entries'!$I$5:$I$184,'Journal Entries'!$E$5:$E$184,630000,'Journal Entries'!$G$5:$G$184,$A14,'Journal Entries'!$C$5:$C$184,"Jun")-SUMIFS('Journal Entries'!$J$5:$J$184,'Journal Entries'!$E$5:$E$184,630000,'Journal Entries'!$G$5:$G$184,$A14,'Journal Entries'!$C$5:$C$184,"Jun")+SUMIFS('Journal Entries'!$I$5:$I$184,'Journal Entries'!$E$5:$E$184,640000,'Journal Entries'!$G$5:$G$184,$A14,'Journal Entries'!$C$5:$C$184,"Jun")-SUMIFS('Journal Entries'!$J$5:$J$184,'Journal Entries'!$E$5:$E$184,640000,'Journal Entries'!$G$5:$G$184,$A14,'Journal Entries'!$C$5:$C$184,"Jun")+SUMIFS('Journal Entries'!$I$5:$I$184,'Journal Entries'!$E$5:$E$184,650000,'Journal Entries'!$G$5:$G$184,$A14,'Journal Entries'!$C$5:$C$184,"Jun")-SUMIFS('Journal Entries'!$J$5:$J$184,'Journal Entries'!$E$5:$E$184,650000,'Journal Entries'!$G$5:$G$184,$A14,'Journal Entries'!$C$5:$C$184,"Jun"))</f>
        <v>8150</v>
      </c>
      <c r="I14" s="12">
        <f t="shared" si="0"/>
        <v>100</v>
      </c>
      <c r="J14" s="15">
        <f t="shared" si="1"/>
        <v>1.2422360248447204E-2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E645D0-F771-47B0-B335-40294A725C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Chart of Accounts</vt:lpstr>
      <vt:lpstr>Cost Centers</vt:lpstr>
      <vt:lpstr>Journal Entries</vt:lpstr>
      <vt:lpstr>Trial Balance</vt:lpstr>
      <vt:lpstr>P&amp;L</vt:lpstr>
      <vt:lpstr>Cost Center Reporting (BW mock)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mashrura siraj</cp:lastModifiedBy>
  <cp:revision>1</cp:revision>
  <dcterms:created xsi:type="dcterms:W3CDTF">2026-07-31T21:26:02Z</dcterms:created>
  <dcterms:modified xsi:type="dcterms:W3CDTF">2026-08-07T12:00:50Z</dcterms:modified>
  <dc:language>en-US</dc:language>
</cp:coreProperties>
</file>