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Desktop\программы\В_РАБОТЕ!\RC_Section_NDM\workbook\output\"/>
    </mc:Choice>
  </mc:AlternateContent>
  <xr:revisionPtr revIDLastSave="0" documentId="8_{373ED26E-80AA-4B77-B11D-2C2858621117}" xr6:coauthVersionLast="36" xr6:coauthVersionMax="36" xr10:uidLastSave="{00000000-0000-0000-0000-000000000000}"/>
  <bookViews>
    <workbookView xWindow="0" yWindow="0" windowWidth="38400" windowHeight="19215" xr2:uid="{161A4CB0-7276-4E23-85DF-DD807697BC51}"/>
  </bookViews>
  <sheets>
    <sheet name="Config" sheetId="4" r:id="rId1"/>
    <sheet name="Справка" sheetId="3" r:id="rId2"/>
    <sheet name="Расчет" sheetId="2" r:id="rId3"/>
    <sheet name="Results" sheetId="1" r:id="rId4"/>
  </sheets>
  <functionGroups builtInGroupCount="19"/>
  <definedNames>
    <definedName name="rngBatchSummary">Results!$A$1</definedName>
    <definedName name="rngCalculationProfiles">Config!$H$36:$N$67</definedName>
    <definedName name="rngCircleGeometry">Config!$H$86:$K$95</definedName>
    <definedName name="rngConcreteMaterialParameters">Config!$H$26:$M$33</definedName>
    <definedName name="rngCrackSummaryAnchor">Results!$A$85</definedName>
    <definedName name="rngHollowRectangleGeometry">Config!$H$153:$P$180</definedName>
    <definedName name="rngLoadCombinations">Config!$O$3:$U$33</definedName>
    <definedName name="rngNDMElementResults">Results!$A$156</definedName>
    <definedName name="rngNDMMaterialDiagrams">Results!$AK$156</definedName>
    <definedName name="rngNDMSectionAnnotations">Results!$AX$156</definedName>
    <definedName name="rngNDMSectionGeometry">Results!$L$156</definedName>
    <definedName name="rngNDMSectionProperties">Results!$AC$156</definedName>
    <definedName name="rngPlotAnnotationSettings">Config!$H$70:$M$83</definedName>
    <definedName name="rngRectSetGeometry">Config!$H$98:$P$125</definedName>
    <definedName name="rngRoundedRectangleGeometry">Config!$H$128:$P$149</definedName>
    <definedName name="rngSignConventionSettings">Config!$H$12:$J$15</definedName>
    <definedName name="rngSP35Table721">Config!$AI$60:$AP$78</definedName>
    <definedName name="rngStabilityDurationLoads">Config!$P$37:$S$67</definedName>
    <definedName name="rngStabilitySummaryAnchor">Results!$A$122</definedName>
    <definedName name="rngSteelMaterialParameters">Config!$H$18:$M$23</definedName>
    <definedName name="rngStrengthSummaryAnchor">Results!$A$49</definedName>
    <definedName name="rngSystemSettings">Config!$A$3:$E$131</definedName>
    <definedName name="rngUnitSettings">Config!$H$3:$K$9</definedName>
    <definedName name="_xlnm.Print_Area" localSheetId="2">Расчет!$A$1:$AJ$60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P501" i="4" l="1"/>
  <c r="DP500" i="4"/>
  <c r="DP499" i="4"/>
  <c r="DP498" i="4"/>
  <c r="DP497" i="4"/>
  <c r="DP496" i="4"/>
  <c r="DP495" i="4"/>
  <c r="DP494" i="4"/>
  <c r="DP493" i="4"/>
  <c r="DP492" i="4"/>
  <c r="DP491" i="4"/>
  <c r="DP490" i="4"/>
  <c r="DP489" i="4"/>
  <c r="DP488" i="4"/>
  <c r="DP487" i="4"/>
  <c r="DP486" i="4"/>
  <c r="DP485" i="4"/>
  <c r="DP484" i="4"/>
  <c r="DP483" i="4"/>
  <c r="DP482" i="4"/>
  <c r="DP481" i="4"/>
  <c r="DP480" i="4"/>
  <c r="DP479" i="4"/>
  <c r="DP478" i="4"/>
  <c r="DP477" i="4"/>
  <c r="DP476" i="4"/>
  <c r="DP475" i="4"/>
  <c r="DP474" i="4"/>
  <c r="DP473" i="4"/>
  <c r="DP472" i="4"/>
  <c r="DP471" i="4"/>
  <c r="DP470" i="4"/>
  <c r="DP469" i="4"/>
  <c r="DP468" i="4"/>
  <c r="DP467" i="4"/>
  <c r="DP466" i="4"/>
  <c r="DP465" i="4"/>
  <c r="DP464" i="4"/>
  <c r="DP463" i="4"/>
  <c r="DP462" i="4"/>
  <c r="DP461" i="4"/>
  <c r="DP460" i="4"/>
  <c r="DP459" i="4"/>
  <c r="DP458" i="4"/>
  <c r="DP457" i="4"/>
  <c r="DP456" i="4"/>
  <c r="DP455" i="4"/>
  <c r="DP454" i="4"/>
  <c r="DP453" i="4"/>
  <c r="DP452" i="4"/>
  <c r="DP451" i="4"/>
  <c r="DP450" i="4"/>
  <c r="DP449" i="4"/>
  <c r="DP448" i="4"/>
  <c r="DP447" i="4"/>
  <c r="DP446" i="4"/>
  <c r="DP445" i="4"/>
  <c r="DP444" i="4"/>
  <c r="DP443" i="4"/>
  <c r="DP442" i="4"/>
  <c r="DP441" i="4"/>
  <c r="DP440" i="4"/>
  <c r="DP439" i="4"/>
  <c r="DP438" i="4"/>
  <c r="DP437" i="4"/>
  <c r="DP436" i="4"/>
  <c r="DP435" i="4"/>
  <c r="DP434" i="4"/>
  <c r="DP433" i="4"/>
  <c r="DP432" i="4"/>
  <c r="DP431" i="4"/>
  <c r="DP430" i="4"/>
  <c r="DP429" i="4"/>
  <c r="DP428" i="4"/>
  <c r="DP427" i="4"/>
  <c r="DP426" i="4"/>
  <c r="DP425" i="4"/>
  <c r="DP424" i="4"/>
  <c r="DP423" i="4"/>
  <c r="DP422" i="4"/>
  <c r="DP421" i="4"/>
  <c r="DP420" i="4"/>
  <c r="DP419" i="4"/>
  <c r="DP418" i="4"/>
  <c r="DP417" i="4"/>
  <c r="DP416" i="4"/>
  <c r="DP415" i="4"/>
  <c r="DP414" i="4"/>
  <c r="DP413" i="4"/>
  <c r="DP412" i="4"/>
  <c r="DP411" i="4"/>
  <c r="DP410" i="4"/>
  <c r="DP409" i="4"/>
  <c r="DP408" i="4"/>
  <c r="DP407" i="4"/>
  <c r="DP406" i="4"/>
  <c r="DP405" i="4"/>
  <c r="DP404" i="4"/>
  <c r="DP403" i="4"/>
  <c r="DP402" i="4"/>
  <c r="DP401" i="4"/>
  <c r="DP400" i="4"/>
  <c r="DP399" i="4"/>
  <c r="DP398" i="4"/>
  <c r="DP397" i="4"/>
  <c r="DP396" i="4"/>
  <c r="DP395" i="4"/>
  <c r="DP394" i="4"/>
  <c r="DP393" i="4"/>
  <c r="DP392" i="4"/>
  <c r="DP391" i="4"/>
  <c r="DP390" i="4"/>
  <c r="DP389" i="4"/>
  <c r="DP388" i="4"/>
  <c r="DP387" i="4"/>
  <c r="DP386" i="4"/>
  <c r="DP385" i="4"/>
  <c r="DP384" i="4"/>
  <c r="DP383" i="4"/>
  <c r="DP382" i="4"/>
  <c r="DP381" i="4"/>
  <c r="DP380" i="4"/>
  <c r="DP379" i="4"/>
  <c r="DP378" i="4"/>
  <c r="DP377" i="4"/>
  <c r="DP376" i="4"/>
  <c r="DP375" i="4"/>
  <c r="DP374" i="4"/>
  <c r="DP373" i="4"/>
  <c r="DP372" i="4"/>
  <c r="DP371" i="4"/>
  <c r="DP370" i="4"/>
  <c r="DP369" i="4"/>
  <c r="DP368" i="4"/>
  <c r="DP367" i="4"/>
  <c r="DP366" i="4"/>
  <c r="DP365" i="4"/>
  <c r="DP364" i="4"/>
  <c r="DP363" i="4"/>
  <c r="DP362" i="4"/>
  <c r="DP361" i="4"/>
  <c r="DP360" i="4"/>
  <c r="DP359" i="4"/>
  <c r="DP358" i="4"/>
  <c r="DP357" i="4"/>
  <c r="DP356" i="4"/>
  <c r="DP355" i="4"/>
  <c r="DP354" i="4"/>
  <c r="DP353" i="4"/>
  <c r="DP352" i="4"/>
  <c r="DP351" i="4"/>
  <c r="DP350" i="4"/>
  <c r="DP349" i="4"/>
  <c r="DP348" i="4"/>
  <c r="DP347" i="4"/>
  <c r="DP346" i="4"/>
  <c r="DP345" i="4"/>
  <c r="DP344" i="4"/>
  <c r="DP343" i="4"/>
  <c r="DP342" i="4"/>
  <c r="DP341" i="4"/>
  <c r="DP340" i="4"/>
  <c r="DP339" i="4"/>
  <c r="DP338" i="4"/>
  <c r="DP337" i="4"/>
  <c r="DP336" i="4"/>
  <c r="DP335" i="4"/>
  <c r="DP334" i="4"/>
  <c r="DP333" i="4"/>
  <c r="DP332" i="4"/>
  <c r="DP331" i="4"/>
  <c r="DP330" i="4"/>
  <c r="DP329" i="4"/>
  <c r="DP328" i="4"/>
  <c r="DP327" i="4"/>
  <c r="DP326" i="4"/>
  <c r="DP325" i="4"/>
  <c r="DP324" i="4"/>
  <c r="DP323" i="4"/>
  <c r="DP322" i="4"/>
  <c r="DP321" i="4"/>
  <c r="DP320" i="4"/>
  <c r="DP319" i="4"/>
  <c r="DP318" i="4"/>
  <c r="DP317" i="4"/>
  <c r="DP316" i="4"/>
  <c r="DP315" i="4"/>
  <c r="DP314" i="4"/>
  <c r="DP313" i="4"/>
  <c r="DP312" i="4"/>
  <c r="DP311" i="4"/>
  <c r="DP310" i="4"/>
  <c r="DP309" i="4"/>
  <c r="DP308" i="4"/>
  <c r="DP307" i="4"/>
  <c r="DP306" i="4"/>
  <c r="DP305" i="4"/>
  <c r="DP304" i="4"/>
  <c r="DP303" i="4"/>
  <c r="DP302" i="4"/>
  <c r="DP301" i="4"/>
  <c r="DP300" i="4"/>
  <c r="DP299" i="4"/>
  <c r="DP298" i="4"/>
  <c r="DP297" i="4"/>
  <c r="DP296" i="4"/>
  <c r="DP295" i="4"/>
  <c r="DP294" i="4"/>
  <c r="DP293" i="4"/>
  <c r="DP292" i="4"/>
  <c r="DP291" i="4"/>
  <c r="DP290" i="4"/>
  <c r="DP289" i="4"/>
  <c r="DP288" i="4"/>
  <c r="DP287" i="4"/>
  <c r="DP286" i="4"/>
  <c r="DP285" i="4"/>
  <c r="DP284" i="4"/>
  <c r="DP283" i="4"/>
  <c r="DP282" i="4"/>
  <c r="DP281" i="4"/>
  <c r="DP280" i="4"/>
  <c r="DP279" i="4"/>
  <c r="DP278" i="4"/>
  <c r="DP277" i="4"/>
  <c r="DP276" i="4"/>
  <c r="DP275" i="4"/>
  <c r="DP274" i="4"/>
  <c r="DP273" i="4"/>
  <c r="DP272" i="4"/>
  <c r="DP271" i="4"/>
  <c r="DP270" i="4"/>
  <c r="DP269" i="4"/>
  <c r="DP268" i="4"/>
  <c r="DP267" i="4"/>
  <c r="DP266" i="4"/>
  <c r="DP265" i="4"/>
  <c r="DP264" i="4"/>
  <c r="DP263" i="4"/>
  <c r="DP262" i="4"/>
  <c r="DP261" i="4"/>
  <c r="DP260" i="4"/>
  <c r="DP259" i="4"/>
  <c r="DP258" i="4"/>
  <c r="DP257" i="4"/>
  <c r="DP256" i="4"/>
  <c r="DP255" i="4"/>
  <c r="DP254" i="4"/>
  <c r="DP253" i="4"/>
  <c r="DP252" i="4"/>
  <c r="DP251" i="4"/>
  <c r="DP250" i="4"/>
  <c r="DP249" i="4"/>
  <c r="DP248" i="4"/>
  <c r="DP247" i="4"/>
  <c r="DP246" i="4"/>
  <c r="DP245" i="4"/>
  <c r="DP244" i="4"/>
  <c r="DP243" i="4"/>
  <c r="DP242" i="4"/>
  <c r="DP241" i="4"/>
  <c r="DP240" i="4"/>
  <c r="DP239" i="4"/>
  <c r="DP238" i="4"/>
  <c r="DP237" i="4"/>
  <c r="DP236" i="4"/>
  <c r="DP235" i="4"/>
  <c r="DP234" i="4"/>
  <c r="DP233" i="4"/>
  <c r="DP232" i="4"/>
  <c r="DP231" i="4"/>
  <c r="DP230" i="4"/>
  <c r="DP229" i="4"/>
  <c r="DP228" i="4"/>
  <c r="DP227" i="4"/>
  <c r="DP226" i="4"/>
  <c r="DP225" i="4"/>
  <c r="DP224" i="4"/>
  <c r="DP223" i="4"/>
  <c r="DP222" i="4"/>
  <c r="DP221" i="4"/>
  <c r="DP220" i="4"/>
  <c r="DP219" i="4"/>
  <c r="DP218" i="4"/>
  <c r="DP217" i="4"/>
  <c r="DP216" i="4"/>
  <c r="DP215" i="4"/>
  <c r="DP214" i="4"/>
  <c r="DP213" i="4"/>
  <c r="DP212" i="4"/>
  <c r="DP211" i="4"/>
  <c r="DP210" i="4"/>
  <c r="DP209" i="4"/>
  <c r="DP208" i="4"/>
  <c r="DP207" i="4"/>
  <c r="DP206" i="4"/>
  <c r="DP205" i="4"/>
  <c r="DP204" i="4"/>
  <c r="DP203" i="4"/>
  <c r="DP202" i="4"/>
  <c r="DP201" i="4"/>
  <c r="DP200" i="4"/>
  <c r="DP199" i="4"/>
  <c r="DP198" i="4"/>
  <c r="DP197" i="4"/>
  <c r="DP196" i="4"/>
  <c r="DP195" i="4"/>
  <c r="DP194" i="4"/>
  <c r="DP193" i="4"/>
  <c r="DP192" i="4"/>
  <c r="DP191" i="4"/>
  <c r="DP190" i="4"/>
  <c r="DP189" i="4"/>
  <c r="DP188" i="4"/>
  <c r="DP187" i="4"/>
  <c r="DP186" i="4"/>
  <c r="DP185" i="4"/>
  <c r="DP184" i="4"/>
  <c r="DP183" i="4"/>
  <c r="DP182" i="4"/>
  <c r="DP181" i="4"/>
  <c r="DP180" i="4"/>
  <c r="DP179" i="4"/>
  <c r="DP178" i="4"/>
  <c r="DP177" i="4"/>
  <c r="DP176" i="4"/>
  <c r="DP175" i="4"/>
  <c r="DP174" i="4"/>
  <c r="DP173" i="4"/>
  <c r="DP172" i="4"/>
  <c r="DP171" i="4"/>
  <c r="DP170" i="4"/>
  <c r="DP169" i="4"/>
  <c r="DP168" i="4"/>
  <c r="DP167" i="4"/>
  <c r="DP166" i="4"/>
  <c r="DP165" i="4"/>
  <c r="DP164" i="4"/>
  <c r="DP163" i="4"/>
  <c r="DP162" i="4"/>
  <c r="DP161" i="4"/>
  <c r="DP160" i="4"/>
  <c r="DP159" i="4"/>
  <c r="DP158" i="4"/>
  <c r="DP157" i="4"/>
  <c r="DP156" i="4"/>
  <c r="DP155" i="4"/>
  <c r="DP154" i="4"/>
  <c r="DP153" i="4"/>
  <c r="DP152" i="4"/>
  <c r="DP151" i="4"/>
  <c r="DP150" i="4"/>
  <c r="DP149" i="4"/>
  <c r="DP148" i="4"/>
  <c r="DP147" i="4"/>
  <c r="DP146" i="4"/>
  <c r="DP145" i="4"/>
  <c r="DP144" i="4"/>
  <c r="DP143" i="4"/>
  <c r="DP142" i="4"/>
  <c r="DP141" i="4"/>
  <c r="DP140" i="4"/>
  <c r="DP139" i="4"/>
  <c r="DP138" i="4"/>
  <c r="DP137" i="4"/>
  <c r="DP136" i="4"/>
  <c r="DP135" i="4"/>
  <c r="DP134" i="4"/>
  <c r="DP133" i="4"/>
  <c r="DP132" i="4"/>
  <c r="DP131" i="4"/>
  <c r="DP130" i="4"/>
  <c r="DP129" i="4"/>
  <c r="DP128" i="4"/>
  <c r="DP127" i="4"/>
  <c r="DP126" i="4"/>
  <c r="DP125" i="4"/>
  <c r="DP124" i="4"/>
  <c r="DP123" i="4"/>
  <c r="DP122" i="4"/>
  <c r="DP121" i="4"/>
  <c r="DP120" i="4"/>
  <c r="DP119" i="4"/>
  <c r="DP118" i="4"/>
  <c r="DP117" i="4"/>
  <c r="DP116" i="4"/>
  <c r="DP115" i="4"/>
  <c r="DP114" i="4"/>
  <c r="DP113" i="4"/>
  <c r="DP112" i="4"/>
  <c r="DP111" i="4"/>
  <c r="DP110" i="4"/>
  <c r="DP109" i="4"/>
  <c r="DP108" i="4"/>
  <c r="DP107" i="4"/>
  <c r="DP106" i="4"/>
  <c r="DP105" i="4"/>
  <c r="DP104" i="4"/>
  <c r="DP103" i="4"/>
  <c r="DP102" i="4"/>
  <c r="DP101" i="4"/>
  <c r="DP100" i="4"/>
  <c r="DP99" i="4"/>
  <c r="DP98" i="4"/>
  <c r="DP97" i="4"/>
  <c r="DP96" i="4"/>
  <c r="DP95" i="4"/>
  <c r="DP94" i="4"/>
  <c r="DP93" i="4"/>
  <c r="DP92" i="4"/>
  <c r="DP91" i="4"/>
  <c r="DP90" i="4"/>
  <c r="DP89" i="4"/>
  <c r="DP88" i="4"/>
  <c r="DP87" i="4"/>
  <c r="DP86" i="4"/>
  <c r="DP85" i="4"/>
  <c r="DP84" i="4"/>
  <c r="DP83" i="4"/>
  <c r="DP82" i="4"/>
  <c r="DP81" i="4"/>
  <c r="DP80" i="4"/>
  <c r="DP79" i="4"/>
  <c r="DP78" i="4"/>
  <c r="DP77" i="4"/>
  <c r="DP76" i="4"/>
  <c r="DP75" i="4"/>
  <c r="DP74" i="4"/>
  <c r="DP73" i="4"/>
  <c r="DP72" i="4"/>
  <c r="DP71" i="4"/>
  <c r="DP70" i="4"/>
  <c r="DP69" i="4"/>
  <c r="DP68" i="4"/>
  <c r="DP67" i="4"/>
  <c r="DP66" i="4"/>
  <c r="DP65" i="4"/>
  <c r="DP64" i="4"/>
  <c r="DP63" i="4"/>
  <c r="DP62" i="4"/>
  <c r="DP61" i="4"/>
  <c r="DP60" i="4"/>
  <c r="DP59" i="4"/>
  <c r="DP58" i="4"/>
  <c r="DP57" i="4"/>
  <c r="DP56" i="4"/>
  <c r="DP55" i="4"/>
  <c r="DP54" i="4"/>
  <c r="DP53" i="4"/>
  <c r="DP52" i="4"/>
  <c r="DP51" i="4"/>
  <c r="DP50" i="4"/>
  <c r="DP49" i="4"/>
  <c r="DP48" i="4"/>
  <c r="DP47" i="4"/>
  <c r="DP46" i="4"/>
  <c r="DP45" i="4"/>
  <c r="DP44" i="4"/>
  <c r="DP43" i="4"/>
  <c r="DP42" i="4"/>
  <c r="DP41" i="4"/>
  <c r="DP40" i="4"/>
  <c r="DP39" i="4"/>
  <c r="DP38" i="4"/>
  <c r="DP37" i="4"/>
  <c r="DP36" i="4"/>
  <c r="DP35" i="4"/>
  <c r="DP34" i="4"/>
  <c r="DP33" i="4"/>
  <c r="DP32" i="4"/>
  <c r="DP31" i="4"/>
  <c r="DP30" i="4"/>
  <c r="DP29" i="4"/>
  <c r="DP28" i="4"/>
  <c r="DP27" i="4"/>
  <c r="DP26" i="4"/>
  <c r="DP25" i="4"/>
  <c r="DP24" i="4"/>
  <c r="DP23" i="4"/>
  <c r="DP22" i="4"/>
  <c r="DP21" i="4"/>
  <c r="DP20" i="4"/>
  <c r="DP19" i="4"/>
  <c r="DP18" i="4"/>
  <c r="DP17" i="4"/>
  <c r="DP16" i="4"/>
  <c r="DP15" i="4"/>
  <c r="DP14" i="4"/>
  <c r="DP13" i="4"/>
  <c r="DP12" i="4"/>
  <c r="DP11" i="4"/>
  <c r="DP10" i="4"/>
  <c r="DP9" i="4"/>
  <c r="DP8" i="4"/>
  <c r="DP7" i="4"/>
  <c r="DP6" i="4"/>
  <c r="DP5" i="4"/>
  <c r="DP4" i="4"/>
  <c r="DP3" i="4"/>
  <c r="DP2" i="4"/>
  <c r="O180" i="4"/>
  <c r="O179" i="4"/>
  <c r="O178" i="4"/>
  <c r="O177" i="4"/>
  <c r="O176" i="4"/>
  <c r="O175" i="4"/>
  <c r="O174" i="4"/>
  <c r="O173" i="4"/>
  <c r="L170" i="4"/>
  <c r="L169" i="4"/>
  <c r="L168" i="4"/>
  <c r="L167" i="4"/>
  <c r="L166" i="4"/>
  <c r="L165" i="4"/>
  <c r="L164" i="4"/>
  <c r="L163" i="4"/>
  <c r="N159" i="4"/>
  <c r="J156" i="4"/>
  <c r="J155" i="4"/>
  <c r="O149" i="4"/>
  <c r="O148" i="4"/>
  <c r="O147" i="4"/>
  <c r="O146" i="4"/>
  <c r="L143" i="4"/>
  <c r="L142" i="4"/>
  <c r="L141" i="4"/>
  <c r="L140" i="4"/>
  <c r="K137" i="4"/>
  <c r="K136" i="4"/>
  <c r="K135" i="4"/>
  <c r="K130" i="4"/>
  <c r="O125" i="4"/>
  <c r="O124" i="4"/>
  <c r="O123" i="4"/>
  <c r="O122" i="4"/>
  <c r="O121" i="4"/>
  <c r="O120" i="4"/>
  <c r="O119" i="4"/>
  <c r="O118" i="4"/>
  <c r="N115" i="4"/>
  <c r="N114" i="4"/>
  <c r="N113" i="4"/>
  <c r="N112" i="4"/>
  <c r="N111" i="4"/>
  <c r="N110" i="4"/>
  <c r="N109" i="4"/>
  <c r="N108" i="4"/>
  <c r="L105" i="4"/>
  <c r="J101" i="4"/>
  <c r="J93" i="4"/>
  <c r="J92" i="4"/>
  <c r="J90" i="4"/>
  <c r="J88" i="4"/>
  <c r="J87" i="4"/>
  <c r="K79" i="4"/>
  <c r="K78" i="4"/>
  <c r="EL4" i="4"/>
  <c r="EL3" i="4"/>
  <c r="EL2" i="4"/>
  <c r="EL1" i="4"/>
  <c r="AN54" i="4"/>
  <c r="AM54" i="4"/>
  <c r="AN53" i="4"/>
  <c r="AM53" i="4"/>
  <c r="AN52" i="4"/>
  <c r="AM52" i="4"/>
  <c r="AN51" i="4"/>
  <c r="AM51" i="4"/>
  <c r="AN49" i="4"/>
  <c r="AM49" i="4"/>
  <c r="AN48" i="4"/>
  <c r="AM48" i="4"/>
  <c r="AN47" i="4"/>
  <c r="AM47" i="4"/>
  <c r="AN46" i="4"/>
  <c r="AM46" i="4"/>
  <c r="AN45" i="4"/>
  <c r="AM45" i="4"/>
  <c r="AN44" i="4"/>
  <c r="AM44" i="4"/>
  <c r="AN42" i="4"/>
  <c r="AM42" i="4"/>
  <c r="AN41" i="4"/>
  <c r="AM41" i="4"/>
  <c r="AN40" i="4"/>
  <c r="AM40" i="4"/>
  <c r="AN39" i="4"/>
  <c r="AM39" i="4"/>
  <c r="AN38" i="4"/>
  <c r="AM38" i="4"/>
  <c r="AN37" i="4"/>
  <c r="AM37" i="4"/>
  <c r="AN35" i="4"/>
  <c r="AM35" i="4"/>
  <c r="AN34" i="4"/>
  <c r="AM34" i="4"/>
  <c r="AN33" i="4"/>
  <c r="AM33" i="4"/>
  <c r="AN32" i="4"/>
  <c r="AM32" i="4"/>
  <c r="AN31" i="4"/>
  <c r="AM31" i="4"/>
  <c r="AN30" i="4"/>
  <c r="AM30" i="4"/>
  <c r="AN28" i="4"/>
  <c r="AM28" i="4"/>
  <c r="AN27" i="4"/>
  <c r="AM27" i="4"/>
  <c r="AN26" i="4"/>
  <c r="AM26" i="4"/>
  <c r="AN25" i="4"/>
  <c r="AM25" i="4"/>
  <c r="AN24" i="4"/>
  <c r="AM24" i="4"/>
  <c r="AN22" i="4"/>
  <c r="AM22" i="4"/>
  <c r="AN21" i="4"/>
  <c r="AM21" i="4"/>
  <c r="AN20" i="4"/>
  <c r="AM20" i="4"/>
  <c r="AN19" i="4"/>
  <c r="AM19" i="4"/>
  <c r="AN18" i="4"/>
  <c r="AM18" i="4"/>
  <c r="AN16" i="4"/>
  <c r="AM16" i="4"/>
  <c r="AN15" i="4"/>
  <c r="AM15" i="4"/>
  <c r="AN14" i="4"/>
  <c r="AM14" i="4"/>
  <c r="AN13" i="4"/>
  <c r="AM13" i="4"/>
  <c r="AN12" i="4"/>
  <c r="AM12" i="4"/>
  <c r="AN10" i="4"/>
  <c r="AM10" i="4"/>
  <c r="AN9" i="4"/>
  <c r="AM9" i="4"/>
  <c r="AN8" i="4"/>
  <c r="AM8" i="4"/>
  <c r="AN7" i="4"/>
  <c r="AM7" i="4"/>
  <c r="AN6" i="4"/>
  <c r="AM6" i="4"/>
  <c r="AN4" i="4"/>
  <c r="AM4" i="4"/>
  <c r="AN3" i="4"/>
  <c r="AM3" i="4"/>
  <c r="K30" i="4"/>
  <c r="K29" i="4"/>
  <c r="K28" i="4"/>
  <c r="K27" i="4"/>
  <c r="K21" i="4"/>
  <c r="K20" i="4"/>
  <c r="K19" i="4"/>
  <c r="P67" i="4"/>
  <c r="P66" i="4"/>
  <c r="P65" i="4"/>
  <c r="P64" i="4"/>
  <c r="P63" i="4"/>
  <c r="P62" i="4"/>
  <c r="P61" i="4"/>
  <c r="P60" i="4"/>
  <c r="P59" i="4"/>
  <c r="P58" i="4"/>
  <c r="P57" i="4"/>
  <c r="P56" i="4"/>
  <c r="P55" i="4"/>
  <c r="P54" i="4"/>
  <c r="P53" i="4"/>
  <c r="P52" i="4"/>
  <c r="P51" i="4"/>
  <c r="P50" i="4"/>
  <c r="P49" i="4"/>
  <c r="P48" i="4"/>
  <c r="P47" i="4"/>
  <c r="P46" i="4"/>
  <c r="P45" i="4"/>
  <c r="P44" i="4"/>
  <c r="P43" i="4"/>
  <c r="P42" i="4"/>
  <c r="P41" i="4"/>
  <c r="P40" i="4"/>
  <c r="P39" i="4"/>
  <c r="P38" i="4"/>
  <c r="S37" i="4"/>
  <c r="R37" i="4"/>
  <c r="Q37" i="4"/>
  <c r="R3" i="4"/>
  <c r="Q3" i="4"/>
  <c r="P3" i="4"/>
  <c r="C119" i="4"/>
  <c r="C111" i="4"/>
  <c r="C75" i="4"/>
  <c r="C63" i="4"/>
  <c r="C62" i="4"/>
  <c r="C55" i="4"/>
  <c r="C33" i="4"/>
  <c r="C27" i="4"/>
  <c r="C26" i="4"/>
  <c r="C25" i="4"/>
  <c r="C17" i="4"/>
  <c r="C16" i="4"/>
  <c r="C14" i="4"/>
  <c r="C13" i="4"/>
  <c r="C8" i="4"/>
</calcChain>
</file>

<file path=xl/sharedStrings.xml><?xml version="1.0" encoding="utf-8"?>
<sst xmlns="http://schemas.openxmlformats.org/spreadsheetml/2006/main" count="3132" uniqueCount="2009">
  <si>
    <t>Config</t>
  </si>
  <si>
    <t>Параметр</t>
  </si>
  <si>
    <t>Значение</t>
  </si>
  <si>
    <t>Ед.</t>
  </si>
  <si>
    <t>Комментарий</t>
  </si>
  <si>
    <t>Справка</t>
  </si>
  <si>
    <t>[Общие]</t>
  </si>
  <si>
    <t>General.ExecutionReportEnabled</t>
  </si>
  <si>
    <t>Yes</t>
  </si>
  <si>
    <t>-</t>
  </si>
  <si>
    <t>Записывать пошаговый txt-отчет выполнения расчета в папку с книгой. Файл перезаписывается при каждом новом запуске.</t>
  </si>
  <si>
    <t>General.NonCriticalMessagesEnabled</t>
  </si>
  <si>
    <t>Показывать информационные окна об успешном расчете, обновлении схемы, импорте и экспорте. Ошибки и предупреждения выводятся всегда.</t>
  </si>
  <si>
    <t>General.WorstCombinationCriterion</t>
  </si>
  <si>
    <t>StrengthCapacity</t>
  </si>
  <si>
    <t>Критерий выбора сочетания Worst в верхней сводке Results: прочность по деформациям, прочность по несущей, трещины или устойчивость.</t>
  </si>
  <si>
    <t>Calculation.ZeroMomentPerDepth</t>
  </si>
  <si>
    <t>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</si>
  <si>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[Геометрия и сетка]</t>
  </si>
  <si>
    <t>Geometry.Source</t>
  </si>
  <si>
    <t>Generated</t>
  </si>
  <si>
    <t>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</si>
  <si>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Geometry.Type</t>
  </si>
  <si>
    <t>RectSet</t>
  </si>
  <si>
    <t>Тип сечения для Geometry.Source = Generated. Поддерживается: RoundedRectangle, HollowRectangle, Circle или RectSet.</t>
  </si>
  <si>
    <t>Mesh.StepX</t>
  </si>
  <si>
    <t>мм</t>
  </si>
  <si>
    <t>Шаг бетонной волоконной сетки по X для Geometry.Source = Generated.</t>
  </si>
  <si>
    <t>Mesh.StepY</t>
  </si>
  <si>
    <t>Шаг бетонной волоконной сетки по Y для Geometry.Source = Generated. При равенстве Mesh.StepX и Mesh.StepY элементы сетки квадратные.</t>
  </si>
  <si>
    <t>Mesh.BoundarySubdivisions</t>
  </si>
  <si>
    <t>шт</t>
  </si>
  <si>
    <t>Количество подъячеек по каждой оси для граничной базовой ячейки при Geometry.Source = Generated; 1 - быстрый режим по центру ячейки.</t>
  </si>
  <si>
    <t>Load.ReferenceOffsetX</t>
  </si>
  <si>
    <t>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</si>
  <si>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Load.ReferenceOffsetY</t>
  </si>
  <si>
    <t>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</si>
  <si>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[Настройки решателя НДС]</t>
  </si>
  <si>
    <t>[Общие настройки]</t>
  </si>
  <si>
    <t>Solver.Method</t>
  </si>
  <si>
    <t>Newton</t>
  </si>
  <si>
    <t>Метод поиска равновесия НДС. Допустимо только Newton или Secant; пустое или неизвестное значение считается ошибкой исходных данных.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</si>
  <si>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</si>
  <si>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</si>
  <si>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</si>
  <si>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</si>
  <si>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Solver.DirectState.DiagramExtension</t>
  </si>
  <si>
    <t>Помогает найти прямое равновесие для перегруженного сочетания по модели прочности или трещин. Несущую способность и Mcrc/Ncrc не увеличивает.</t>
  </si>
  <si>
    <t>Solver.ToleranceN</t>
  </si>
  <si>
    <t>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</si>
  <si>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Solver.ToleranceMx</t>
  </si>
  <si>
    <t>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</si>
  <si>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Solver.ToleranceMy</t>
  </si>
  <si>
    <t>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</si>
  <si>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[Контроль шага Newton/Secant]</t>
  </si>
  <si>
    <t>Solver.LineSearchEnabled</t>
  </si>
  <si>
    <t>Общая настройка Newton и Secant. Разрешает дробить слишком резкий шаг, если полный шаг ухудшает невязку равновесия.</t>
  </si>
  <si>
    <t>Solver.DampingInitial</t>
  </si>
  <si>
    <t>Общая настройка Newton и Secant. Начальный множитель шага перед line search; 1 означает пробовать полный расчетный шаг.</t>
  </si>
  <si>
    <t>Solver.MinLineSearchAlpha</t>
  </si>
  <si>
    <t>Общая настройка Newton и Secant. Минимальный множитель шага; ниже этого значения шаг считается неудачным.</t>
  </si>
  <si>
    <t>Solver.MaxDeltaEpsilon0</t>
  </si>
  <si>
    <t>Общая настройка Newton и Secant. Максимальное изменение базовой деформации ε_0 за одну итерацию.</t>
  </si>
  <si>
    <t>Solver.MaxDeltaKappa</t>
  </si>
  <si>
    <t>Общая настройка Newton и Secant. Максимальное изменение кривизны κ_x/κ_y за одну итерацию.</t>
  </si>
  <si>
    <t>[Secant]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</si>
  <si>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</si>
  <si>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</si>
  <si>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Solver.SecantMinStepNorm</t>
  </si>
  <si>
    <t>Применяется только к Secant. Минимально допустимая норма secant-шага; слишком малый шаг считается застоем.</t>
  </si>
  <si>
    <t>[Поиск предельной несущей способности]</t>
  </si>
  <si>
    <t>Capacity.SolutionStrategy</t>
  </si>
  <si>
    <t>Auto</t>
  </si>
  <si>
    <t>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</si>
  <si>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Capacity.SolverMaxIterations</t>
  </si>
  <si>
    <t>Актуально для всех методов. Ограничивает число попыток найти равновесие или предельное состояние.</t>
  </si>
  <si>
    <t>[UltimateStrain]</t>
  </si>
  <si>
    <t>Capacity.ToleranceStrain</t>
  </si>
  <si>
    <t>Актуально для UltimateStrain и первой ветки Auto. Абсолютный допуск достижения предельной деформации критического бетонного волокна или стержня.</t>
  </si>
  <si>
    <t>[LoadMultiplier]</t>
  </si>
  <si>
    <t>Capacity.MaxLambda</t>
  </si>
  <si>
    <t>Только для LoadMultiplier. Верхняя граница расширения скобки поиска λ.</t>
  </si>
  <si>
    <t>Capacity.SearchMethod</t>
  </si>
  <si>
    <t>Bisection</t>
  </si>
  <si>
    <t>Метод одномерного поиска для LoadMultiplier и для повторной попытки в Auto. Поддерживается только Bisection, Brent или Secant.</t>
  </si>
  <si>
    <t>Capacity.InitialLambda</t>
  </si>
  <si>
    <t>Начальный множитель λ при поиске верхней границы несущей способности.</t>
  </si>
  <si>
    <t>Capacity.ToleranceLambda</t>
  </si>
  <si>
    <t>Общий допуск одномерного поиска λ для Bisection, Brent и Secant.</t>
  </si>
  <si>
    <t>Capacity.MaxRetries</t>
  </si>
  <si>
    <t>Число повторов той же λ-точки после NumFail/SingularTangent. 0 - без повторов; при повторе LoadSteps = BaseLoadSteps·2^attempt.</t>
  </si>
  <si>
    <t>Capacity.BaseLoadSteps</t>
  </si>
  <si>
    <t>Базовое число ступеней нагрузки первой попытки λ-точки LoadMultiplier. При MaxRetries &gt; 0 повторы автоматически используют 2, 4, ... базовых шага.</t>
  </si>
  <si>
    <t>[Продольный изгиб и устойчивость]</t>
  </si>
  <si>
    <t>Stability.Code</t>
  </si>
  <si>
    <t>SP35</t>
  </si>
  <si>
    <t>Выбор методики учета продольного изгиба: SP63 или SP35. Расчет включается отдельно в профиле.</t>
  </si>
  <si>
    <t>Stability.ElementLength</t>
  </si>
  <si>
    <t>Геометрическая длина элемента L. Расчетная длина по главным плоскостям получается как l_0,1 = μ_1·L и l_0,2 = μ_2·L.</t>
  </si>
  <si>
    <t>Stability.Mu1</t>
  </si>
  <si>
    <t>Коэффициент расчетной длины для плоскости 1: изгиб вокруг главной оси 1 с моментом инерции I_1.</t>
  </si>
  <si>
    <t>Stability.Mu2</t>
  </si>
  <si>
    <t>Коэффициент расчетной длины для плоскости 2: изгиб вокруг главной оси 2 с моментом инерции I_2.</t>
  </si>
  <si>
    <t>Stability.SystemType</t>
  </si>
  <si>
    <t>Determinate</t>
  </si>
  <si>
    <t>Расчетная схема элемента: Determinate - статически определимая; Indeterminate - статически неопределимая.</t>
  </si>
  <si>
    <t>Stability.ZeroMomentEccentricitySign1</t>
  </si>
  <si>
    <t>Направление случайного эксцентриситета при M1=0: положительная нормаль к главной оси 1 или обратная сторона.</t>
  </si>
  <si>
    <t>Stability.ZeroMomentEccentricitySign2</t>
  </si>
  <si>
    <t>Направление случайного эксцентриситета при M2=0: положительная нормаль к главной оси 2 или обратная сторона.</t>
  </si>
  <si>
    <t>Stability.AccidentalEccentricityMode</t>
  </si>
  <si>
    <t>AutoWithμL</t>
  </si>
  <si>
    <t>Как задавать случайный эксцентриситет: AutoWithL - по геометрической длине L; AutoWithμL - по расчетной длине μL; User - взять заданный модуль.</t>
  </si>
  <si>
    <t>Stability.AccidentalEccentricityUser1</t>
  </si>
  <si>
    <t>Модуль случайного эксцентриситета плоскости 1 для режима User: плечо по нормали к главной оси 1.</t>
  </si>
  <si>
    <t>Stability.AccidentalEccentricityUser2</t>
  </si>
  <si>
    <t>Модуль случайного эксцентриситета плоскости 2 для режима User: плечо по нормали к главной оси 2.</t>
  </si>
  <si>
    <t>Stability.AccidentalEccentricityPlanes</t>
  </si>
  <si>
    <t>OnlyMomentPlane</t>
  </si>
  <si>
    <t>OnlyMomentPlane - учитывать случайный эксцентриситет только в плоскостях с моментом; BothPlanes - учитывать в обеих главных плоскостях.</t>
  </si>
  <si>
    <t>Stability.PhiLMode</t>
  </si>
  <si>
    <t>Auto - коэффициент длительности считается по длительной части момента; PhiL2 - принять φ_l = 2 в расчетных ветвях N_cr/η.</t>
  </si>
  <si>
    <t>[СП 63]</t>
  </si>
  <si>
    <t>Stability.SP63.Ks</t>
  </si>
  <si>
    <t>Коэффициент ks при вкладе арматуры в условную жесткость D по СП 63.</t>
  </si>
  <si>
    <t>Stability.SP63.DeltaEMin</t>
  </si>
  <si>
    <t>Нижнее ограничение δ_e в формуле условной жесткости СП 63.</t>
  </si>
  <si>
    <t>Stability.SP63.DeltaEMax</t>
  </si>
  <si>
    <t>Верхнее ограничение δ_e в формуле условной жесткости СП 63.</t>
  </si>
  <si>
    <t>[СП 35]</t>
  </si>
  <si>
    <t>Stability.SP35.PhiP</t>
  </si>
  <si>
    <t>Коэффициент φ_p. Для ненапрягаемой арматуры в текущей постановке обычно принимается 1.</t>
  </si>
  <si>
    <t>Stability.SP35.NOverNcrLimit</t>
  </si>
  <si>
    <t>Контрольное ограничение N/N_cr для ветви СП 35 с коэффициентом η; в Results выводится запас Stability.SP35.NOverNcrLimit·N_cr/N.</t>
  </si>
  <si>
    <t>[Трещины]</t>
  </si>
  <si>
    <t>SLS.Crack.Allowable</t>
  </si>
  <si>
    <t>Допустимая ширина раскрытия a_crc,ult, задается пользователем по нормам и условиям эксплуатации.</t>
  </si>
  <si>
    <t>SLS.Crack.InitiationLoadPath</t>
  </si>
  <si>
    <t>Путь поиска образования нормальной трещины: Auto пробует λ*Mxy, затем λ*N, затем λ*NMxy; ручные режимы фиксируют один путь.</t>
  </si>
  <si>
    <t>SLS.Crack.InitiationSolutionStrategy</t>
  </si>
  <si>
    <t>Как искать уровень образования трещины: Auto, UltimateStrain или LoadMultiplier.</t>
  </si>
  <si>
    <t>SLS.Crack.TensionZoneMode</t>
  </si>
  <si>
    <t>Effective</t>
  </si>
  <si>
    <t>Зона бетона A_bt: Effective - эффективная зона по 2a_s и 0.5h; FullTension - вся фактически растянутая зона.</t>
  </si>
  <si>
    <t>SLS.Crack.CoverDistanceMode</t>
  </si>
  <si>
    <t>GlobalExtreme</t>
  </si>
  <si>
    <t>Как считать a_s: GlobalExtreme - до дальней растянутой линии всего сечения; NearestContour - до ближайшего бетонного контура по нормали.</t>
  </si>
  <si>
    <t>SLS.Crack.Phi1</t>
  </si>
  <si>
    <t>Коэффициент длительности действия нагрузки для формулы a_crc; для продолжительного раскрытия обычно 1.4.</t>
  </si>
  <si>
    <t>SLS.Crack.Phi2</t>
  </si>
  <si>
    <t>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</si>
  <si>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SLS.Crack.Phi3Mode</t>
  </si>
  <si>
    <t>Как принимать φ_3: Auto - по характеру продольной силы; User - брать введенное значение SLS.Crack.Phi3.</t>
  </si>
  <si>
    <t>SLS.Crack.Phi3</t>
  </si>
  <si>
    <t>Пользовательское значение φ_3, если SLS.Crack.Phi3Mode = User.</t>
  </si>
  <si>
    <t>SLS.Crack.PsiMode</t>
  </si>
  <si>
    <t>AlwaysCalc</t>
  </si>
  <si>
    <t>Как принимать ψ_s: User - брать SLS.Crack.PsiS; Auto - сначала ψ_s = 1 и уточнять только при непрохождении; AlwaysCalc - всегда уточнять по σ_s,crc.</t>
  </si>
  <si>
    <t>SLS.Crack.SigmaSCrcAveragingMode</t>
  </si>
  <si>
    <t>AllSelected</t>
  </si>
  <si>
    <t>Как усреднять только σ_s,crc: AllSelected - учитывать все выбранные стержни со знаком; TensionOnly - сжатые принимать как 0.</t>
  </si>
  <si>
    <t>SLS.Crack.PsiS</t>
  </si>
  <si>
    <t>Пользовательское значение ψ_s, если SLS.Crack.PsiMode = User.</t>
  </si>
  <si>
    <t>[AutoCAD export]</t>
  </si>
  <si>
    <t>AutoCAD.Export.CombinationID</t>
  </si>
  <si>
    <t>Worst</t>
  </si>
  <si>
    <t>Какое сочетание экспортировать в AutoCAD: Worst - строка, выбранная в верхней сводке Results по General.WorstCombinationCriterion; либо конкретный CombinationID.</t>
  </si>
  <si>
    <t>AutoCAD.Export.NeutralLineEnabled</t>
  </si>
  <si>
    <t>Выгружать нейтральную линию в AutoCAD: Yes - выводить; No - не выводить.</t>
  </si>
  <si>
    <t>AutoCAD.Export.PrincipalAxesMode</t>
  </si>
  <si>
    <t>Transformed</t>
  </si>
  <si>
    <t>Какие главные центральные оси выгружать в AutoCAD: Transformed - приведенного сечения; Concrete - бетонного; None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</si>
  <si>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</si>
  <si>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</si>
  <si>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AutoCAD.Export.ContourEnabled</t>
  </si>
  <si>
    <t>Выгружать параметрический контур сечения в AutoCAD: Yes - вывести контур, если он есть в Results; No - не выводить.</t>
  </si>
  <si>
    <t>AutoCAD.Export.LabelMode</t>
  </si>
  <si>
    <t>NamesAndValues</t>
  </si>
  <si>
    <t>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</si>
  <si>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AutoCAD.Layer.Concrete</t>
  </si>
  <si>
    <t>Concrete</t>
  </si>
  <si>
    <t>Слой для областей бетонных волокон. Цвет каждой области задается по PhysicalState из Results: сжатие, растяжение или нейтральное состояние.</t>
  </si>
  <si>
    <t>AutoCAD.Layer.Rebar</t>
  </si>
  <si>
    <t>Reinf</t>
  </si>
  <si>
    <t>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</si>
  <si>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</t>
  </si>
  <si>
    <t>RC_NDM_Contour</t>
  </si>
  <si>
    <t>Слой для параметрического контура сечения. Если слоя нет, программа создаст его голубым цветом; существующий слой не изменяется.</t>
  </si>
  <si>
    <t>AutoCAD.Layer.ConcreteTension</t>
  </si>
  <si>
    <t>Anno_Concrete_Tension</t>
  </si>
  <si>
    <t>Слой для подписей бетонных волокон, которые физически находятся в растяжении.</t>
  </si>
  <si>
    <t>AutoCAD.Layer.ConcreteCompression</t>
  </si>
  <si>
    <t>Anno_Concrete_Compression</t>
  </si>
  <si>
    <t>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</si>
  <si>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</t>
  </si>
  <si>
    <t>Anno_Rebar_Tension</t>
  </si>
  <si>
    <t>Слой для подписей стержней, которые физически находятся в растяжении.</t>
  </si>
  <si>
    <t>AutoCAD.Layer.RebarCompression</t>
  </si>
  <si>
    <t>Anno_Rebar_Compression</t>
  </si>
  <si>
    <t>Слой для подписей стержней, которые физически находятся в сжатии; NearZero идет сюда нейтральным цветом.</t>
  </si>
  <si>
    <t>AutoCAD.Color.ConcreteTension</t>
  </si>
  <si>
    <t>ColorIndex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</si>
  <si>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</si>
  <si>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</si>
  <si>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</si>
  <si>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</si>
  <si>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</si>
  <si>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</si>
  <si>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</si>
  <si>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</si>
  <si>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</si>
  <si>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[AutoCAD import]</t>
  </si>
  <si>
    <t>AutoCAD.Import.ConcreteLayer</t>
  </si>
  <si>
    <t>Слой бетонных областей для импорта. Импортируются только AutoCAD Region на этом слое; единицы чертежа считаются мм.</t>
  </si>
  <si>
    <t>AutoCAD.Import.RebarLayer</t>
  </si>
  <si>
    <t>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</si>
  <si>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AutoCAD.Import.MinArea</t>
  </si>
  <si>
    <t>Минимальная площадь Region для импорта; области с меньшей площадью игнорируются.</t>
  </si>
  <si>
    <t>[Схема сечения]</t>
  </si>
  <si>
    <t>Plot.Enabled</t>
  </si>
  <si>
    <t>Включить построение схемы сечения на листе Расчет по данным последнего расчета на листе Results.</t>
  </si>
  <si>
    <t>Plot.AutoUpdateAfterCalculation</t>
  </si>
  <si>
    <t>Автоматически обновлять схему после выполнения расчета. Кнопка Обновить схему всегда читает только Results и не запускает расчет.</t>
  </si>
  <si>
    <t>Plot.LoadCase</t>
  </si>
  <si>
    <t>Какое сочетание показывать на схеме: Worst - строка, выбранная в верхней сводке Results по General.WorstCombinationCriterion; либо конкретный CombinationID.</t>
  </si>
  <si>
    <t>Plot.ResultGradient</t>
  </si>
  <si>
    <t>Включить цветовое различение результата на схеме. Цвет физического состояния берется из PhysicalState, записанного в Results.</t>
  </si>
  <si>
    <t>Plot.ResultLabelsEnabled</t>
  </si>
  <si>
    <t>No</t>
  </si>
  <si>
    <t>Показывать пространственно распределенные численные подписи величины Visualization.Quantity выбранного профиля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</si>
  <si>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</si>
  <si>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</si>
  <si>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Plot.NeutralLineEnabled</t>
  </si>
  <si>
    <t>Показывать нейтральную линию выбранного сочетания по ε_0, κ_x, κ_y из Results.</t>
  </si>
  <si>
    <t>Plot.PrincipalAxesMode</t>
  </si>
  <si>
    <t>Какие главные центральные оси показывать на схеме: Transformed - приведенного сечения; Concrete - бетонного; None - не показывать.</t>
  </si>
  <si>
    <t>Plot.LoadApplicationPointEnabled</t>
  </si>
  <si>
    <t>Показывать точку приложения нагрузки из последнего расчета.</t>
  </si>
  <si>
    <t>Plot.AxisLabelsEnabled</t>
  </si>
  <si>
    <t>Показывать маленькие курсивные подписи глобальных осей X и Y внутри рабочей области схемы.</t>
  </si>
  <si>
    <t>Plot.AxisLabelsFontSize</t>
  </si>
  <si>
    <t>pt</t>
  </si>
  <si>
    <t>Размер шрифта подписей осей X и Y на схеме в пунктах Excel.</t>
  </si>
  <si>
    <t>Plot.ContourEnabled</t>
  </si>
  <si>
    <t>Показывать параметрический контур сечения на схеме, если он сохранен в Results. Для импортированной сетки контур не восстанавливается.</t>
  </si>
  <si>
    <t>Plot.LegendEnabled</t>
  </si>
  <si>
    <t>Показывать легенду физического состояния и выбранной величины профиля справа от схемы.</t>
  </si>
  <si>
    <t>Plot.LegendMode</t>
  </si>
  <si>
    <t>Separate</t>
  </si>
  <si>
    <t>Separate - отдельные легенды для арматуры и бетона; Common - одна общая легенда. В режиме Common используются цвета Plot.Color.RebarCompression и Plot.Color.RebarTension.</t>
  </si>
  <si>
    <t>Plot.Color.RebarCompression</t>
  </si>
  <si>
    <t>30,80,220</t>
  </si>
  <si>
    <t>RGB</t>
  </si>
  <si>
    <t>Цвет максимального сжатия арматуры. В режиме Plot.LegendMode=Common используется как цвет сжатия для всех элементов.</t>
  </si>
  <si>
    <t>Plot.Color.RebarTension</t>
  </si>
  <si>
    <t>210,30,20</t>
  </si>
  <si>
    <t>Цвет максимального растяжения арматуры. В режиме Plot.LegendMode=Common используется как цвет растяжения для всех элементов.</t>
  </si>
  <si>
    <t>Plot.Color.ConcreteCompression</t>
  </si>
  <si>
    <t>125,35,210</t>
  </si>
  <si>
    <t>Цвет максимального сжатия бетона при Plot.LegendMode=Separate.</t>
  </si>
  <si>
    <t>Plot.Color.ConcreteTension</t>
  </si>
  <si>
    <t>0,155,85</t>
  </si>
  <si>
    <t>Цвет максимального растяжения бетона при Plot.LegendMode=Separate; неработающий растянутый бетон остается серым.</t>
  </si>
  <si>
    <t>Верхние значения для ненапрягаемой арматуры; последняя строка пользовательская для очень большой гибкости.</t>
  </si>
  <si>
    <t>l_0/b</t>
  </si>
  <si>
    <t>l_0/d</t>
  </si>
  <si>
    <t>l_0/i</t>
  </si>
  <si>
    <t>φ_m q=0</t>
  </si>
  <si>
    <t>φ_m q=0.25</t>
  </si>
  <si>
    <t>φ_m q=0.50</t>
  </si>
  <si>
    <t>φ_m q=1.00</t>
  </si>
  <si>
    <t>φ_l</t>
  </si>
  <si>
    <t>Единицы измерения</t>
  </si>
  <si>
    <t>Quantity</t>
  </si>
  <si>
    <t>INPUT</t>
  </si>
  <si>
    <t>INTERNAL</t>
  </si>
  <si>
    <t>OUTPUT</t>
  </si>
  <si>
    <t>Length</t>
  </si>
  <si>
    <t>mm</t>
  </si>
  <si>
    <t>m</t>
  </si>
  <si>
    <t>Area</t>
  </si>
  <si>
    <t>mm2</t>
  </si>
  <si>
    <t>m2</t>
  </si>
  <si>
    <t>Force</t>
  </si>
  <si>
    <t>tf</t>
  </si>
  <si>
    <t>N</t>
  </si>
  <si>
    <t>Moment</t>
  </si>
  <si>
    <t>tf*m</t>
  </si>
  <si>
    <t>N*mm</t>
  </si>
  <si>
    <t>Stress</t>
  </si>
  <si>
    <t>MPa</t>
  </si>
  <si>
    <t>Curvature</t>
  </si>
  <si>
    <t>1/mm</t>
  </si>
  <si>
    <t>cm</t>
  </si>
  <si>
    <t>cm2</t>
  </si>
  <si>
    <t>kN</t>
  </si>
  <si>
    <t>kN*m</t>
  </si>
  <si>
    <t>Pa</t>
  </si>
  <si>
    <t>kPa</t>
  </si>
  <si>
    <t>kgf/cm2</t>
  </si>
  <si>
    <t>tf/m2</t>
  </si>
  <si>
    <t>1/m</t>
  </si>
  <si>
    <t>Сочетания нагрузок</t>
  </si>
  <si>
    <t>CombinationID</t>
  </si>
  <si>
    <t>ProfileId</t>
  </si>
  <si>
    <t>CapacityLoadPath</t>
  </si>
  <si>
    <t>Comment</t>
  </si>
  <si>
    <t>PR1</t>
  </si>
  <si>
    <t>λ*Mx</t>
  </si>
  <si>
    <t>λ*My</t>
  </si>
  <si>
    <t>λ*Mxy</t>
  </si>
  <si>
    <t>λ*N</t>
  </si>
  <si>
    <t>λ*NMxy</t>
  </si>
  <si>
    <t>Нагрузки для устойчивости</t>
  </si>
  <si>
    <t>LC</t>
  </si>
  <si>
    <t>Система знаков</t>
  </si>
  <si>
    <t>USER</t>
  </si>
  <si>
    <t>+N</t>
  </si>
  <si>
    <t>Compression</t>
  </si>
  <si>
    <t>Tension</t>
  </si>
  <si>
    <t>+Mx</t>
  </si>
  <si>
    <t>+Y tension</t>
  </si>
  <si>
    <t>+My</t>
  </si>
  <si>
    <t>+X tension</t>
  </si>
  <si>
    <t>-Y tension</t>
  </si>
  <si>
    <t>-X tension</t>
  </si>
  <si>
    <t>Сжатие</t>
  </si>
  <si>
    <t>Растяжение</t>
  </si>
  <si>
    <t>Steel.R.ULS(I)</t>
  </si>
  <si>
    <t>I ГПС по СП: Сжатие = R_sc, Растяжение = R_s.</t>
  </si>
  <si>
    <t>Steel.R.SLS(II)</t>
  </si>
  <si>
    <t>II ГПС: Сжатие = R_sc,ser, Растяжение = R_s,ser; R_sc,ser - программный параметр для симметрии.</t>
  </si>
  <si>
    <t>Steel.E</t>
  </si>
  <si>
    <t>Модуль арматуры: E_sc при сжатии и E_s при растяжении; по СП 63 модуль принимается одинаковым.</t>
  </si>
  <si>
    <t>Steel.TwoLine.Es2</t>
  </si>
  <si>
    <t>Для TwoLine: предельные деформации арматуры ε_sc2 при сжатии и ε_s2 при растяжении.</t>
  </si>
  <si>
    <t>Steel.ThreeLine.Es2</t>
  </si>
  <si>
    <t>Для ThreeLine: предельные деформации арматуры ε_sc2 при сжатии и ε_s2 при растяжении.</t>
  </si>
  <si>
    <t>Concrete.R.ULS(I)</t>
  </si>
  <si>
    <t>I ГПС по СП: Сжатие = R_b, Растяжение = R_bt. Пользователь вводит итоговые расчетные сопротивления с нужными коэффициентами условий работы.</t>
  </si>
  <si>
    <t>Concrete.R.SLS(II)</t>
  </si>
  <si>
    <t>II ГПС по СП: Сжатие = R_b,ser, Растяжение = R_bt,ser. Коэффициенты условий работы учитываются пользователем до ввода.</t>
  </si>
  <si>
    <t>Concrete.Rb.mc2</t>
  </si>
  <si>
    <t>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</si>
  <si>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Concrete.E</t>
  </si>
  <si>
    <t>Начальный модуль бетона: E_b при сжатии и E_bt при растяжении; по СП 63 E_bt = E_b.</t>
  </si>
  <si>
    <t>Concrete.TwoLine.Eb1Red</t>
  </si>
  <si>
    <t>Для TwoLine: ε_b1,red при сжатии и ε_bt1,red при растяжении.</t>
  </si>
  <si>
    <t>Concrete.ThreeLine.Eb0</t>
  </si>
  <si>
    <t>Для ThreeLine: ε_b0 и ε_bt0 - деформации начала горизонтального участка.</t>
  </si>
  <si>
    <t>Concrete.TwoThreeLine.Eb2</t>
  </si>
  <si>
    <t>Предельные деформации ε_b2 и ε_bt2 для TwoLine и ThreeLine.</t>
  </si>
  <si>
    <t>Контрольные точки диаграмм</t>
  </si>
  <si>
    <t>Материал</t>
  </si>
  <si>
    <t>ГПС</t>
  </si>
  <si>
    <t>Тип</t>
  </si>
  <si>
    <t>Ветвь</t>
  </si>
  <si>
    <t>ε</t>
  </si>
  <si>
    <t>σ, MPa</t>
  </si>
  <si>
    <t>I</t>
  </si>
  <si>
    <t>TwoLine</t>
  </si>
  <si>
    <t>Zero</t>
  </si>
  <si>
    <t>ThreeLine</t>
  </si>
  <si>
    <t>II</t>
  </si>
  <si>
    <t>Steel</t>
  </si>
  <si>
    <t>Настройка расчетных профилей</t>
  </si>
  <si>
    <t>Key</t>
  </si>
  <si>
    <t>PR2</t>
  </si>
  <si>
    <t>PR3</t>
  </si>
  <si>
    <t>PR4</t>
  </si>
  <si>
    <t>[Общее]</t>
  </si>
  <si>
    <t>Имя профиля</t>
  </si>
  <si>
    <t>Profile.DisplayName</t>
  </si>
  <si>
    <t>Короткое имя профиля для пользователя; можно переименовать без изменения технического ID профиля.</t>
  </si>
  <si>
    <t>Описание</t>
  </si>
  <si>
    <t>Profile.Description</t>
  </si>
  <si>
    <t>Прочность, несущая способность и устойчивость</t>
  </si>
  <si>
    <t>Расчет раскрытия нормальных и продольных трещин</t>
  </si>
  <si>
    <t>Прочность, capacity и трещины</t>
  </si>
  <si>
    <t>Только прямое НДС по прочности</t>
  </si>
  <si>
    <t>Пояснение, что делает профиль.</t>
  </si>
  <si>
    <t>[Запрашиваемые расчеты]</t>
  </si>
  <si>
    <t>НДС по прочности</t>
  </si>
  <si>
    <t>Calculation.Strength.DirectState</t>
  </si>
  <si>
    <t>Состояние НДС по модели прочности.</t>
  </si>
  <si>
    <t>Несущая способность</t>
  </si>
  <si>
    <t>Calculation.Strength.Capacity</t>
  </si>
  <si>
    <t>Поиск предельной точки по CapacityLoadPath сочетания.</t>
  </si>
  <si>
    <t>Раскрытие трещин</t>
  </si>
  <si>
    <t>Calculation.Crack.Width</t>
  </si>
  <si>
    <t>Нормальные трещины и проверка продольных трещин.</t>
  </si>
  <si>
    <t>Продольный изгиб</t>
  </si>
  <si>
    <t>Calculation.Stability.Enabled</t>
  </si>
  <si>
    <t>Включает расчет продольного изгиба и устойчивости перед остальными проверками профиля.</t>
  </si>
  <si>
    <t>[Модель устойчивости]</t>
  </si>
  <si>
    <t>Характеристики материалов</t>
  </si>
  <si>
    <t>MaterialModel.Stability.ValueSet</t>
  </si>
  <si>
    <t>ULS(I)</t>
  </si>
  <si>
    <t>Для расчета устойчивости по СП применяются расчетные характеристики I ГПС: бетон Rb/Rbt, арматура Rsc/Rs.</t>
  </si>
  <si>
    <t>[Модель прочности]</t>
  </si>
  <si>
    <t>MaterialModel.Strength.ValueSet</t>
  </si>
  <si>
    <t>Для прочности по СП используются характеристики I ГПС: бетон Rb/Rbt, арматура Rsc/Rs.</t>
  </si>
  <si>
    <t>Диаграмма бетона</t>
  </si>
  <si>
    <t>MaterialModel.Strength.ConcreteDiagram</t>
  </si>
  <si>
    <t>СП 63, п. 6.1.23: для прочности применяется двух- или трехлинейная диаграмма бетона.</t>
  </si>
  <si>
    <t>Растянутый бетон</t>
  </si>
  <si>
    <t>MaterialModel.Strength.ConcreteTension</t>
  </si>
  <si>
    <t>Ignore</t>
  </si>
  <si>
    <t>СП 63, п. 8.1.20: при расчете прочности растянутый бетон допускается не учитывать.</t>
  </si>
  <si>
    <t>Диаграмма арматуры</t>
  </si>
  <si>
    <t>MaterialModel.Strength.SteelDiagram</t>
  </si>
  <si>
    <t>СП 63, п. 6.2.13: TwoLine для физического предела текучести, ThreeLine для условного.</t>
  </si>
  <si>
    <t>[Модель образования трещин]</t>
  </si>
  <si>
    <t>MaterialModel.CrackInitiation.ValueSet</t>
  </si>
  <si>
    <t>SLS(II)</t>
  </si>
  <si>
    <t>Для проверки образования нормальной трещины используются характеристики II ГПС: Rb,ser/Rbt,ser и Rs,ser.</t>
  </si>
  <si>
    <t>MaterialModel.CrackInitiation.ConcreteDiagram</t>
  </si>
  <si>
    <t>СП 63, п. 6.1.24: для образования трещин основная модель бетона - ThreeLine с растяжением.</t>
  </si>
  <si>
    <t>MaterialModel.CrackInitiation.ConcreteTension</t>
  </si>
  <si>
    <t>UseDiagram</t>
  </si>
  <si>
    <t>Для стадии образования трещины растянутая ветвь бетона должна учитываться; иначе критерий εbt,ult не определяется по этой модели.</t>
  </si>
  <si>
    <t>MaterialModel.CrackInitiation.SteelDiagram</t>
  </si>
  <si>
    <t>[Модель НДС с трещинами]</t>
  </si>
  <si>
    <t>MaterialModel.CrackedState.ValueSet</t>
  </si>
  <si>
    <t>Для раскрытия трещин по СП используются характеристики II ГПС.</t>
  </si>
  <si>
    <t>MaterialModel.CrackedState.ConcreteDiagram</t>
  </si>
  <si>
    <t>СП 63, п. 6.1.26: после образования трещин НДС допускается считать по TwoLine или ThreeLine.</t>
  </si>
  <si>
    <t>MaterialModel.CrackedState.ConcreteTension</t>
  </si>
  <si>
    <t>Для уже образовавшейся трещины растянутый бетон в НДС не учитывается.</t>
  </si>
  <si>
    <t>MaterialModel.CrackedState.SteelDiagram</t>
  </si>
  <si>
    <t>[Настройки визуализации]</t>
  </si>
  <si>
    <t>Выводимое состояние</t>
  </si>
  <si>
    <t>Visualization.State</t>
  </si>
  <si>
    <t>StrengthState</t>
  </si>
  <si>
    <t>CrackedState</t>
  </si>
  <si>
    <t>Какое расчетное состояние показывать на схеме и в AutoCAD.</t>
  </si>
  <si>
    <t>Выводимая величина</t>
  </si>
  <si>
    <t>Visualization.Quantity</t>
  </si>
  <si>
    <t>Strain</t>
  </si>
  <si>
    <t>Что показывать: напряжения Stress или деформации Strain.</t>
  </si>
  <si>
    <t>Точность Stress</t>
  </si>
  <si>
    <t>Visualization.StressPrecision</t>
  </si>
  <si>
    <t>Знаки после запятой для подписей напряжений на схеме и в AutoCAD; влияет только на текст, не на Results.</t>
  </si>
  <si>
    <t>Точность Strain</t>
  </si>
  <si>
    <t>Visualization.StrainPrecision</t>
  </si>
  <si>
    <t>Знаки после запятой для подписей деформаций на схеме и в AutoCAD; удобно оставлять больше знаков, чем для Stress.</t>
  </si>
  <si>
    <t>Аннотации схемы</t>
  </si>
  <si>
    <t>Обозначения арматуры</t>
  </si>
  <si>
    <t>Размерные линии</t>
  </si>
  <si>
    <t>Enabled</t>
  </si>
  <si>
    <t>Yes/No</t>
  </si>
  <si>
    <t>Включает вывод соответствующего типа аннотаций на схеме.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</si>
  <si>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</si>
  <si>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</si>
  <si>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</si>
  <si>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</si>
  <si>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</si>
  <si>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</t>
  </si>
  <si>
    <t>Показывать короткую линию обозначения арматуры; если No, остается только текст подписи.</t>
  </si>
  <si>
    <t>LineWeight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</si>
  <si>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</si>
  <si>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</si>
  <si>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</si>
  <si>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TextUnits</t>
  </si>
  <si>
    <t>Единицы для TextHeight и TextGap: pt - обычные пункты Excel, mm - реальные миллиметры сечения.</t>
  </si>
  <si>
    <t>TextHeight</t>
  </si>
  <si>
    <t>Высота текста. При TextUnits=mm задается в миллиметрах сечения; при TextUnits=pt - в пунктах Excel и не зависит от габарита сечения.</t>
  </si>
  <si>
    <t>TextGap</t>
  </si>
  <si>
    <t>Зазор между линией аннотации и текстом. Единицы выбираются строкой TextUnits для соответствующего типа аннотаций.</t>
  </si>
  <si>
    <t>ArrowType</t>
  </si>
  <si>
    <t>Triangle</t>
  </si>
  <si>
    <t>Тип стрелки размерной линии.</t>
  </si>
  <si>
    <t>ArrowSize</t>
  </si>
  <si>
    <t>Medium</t>
  </si>
  <si>
    <t>Размер стрелок размерной линии.</t>
  </si>
  <si>
    <t>Color</t>
  </si>
  <si>
    <t>20,30,90</t>
  </si>
  <si>
    <t>Цвет текста и основной линии в формате R,G,B.</t>
  </si>
  <si>
    <t>ExtensionLineColor</t>
  </si>
  <si>
    <t>140,140,140</t>
  </si>
  <si>
    <t>Цвет выносных линий размеров в формате R,G,B.</t>
  </si>
  <si>
    <t>Круглое сечение</t>
  </si>
  <si>
    <t>Circle.Diameter</t>
  </si>
  <si>
    <t>Наружный диаметр бетонного круга; по нему строится сетка бетона и габаритная аннотация диаметра.</t>
  </si>
  <si>
    <t>Rebar.AxisDistance</t>
  </si>
  <si>
    <t>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</si>
  <si>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Rebar.Count</t>
  </si>
  <si>
    <t>Количество стержней первого ряда, равномерно разложенных по окружности. Если указать 0, первый и дополнительные ряды не создаются.</t>
  </si>
  <si>
    <t>Rebar.Diameter</t>
  </si>
  <si>
    <t>Диаметр стержней первого ряда. Пустая ячейка или 0 отключает арматуру по окружности без ошибки.</t>
  </si>
  <si>
    <t>Дополнительные ряды арматуры</t>
  </si>
  <si>
    <t>Rebar.Diameter2</t>
  </si>
  <si>
    <t>Диаметр второго ряда. Ряд появляется только если есть первый ряд и этот диаметр больше 0.</t>
  </si>
  <si>
    <t>Rebar.Diameter3</t>
  </si>
  <si>
    <t>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</si>
  <si>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Rebar.Loc2row</t>
  </si>
  <si>
    <t>Stacked</t>
  </si>
  <si>
    <t>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</si>
  <si>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Rebar.Loc3row</t>
  </si>
  <si>
    <t>Куда ставить третий ряд относительно первого ряда. Если выбран тот же путь, что у второго ряда, программа отодвигает третий ряд дальше.</t>
  </si>
  <si>
    <t>SideBySide</t>
  </si>
  <si>
    <t>Сечение из прямоугольников</t>
  </si>
  <si>
    <t>Общие настройки геометрии</t>
  </si>
  <si>
    <t>RectSet.SectionType</t>
  </si>
  <si>
    <t>LSection</t>
  </si>
  <si>
    <t>Тип формы: Rectangle - только H1/B1; LSection - Г-сечение из двух прямоугольников с общей левой гранью; TwoRectangles - два прямоугольника со смещением верхнего.</t>
  </si>
  <si>
    <t>RectSet.UpperOffsetX</t>
  </si>
  <si>
    <t>Смещение верхнего прямоугольника по X относительно базового положения; плюс - вправо по оси X.</t>
  </si>
  <si>
    <t>Геометрия (H1/B1 - верхний прямоугольник; H2/B2 - нижний прямоугольник)</t>
  </si>
  <si>
    <t>H1</t>
  </si>
  <si>
    <t>B1</t>
  </si>
  <si>
    <t>H2</t>
  </si>
  <si>
    <t>B2</t>
  </si>
  <si>
    <t>Основное армирование</t>
  </si>
  <si>
    <t>Грань</t>
  </si>
  <si>
    <t>as</t>
  </si>
  <si>
    <t>d</t>
  </si>
  <si>
    <t>n</t>
  </si>
  <si>
    <t>t нач.</t>
  </si>
  <si>
    <t>t кон.</t>
  </si>
  <si>
    <t>H1 - левая</t>
  </si>
  <si>
    <t>Левая грань H1.</t>
  </si>
  <si>
    <t>H1 - правая</t>
  </si>
  <si>
    <t>Правая грань H1.</t>
  </si>
  <si>
    <t>B1 - верхняя</t>
  </si>
  <si>
    <t>Верхняя грань B1.</t>
  </si>
  <si>
    <t>B1 - нижняя</t>
  </si>
  <si>
    <t>Нижняя грань B1.</t>
  </si>
  <si>
    <t>H2 - левая</t>
  </si>
  <si>
    <t>Левая грань H2.</t>
  </si>
  <si>
    <t>H2 - правая</t>
  </si>
  <si>
    <t>Правая грань H2.</t>
  </si>
  <si>
    <t>B2 - верхняя</t>
  </si>
  <si>
    <t>Верхняя грань B2.</t>
  </si>
  <si>
    <t>B2 - нижняя</t>
  </si>
  <si>
    <t>Нижняя грань B2.</t>
  </si>
  <si>
    <t>Дополнительные ряды</t>
  </si>
  <si>
    <t>d2</t>
  </si>
  <si>
    <t>положение</t>
  </si>
  <si>
    <t>привязка</t>
  </si>
  <si>
    <t>d3</t>
  </si>
  <si>
    <t>EachBar</t>
  </si>
  <si>
    <t>Дополнительные ряды у левой грани H1.</t>
  </si>
  <si>
    <t>Дополнительные ряды у правой грани H1.</t>
  </si>
  <si>
    <t>Дополнительные ряды у верхней грани B1.</t>
  </si>
  <si>
    <t>Дополнительные ряды у нижней грани B1.</t>
  </si>
  <si>
    <t>Дополнительные ряды у левой грани H2.</t>
  </si>
  <si>
    <t>Дополнительные ряды у правой грани H2.</t>
  </si>
  <si>
    <t>Дополнительные ряды у верхней грани B2.</t>
  </si>
  <si>
    <t>Дополнительные ряды у нижней грани B2.</t>
  </si>
  <si>
    <t>EverySecondBar</t>
  </si>
  <si>
    <t>Rectangle</t>
  </si>
  <si>
    <t>TwoRectangles</t>
  </si>
  <si>
    <t>Скругленный прямоугольник</t>
  </si>
  <si>
    <t>B</t>
  </si>
  <si>
    <t>H</t>
  </si>
  <si>
    <t>Размеры сечения</t>
  </si>
  <si>
    <t>B - длина горизонтальной базы, H - полная высота сечения.</t>
  </si>
  <si>
    <t>Дополнительные настройки геометрии</t>
  </si>
  <si>
    <t>слева</t>
  </si>
  <si>
    <t>справа</t>
  </si>
  <si>
    <t>тип Simple / Tapered</t>
  </si>
  <si>
    <t>Simple</t>
  </si>
  <si>
    <t>Tapered</t>
  </si>
  <si>
    <t>Simple - вертикальный торец с R1; Tapered - наклонный торец с R1 и носовым R2.</t>
  </si>
  <si>
    <t>W</t>
  </si>
  <si>
    <t>Вынос tapered-части наружу от базового положения торца; для Simple можно оставить 0.</t>
  </si>
  <si>
    <t>R1</t>
  </si>
  <si>
    <t>Радиус верхнего и нижнего скругления соответствующей стороны.</t>
  </si>
  <si>
    <t>R2</t>
  </si>
  <si>
    <t>Носовой радиус tapered-части; для Simple не используется.</t>
  </si>
  <si>
    <t>H - левая</t>
  </si>
  <si>
    <t>Арматура вдоль левой боковой траектории H.</t>
  </si>
  <si>
    <t>H - правая</t>
  </si>
  <si>
    <t>Арматура вдоль правой боковой траектории H.</t>
  </si>
  <si>
    <t>B - верхняя</t>
  </si>
  <si>
    <t>Арматура по верхнему прямому участку B между скруглениями.</t>
  </si>
  <si>
    <t>B - нижняя</t>
  </si>
  <si>
    <t>Арматура по нижнему прямому участку B между скруглениями.</t>
  </si>
  <si>
    <t>Дополнительные ряды у левой боковой траектории H.</t>
  </si>
  <si>
    <t>Дополнительные ряды у правой боковой траектории H.</t>
  </si>
  <si>
    <t>Дополнительные ряды у верхней грани B.</t>
  </si>
  <si>
    <t>Дополнительные ряды у нижней грани B.</t>
  </si>
  <si>
    <t>Пустотелый скругленный прямоугольник</t>
  </si>
  <si>
    <t>HollowRectangle.InnerOffsetX</t>
  </si>
  <si>
    <t>Смещение центра Opening по X относительно центра наружного прямоугольника; плюс - вправо по оси X.</t>
  </si>
  <si>
    <t>HollowRectangle.InnerOffsetY</t>
  </si>
  <si>
    <t>Смещение центра Opening по Y относительно центра наружного прямоугольника; плюс - вверх по оси Y.</t>
  </si>
  <si>
    <t>Геометрия (наружный H/B/R; Opening H_o/B_o/R_o)</t>
  </si>
  <si>
    <t>R</t>
  </si>
  <si>
    <t>H_o</t>
  </si>
  <si>
    <t>B_o</t>
  </si>
  <si>
    <t>R_o</t>
  </si>
  <si>
    <t>Арматура вдоль левой наружной грани H.</t>
  </si>
  <si>
    <t>Арматура вдоль правой наружной грани H.</t>
  </si>
  <si>
    <t>Арматура вдоль верхней наружной грани B между началами скруглений.</t>
  </si>
  <si>
    <t>Арматура вдоль нижней наружной грани B между началами скруглений.</t>
  </si>
  <si>
    <t>H_o - левая</t>
  </si>
  <si>
    <t>Арматура у левой грани Opening; количество берется проекцией с наружной H-грани.</t>
  </si>
  <si>
    <t>H_o - правая</t>
  </si>
  <si>
    <t>Арматура у правой грани Opening; количество берется проекцией с наружной H-грани.</t>
  </si>
  <si>
    <t>B_o - верхняя</t>
  </si>
  <si>
    <t>Арматура у верхней грани Opening; количество берется проекцией с наружной B-грани.</t>
  </si>
  <si>
    <t>B_o - нижняя</t>
  </si>
  <si>
    <t>Арматура у нижней грани Opening; количество берется проекцией с наружной B-грани.</t>
  </si>
  <si>
    <t>Дополнительные ряды у левой наружной грани H.</t>
  </si>
  <si>
    <t>Дополнительные ряды у правой наружной грани H.</t>
  </si>
  <si>
    <t>Дополнительные ряды у верхней наружной грани B.</t>
  </si>
  <si>
    <t>Дополнительные ряды у нижней наружной грани B.</t>
  </si>
  <si>
    <t>Дополнительные ряды у левой грани Opening.</t>
  </si>
  <si>
    <t>Дополнительные ряды у правой грани Opening.</t>
  </si>
  <si>
    <t>Дополнительные ряды у верхней грани Opening.</t>
  </si>
  <si>
    <t>Дополнительные ряды у нижней грани Opening.</t>
  </si>
  <si>
    <t>AutoCAD</t>
  </si>
  <si>
    <t>StrengthStrain</t>
  </si>
  <si>
    <t>Cracks</t>
  </si>
  <si>
    <t>Stability</t>
  </si>
  <si>
    <t>SP63</t>
  </si>
  <si>
    <t>Indeterminate</t>
  </si>
  <si>
    <t>AutoWithL</t>
  </si>
  <si>
    <t>User</t>
  </si>
  <si>
    <t>BothPlanes</t>
  </si>
  <si>
    <t>PhiL2</t>
  </si>
  <si>
    <t>RoundedRectangle</t>
  </si>
  <si>
    <t>HollowRectangle</t>
  </si>
  <si>
    <t>Circle</t>
  </si>
  <si>
    <t>Secant</t>
  </si>
  <si>
    <t>UltimateStrain</t>
  </si>
  <si>
    <t>LoadMultiplier</t>
  </si>
  <si>
    <t>Brent</t>
  </si>
  <si>
    <t>TensionOnly</t>
  </si>
  <si>
    <t>FullTension</t>
  </si>
  <si>
    <t>NearestContour</t>
  </si>
  <si>
    <t>ValuesOnly</t>
  </si>
  <si>
    <t>None</t>
  </si>
  <si>
    <t>Common</t>
  </si>
  <si>
    <t>CapacityState</t>
  </si>
  <si>
    <t>PreCrackState</t>
  </si>
  <si>
    <t>PostCrackState</t>
  </si>
  <si>
    <t>Small</t>
  </si>
  <si>
    <t>Wide</t>
  </si>
  <si>
    <t>Inside</t>
  </si>
  <si>
    <t>Stealth</t>
  </si>
  <si>
    <t>Diamond</t>
  </si>
  <si>
    <t>Oval</t>
  </si>
  <si>
    <t>Open</t>
  </si>
  <si>
    <t>Поиск НДС текущего сочетания</t>
  </si>
  <si>
    <t>Этот раздел описывает прямой расчет НДС для текущего сочетания. Программа получает заданные N, Mx и My, переносит их в расчетную систему, затем ищет такую плоскость деформаций, при которой внутренние</t>
  </si>
  <si>
    <t>усилия от бетона и арматуры уравновешивают заданную нагрузку.</t>
  </si>
  <si>
    <t>Прямой расчет НДС запускается для профиля, где включена строка Calculation.Strength.DirectState. Та же численная схема CSectionSolver используется внутри трещин и LoadMultiplier, но в этом разделе</t>
  </si>
  <si>
    <t>описана именно пользовательская проверка НДС по модели прочности.</t>
  </si>
  <si>
    <t>1. Какие настройки участвуют</t>
  </si>
  <si>
    <t>Профиль: прямой расчет НДС выполняется только для тех расчетных профилей, где Calculation.Strength.DirectState = Yes. Если в профиле эта строка выключена, для данного сочетания прямой НДС по модели</t>
  </si>
  <si>
    <t>прочности не запускается.</t>
  </si>
  <si>
    <t>Материалы: для этого расчета используются настройки модели прочности: MaterialModel.Strength.ValueSet, MaterialModel.Strength.ConcreteDiagram, MaterialModel.Strength.ConcreteTension и</t>
  </si>
  <si>
    <t>MaterialModel.Strength.SteelDiagram. Иными словами, прямой НДС здесь проверяется именно по расчетной модели прочности, а не по модели трещин или устойчивости.</t>
  </si>
  <si>
    <t>Общие настройки решателя: Solver.Method выбирает численный метод: Newton или Secant. Solver.MaxIterations ограничивает число итераций на одной ступени нагрузки, Solver.LoadSteps задает число ступеней</t>
  </si>
  <si>
    <t>приложения нагрузки, а Solver.ToleranceN, Solver.ToleranceMx и Solver.ToleranceMy задают допустимые остаточные невязки по силе и моментам.</t>
  </si>
  <si>
    <t>Контроль шага: Solver.LineSearchEnabled, Solver.DampingInitial, Solver.MinLineSearchAlpha, Solver.MaxDeltaEpsilon0 и Solver.MaxDeltaKappa ограничивают слишком резкие изменения плоскости деформаций.</t>
  </si>
  <si>
    <t>Эти настройки применяются и к Newton, и к Secant.</t>
  </si>
  <si>
    <t>Secant: Solver.SecantMaxRestarts и Solver.SecantMinStepNorm нужны только для Solver.Method = Secant. Для Newton отдельных специальных настроек сейчас нет: Newton использует общие допуски, ограничения</t>
  </si>
  <si>
    <t>шага и line search.</t>
  </si>
  <si>
    <t>DiagramExtension: Solver.DirectState.DiagramExtension относится к прямому НДС от заданного сочетания: по модели прочности и по модели трещин. Если заданное сочетание уже лежит вне физической</t>
  </si>
  <si>
    <t>диаграммы, программа может временно продолжить диаграммы материалов, найти равновесие для диагностики и показать FAIL вместо NumFail. Несущая способность и CrackInitiation используют физические</t>
  </si>
  <si>
    <t>диаграммы без такого продолжения.</t>
  </si>
  <si>
    <t>Отчет и малые моменты: General.ExecutionReportEnabled только включает txt-отчет и не меняет математику. Calculation.ZeroMomentPerDepth применяется до расчета: моменты меньше M_tol = значение·h</t>
  </si>
  <si>
    <t>обнуляются как инженерно ничтожные.</t>
  </si>
  <si>
    <t>2. Подготовка нагрузок</t>
  </si>
  <si>
    <t>Строка сочетания читается в пользовательских единицах и знаках. CUnitSystem переводит силу во внутренние Н, моменты в Н*мм, а знак +N приводит к внутренней convention программы. После этого</t>
  </si>
  <si>
    <t>CSectionLoadState переносит моменты от пользовательской точки приложения нагрузки к расчетной системе элементов.</t>
  </si>
  <si>
    <t>Здесь X_ref/Y_ref - пользовательская точка приложения нагрузки, полученная из Load.ReferenceOffsetX/Y относительно центра тяжести бетонного сечения. X_calc/Y_calc - расчетная точка, к которой на этом</t>
  </si>
  <si>
    <t>этапе переносятся усилия: например центр выбранной расчетной системы или центр, относительно которого solver собирает моменты.</t>
  </si>
  <si>
    <t>Если |Mx| или |My| меньше своего M_tol, компонент обнуляется. h берется как бетонный габарит в направлении, соответствующем моменту. Этот фильтр нужен, чтобы численный остаток после переносов и</t>
  </si>
  <si>
    <t>поворотов не выбирал неверную ветку расчета.</t>
  </si>
  <si>
    <t>3. Искомая плоскость деформаций</t>
  </si>
  <si>
    <t>Неизвестные solver-а - три параметра плоскости деформаций: ε_0, κ_x и κ_y. По ним считается деформация каждого бетонного волокна и каждого стержня.</t>
  </si>
  <si>
    <t>ε_0 - базовая деформация, κ_x и κ_y - кривизны. x и y - координаты бетонного элемента или оси стержня в расчетной системе координат. Деформация ε безразмерна, кривизны κ_x/κ_y имеют размерность</t>
  </si>
  <si>
    <t>1/длина.</t>
  </si>
  <si>
    <t>4. Сбор внутренних усилий</t>
  </si>
  <si>
    <t>Для каждой пробной плоскости CSectionSolver проходит по всем бетонным и арматурным элементам CSectionModel. Напряжение берется из диаграммы материала по найденной деформации. Для арматуры в бетонной</t>
  </si>
  <si>
    <t>сетке используется добавка steelStress - concreteStress, чтобы не учесть бетон на месте стержня дважды.</t>
  </si>
  <si>
    <t>В этих суммах i - номер бетонного элемента или стержня, σ_i - напряжение в нем, A_i - его расчетная площадь, x_i и y_i - координаты этого элемента. Индекс int означает внутреннее усилие, полученное</t>
  </si>
  <si>
    <t>суммированием по сечению.</t>
  </si>
  <si>
    <t>Для обычной оценки состояния достаточно этих трех сумм: они показывают, какие N, Mx и My дает выбранная плоскость деформаций. Такая оценка используется, например, когда плоскость уже известна и нужно</t>
  </si>
  <si>
    <t>только посчитать напряжения, деформации и статус.</t>
  </si>
  <si>
    <t>Для Newton нужно дополнительно понять, как изменятся N, Mx и My, если немного изменить ε_0, κ_x или κ_y. Эта зависимость записывается в касательную матрицу. Слово касательная здесь означает, что</t>
  </si>
  <si>
    <t>матрица описывает локальный наклон текущей нелинейной зависимости усилий от параметров плоскости деформаций.</t>
  </si>
  <si>
    <t>Касательная матрица собирается по касательным модулям материалов. Касательный модуль - это текущий наклон диаграммы напряжение-деформация в конкретном волокне или стержне. Он нужен Newton-методу,</t>
  </si>
  <si>
    <t>чтобы сделать расчетный шаг сразу в сторону уменьшения невязки равновесия.</t>
  </si>
  <si>
    <t>5. Невязка равновесия</t>
  </si>
  <si>
    <t>Цель расчета - сделать внутренние усилия равными заданным. Solver отслеживает три невязки и сравнивает их с пользовательскими допусками.</t>
  </si>
  <si>
    <t>R(u) - вектор невязки равновесия для текущей плоскости деформаций u. Его компоненты R_N, R_Mx и R_My показывают остаток соответственно по продольной силе, моменту Mx и моменту My.</t>
  </si>
  <si>
    <t>Допуски задаются на Config в пользовательских input-единицах, но перед расчетом переводятся во внутренние Н и Н*мм. Поэтому при смене Units.Force.Input или Units.Moment.Input численный смысл допуска</t>
  </si>
  <si>
    <t>сохраняется.</t>
  </si>
  <si>
    <t>6. Newton</t>
  </si>
  <si>
    <t>При Solver.Method = Newton программа на каждой итерации заново собирает касательную матрицу K. Эта матрица отвечает на практический вопрос: насколько изменятся внутренние N, Mx и My, если немного</t>
  </si>
  <si>
    <t>изменить ε_0, κ_x или κ_y.</t>
  </si>
  <si>
    <t>Если записать невязку равновесия как функцию от плоскости деформаций R(u), то касательная матрица K - это матрица производных этой невязки по трем неизвестным. Строки матрицы соответствуют невязкам по</t>
  </si>
  <si>
    <t>N, Mx и My, а столбцы - параметрам ε_0, κ_x и κ_y.</t>
  </si>
  <si>
    <t>Здесь u - вектор трех неизвестных плоскости деформаций, R(u) - вектор невязки, а K - касательная матрица. Символ ∂ читается как частная производная. Например дробь ∂R_N над ∂ε_0 показывает, как</t>
  </si>
  <si>
    <t>изменится невязка по продольной силе R_N при малом изменении только ε_0, если κ_x и κ_y в этот момент считать неизменными.</t>
  </si>
  <si>
    <t>Дальше Newton решает маленькую линейную задачу для поправки Δu. Поправка показывает, как нужно изменить текущую плоскость деформаций, чтобы уменьшить невязку равновесия R.</t>
  </si>
  <si>
    <t>Δu - найденная поправка к ε_0, κ_x и κ_y. u_old - плоскость до итерации, u_new - плоскость после принятого шага. α - множитель line search: при α = 1 принимается полный шаг, при меньшем α шаг</t>
  </si>
  <si>
    <t>дробится.</t>
  </si>
  <si>
    <t>Знак минус в правой части означает, что шаг направлен против текущей невязки. Если, например, внутренний момент оказался больше заданного, поправка должна изменить плоскость так, чтобы уменьшить этот</t>
  </si>
  <si>
    <t>избыток.</t>
  </si>
  <si>
    <t>Solver.MaxDeltaEpsilon0 и Solver.MaxDeltaKappa ограничивают размер поправки, чтобы расчет не перепрыгивал через важные участки диаграммы материала. Чем меньше эти ограничения, тем осторожнее расчет,</t>
  </si>
  <si>
    <t>но тем больше может быть итераций.</t>
  </si>
  <si>
    <t>Если Solver.LineSearchEnabled = Yes, программа не обязана принимать полный шаг сразу. Она пробует множитель α: сначала Solver.DampingInitial, затем уменьшает его до Solver.MinLineSearchAlpha. Шаг</t>
  </si>
  <si>
    <t>принимается, когда новая плоскость деформаций действительно уменьшает невязку.</t>
  </si>
  <si>
    <t>Такой line search особенно полезен на кусочно-линейных диаграммах: около изломов касательная матрица может подсказать слишком смелый шаг, а дробление шага делает переход устойчивее.</t>
  </si>
  <si>
    <t>7. Secant</t>
  </si>
  <si>
    <t>При Solver.Method = Secant программа не собирает новую касательную матрицу по модулям материалов на каждой итерации. Вместо этого она строит приближенную матрицу чувствительности по предыдущим пробным</t>
  </si>
  <si>
    <t>шагам: как изменилась невязка после уже сделанных изменений ε_0, κ_x и κ_y.</t>
  </si>
  <si>
    <t>В коде эта приближенная матрица обозначает ту же идею, что K в Newton, но получается иначе. В начале шага она строится численно: программа немного увеличивает и немного уменьшает каждый параметр</t>
  </si>
  <si>
    <t>плоскости, считает невязку и по разности оценивает один столбец матрицы.</t>
  </si>
  <si>
    <t>Каждый столбец B_0 программа получает простой численной пробой: чуть увеличивает один параметр плоскости, чуть уменьшает его и смотрит, как изменились три невязки N, Mx и My.</t>
  </si>
  <si>
    <t>Индекс j означает номер изменяемого параметра плоскости: j = 1 для ε_0, j = 2 для κ_x, j = 3 для κ_y. Поэтому B_{0,j} - это соответствующий столбец матрицы B_0.</t>
  </si>
  <si>
    <t>Здесь e_j - единичное изменение только j-го параметра, а h_j - малый численный шаг по этому параметру. Остальные параметры плоскости в этой пробе не меняются.</t>
  </si>
  <si>
    <t>После построения B_0 Secant решает такую же по форме линейную задачу, как Newton, но вместо точной касательной матрицы K использует приближенную матрицу B.</t>
  </si>
  <si>
    <t>Индекс k означает номер текущей secant-итерации. B_k - приближенная матрица чувствительности на этой итерации, R_k - текущая невязка, u_k и u_{k+1} - плоскости деформаций до и после шага.</t>
  </si>
  <si>
    <t>Именно поэтому Secant может быть полезен как альтернативный численный метод: ему не нужна полная текущая касательная матрица. Но за это он платит большей зависимостью от стартовой точки и масштаба</t>
  </si>
  <si>
    <t>нагрузки, потому что приближение строится из истории итераций.</t>
  </si>
  <si>
    <t>Когда шаг принят, программа обновляет приближенную матрицу B. Она сравнивает два факта: что матрица B ожидала от сделанного шага и как на самом деле изменилась невязка. По этой разнице матрица немного</t>
  </si>
  <si>
    <t>уточняется для следующей итерации.</t>
  </si>
  <si>
    <t>Общие настройки контроля шага и line search для Secant остаются теми же, что для Newton. Если приближенная матрица стала плохой и шаг перестал давать движение, Solver.SecantMaxRestarts разрешает</t>
  </si>
  <si>
    <t>несколько раз перестроить ее заново.</t>
  </si>
  <si>
    <t>Solver.SecantMinStepNorm задает минимальный размер secant-шага. Если шаг стал меньше этого порога, программа считает, что расчет застопорился: итерации почти ничего не меняют и продолжать их</t>
  </si>
  <si>
    <t>бессмысленно.</t>
  </si>
  <si>
    <t>8. Ступени нагрузки</t>
  </si>
  <si>
    <t>Solver.LoadSteps разбивает приложение нагрузки на несколько ступеней. На первой ступени решается часть полной нагрузки, затем найденная плоскость используется как старт для следующей ступени. Это</t>
  </si>
  <si>
    <t>может помочь при сильно нелинейных состояниях, но увеличивает время.</t>
  </si>
  <si>
    <t>В следующей формуле j - номер текущей ступени нагружения: j = 1, 2, ..., Solver.LoadSteps.</t>
  </si>
  <si>
    <t>F_j - нагрузка на j-й ступени, F_target - полная заданная нагрузка сочетания. Под F понимается весь вектор [N, Mx, My]. В обычном режиме Solver.LoadSteps = 1: сразу решается полная нагрузка.</t>
  </si>
  <si>
    <t>9. Стартовые приближения и fallback</t>
  </si>
  <si>
    <t>CStateSolutionRunner выбирает стартовую плоскость через CStateGuessBuilder. Для простых случаев используется прямое инженерное приближение. Для опасных или плохо обусловленных случаев программа может</t>
  </si>
  <si>
    <t>попробовать специальный directState-guess по активной плоскости нагрузки.</t>
  </si>
  <si>
    <t>Если первое решение не сошлось, runner пробует альтернативное стартовое приближение. Если Solver.DirectState.DiagramExtension = Yes, последняя fallback-ветка может решить равновесие на временно</t>
  </si>
  <si>
    <t>продолженной диаграмме материалов. Такой результат показывает, что равновесие математически найдено, но фактическая физическая диаграмма материала уже превышена.</t>
  </si>
  <si>
    <t>Для Results это означает FAIL по DirectState, а не OK: состояние найдено только для диагностики и визуализации перегруженного сочетания. Если равновесие не находится даже после fallback-ов, статус</t>
  </si>
  <si>
    <t>становится NumFail.</t>
  </si>
  <si>
    <t>10. Что записывается в Results</t>
  </si>
  <si>
    <t>Для успешного прямого НДС Results получает εbc, εbt, εsc, εst, фактические напряжения, высоту сечения h по текущей плоскости, высоту сжатой зоны x, признак использования extension и запас по</t>
  </si>
  <si>
    <t>деформации ε. Все значения выводятся в пользовательских единицах и знаках через CUnitSystem.</t>
  </si>
  <si>
    <t>Геометрические характеристики бетонного и приведенного сечения выводятся отдельно в rngNDMSectionProperties. Они не являются результатом одной конкретной нелинейной плоскости деформаций: это</t>
  </si>
  <si>
    <t>справочные характеристики сечения, которые помогают проверять центр тяжести, главные оси, радиусы инерции и ядровые расстояния.</t>
  </si>
  <si>
    <t>Если равновесие найдено внутри физической диаграммы, статус DirectState = OK. Если равновесие найдено только с extension или деформации вышли за физические пределы, статус = FAIL. Если solver не смог</t>
  </si>
  <si>
    <t>найти равновесие, статус = NumFail.</t>
  </si>
  <si>
    <t>Поиск предельной несущей способности</t>
  </si>
  <si>
    <t>Этот раздел описывает поиск предельной несущей способности по выбранной λ-траектории. В отличие от прямого НДС, здесь программа не просто решает заданную нагрузку, а ищет множитель λ, при котором</t>
  </si>
  <si>
    <t>сечение достигает предельного состояния по модели прочности.</t>
  </si>
  <si>
    <t>Расчет запускается для профиля, где Calculation.Strength.Capacity = Yes. Геометрия и материалы используются те же, что для модели прочности профиля, но алгоритм выбирает предельную точку по столбцу</t>
  </si>
  <si>
    <t>CapacityLoadPath в строке сочетания.</t>
  </si>
  <si>
    <t>Профиль: поиск несущей способности выполняется только для сочетаний, у которых в расчетном профиле включено Calculation.Strength.Capacity = Yes.</t>
  </si>
  <si>
    <t>Материалы: используется та же модель прочности, что и для прямого НДС: MaterialModel.Strength.ValueSet, MaterialModel.Strength.ConcreteDiagram, MaterialModel.Strength.ConcreteTension и</t>
  </si>
  <si>
    <t>MaterialModel.Strength.SteelDiagram.</t>
  </si>
  <si>
    <t>Путь нагружения: в каждой строке сочетаний столбец CapacityLoadPath задает, что именно увеличивается до предельного состояния: момент, продольная сила или весь вектор N/Mx/My.</t>
  </si>
  <si>
    <t>Общие настройки Capacity: Capacity.SolutionStrategy выбирает предпочтительный способ поиска, Capacity.SolverMaxIterations ограничивает число итераций в предельном решателе, а Capacity.ToleranceStrain</t>
  </si>
  <si>
    <t>задает точность попадания в предельную деформацию для UltimateStrain.</t>
  </si>
  <si>
    <t>Настройки LoadMultiplier: Capacity.MaxLambda, Capacity.SearchMethod, Capacity.InitialLambda и Capacity.ToleranceLambda относятся к одномерному поиску λ. Capacity.BaseLoadSteps и Capacity.MaxRetries</t>
  </si>
  <si>
    <t>задают, как повторять трудную λ-точку, если равновесие в ней не сошлось с первого раза.</t>
  </si>
  <si>
    <t>Связь с Solver: в ветке LoadMultiplier для каждой пробной λ-точки программа снова решает обычное равновесие сечения через CSectionSolver. Поэтому на эту ветку также влияют Solver.Method, допуски</t>
  </si>
  <si>
    <t>Solver.ToleranceN/Mx/My и общие настройки контроля шага Solver.</t>
  </si>
  <si>
    <t>2. Общая λ-траектория</t>
  </si>
  <si>
    <t>Все варианты CapacityLoadPath приводятся к одной универсальной записи. Есть постоянная часть нагрузки Offset и масштабируемая часть Base. Программа ищет λ, при котором Target = Offset + λ·Base</t>
  </si>
  <si>
    <t>становится предельной нагрузкой.</t>
  </si>
  <si>
    <t>Offset - часть нагрузки, которая остается постоянной при подборе λ. Base - направление увеличения нагрузки: именно эти компоненты умножаются на λ. Подробный список вариантов CapacityLoadPath приведен</t>
  </si>
  <si>
    <t>в справке к таблице сочетаний; здесь важно только то, как программа собирает Offset и Base.</t>
  </si>
  <si>
    <t>Перед разложением программа переводит нагрузки в рабочие единицы и знаки, переносит их к расчетной точке через CSectionLoadState и применяет ZeroMoment-фильтр. Затем момент делится на пользовательскую</t>
  </si>
  <si>
    <t>часть и часть от продольной силы на плече.</t>
  </si>
  <si>
    <t>Здесь X_ref и Y_ref - плечи продольной силы относительно расчетной точки. M_{x,u} и M_{y,u} - моменты, которые пользователь ввел в строке сочетания. Дальше действует простое правило: если выбранный</t>
  </si>
  <si>
    <t>путь масштабирует N, то N и момент от нее на плече идут в Base; если N не масштабируется, они остаются в Offset. Пользовательские Mx/My попадают в Base только тогда, когда выбранный путь масштабирует</t>
  </si>
  <si>
    <t>соответствующий момент.</t>
  </si>
  <si>
    <t>Поэтому у одного и того же момента могут одновременно появиться постоянная и масштабируемая части: например пользовательский Mx остается постоянным, а добавка Mx от силы N масштабируется вместе с N.</t>
  </si>
  <si>
    <t>Короткий пример. Задано N = 100 тс, пользовательские моменты Mx = 50 тс·м и My = 5 тс·м. От смещения точки приложения силы дополнительно получается Mx от N = 10 тс·м и My от N = -3 тс·м.</t>
  </si>
  <si>
    <t>Если выбран путь λ*N, постоянными остаются пользовательские моменты, а сила N и моменты от ее плеча масштабируются:</t>
  </si>
  <si>
    <t>Если выбран путь λ*Mxy, сила N и момент от ее плеча остаются постоянными, а пользовательские Mx и My масштабируются:</t>
  </si>
  <si>
    <t>Если выбран путь λ*NMxy, масштабируется весь внутренний вектор сочетания:</t>
  </si>
  <si>
    <t>3. Strategy Auto, UltimateStrain и LoadMultiplier</t>
  </si>
  <si>
    <t>Capacity.SolutionStrategy = UltimateStrain означает прямой поиск предельной плоскости деформаций. Программа старается сразу найти такое распределение деформаций, при котором нагрузка лежит на</t>
  </si>
  <si>
    <t>выбранной λ-траектории и один из материалов достиг предельной деформации.</t>
  </si>
  <si>
    <t>Capacity.SolutionStrategy = LoadMultiplier означает силовой поиск. Программа берет пробное значение λ, получает пробные N/Mx/My и запускает обычный CSectionSolver. Затем λ меняется, пока не будет</t>
  </si>
  <si>
    <t>найдена граница между физически допустимым состоянием и предельным состоянием.</t>
  </si>
  <si>
    <t>Capacity.SolutionStrategy = Auto сначала пробует UltimateStrain как более быстрый путь. Если он не дал надежной предельной точки, программа повторяет тот же CapacityLoadPath через LoadMultiplier. В</t>
  </si>
  <si>
    <t>Results всегда выводится фактический Method, который реально сработал.</t>
  </si>
  <si>
    <t>Для чисто осевой силовой траектории λ*N, а также для λ*NMxy без пользовательских моментов, программа сразу выбирает LoadMultiplier. Причина в том, что при чистой осевой нагрузке предельная деформация</t>
  </si>
  <si>
    <t>может лежать на почти горизонтальном участке диаграммы, и прямой поиск UltimateStrain становится численно вырожденным: подходящих плоскостей деформаций может быть много, а не одна устойчивая.</t>
  </si>
  <si>
    <t>4. UltimateStrain</t>
  </si>
  <si>
    <t>В ветке UltimateStrain неизвестной является не только плоскость деформаций, но и положение этой плоскости на выбранной λ-траектории. Простыми словами: программа ищет, какая предельная эпюра деформаций</t>
  </si>
  <si>
    <t>соответствует именно выбранному направлению увеличения нагрузки.</t>
  </si>
  <si>
    <t>Метод одновременно проверяет два требования. Первое: внутренние усилия от найденной плоскости должны соответствовать нагрузке Offset + λ·Base. Второе: хотя бы один контрольный бетонный элемент или</t>
  </si>
  <si>
    <t>стержень должен достичь своей предельной деформации.</t>
  </si>
  <si>
    <t>u - это три параметра плоскости деформаций. Target(u) - вектор [N, Mx, My], который соответствует найденной плоскости на выбранном LoadPath. λ(u) - множитель нагрузки, который получается из найденной</t>
  </si>
  <si>
    <t>плоскости и выбранного LoadPath.</t>
  </si>
  <si>
    <t>В условии предельной деформации ε_b - проверяемая деформация бетона, ε_s - проверяемая деформация арматуры, ε_b,ult и ε_s,ult - соответствующие предельные значения из диаграмм модели прочности.</t>
  </si>
  <si>
    <t>Оператор max означает, что контролируется самый опасный бетонный элемент или стержень.</t>
  </si>
  <si>
    <t>Capacity.ToleranceStrain задает, насколько точно нужно попасть в предельную деформацию. Для бетона и арматуры предельные значения берутся из фактических диаграмм модели прочности.</t>
  </si>
  <si>
    <t>Capacity.MaxLambda после найденного решения UltimateStrain не обрезает λ. Эта настройка относится только к расширению скобки в LoadMultiplier.</t>
  </si>
  <si>
    <t>Если найденная λ некорректна, не конечна, имеет неправильный знак или не соответствует выбранной траектории, UltimateStrain считается численно неуспешным. В режиме Auto после этого запускается</t>
  </si>
  <si>
    <t>LoadMultiplier.</t>
  </si>
  <si>
    <t>5. LoadMultiplier</t>
  </si>
  <si>
    <t>LoadMultiplier работает как одномерный поиск по λ. Это означает, что программа меняет только один параметр λ, а все компоненты нагрузки N/Mx/My на каждом шаге вычисляются по выбранной траектории.</t>
  </si>
  <si>
    <t>Для каждой пробной λ программа получает целевые N, Mx и My, затем запускает CSectionSolver как обычный прямой расчет НДС. Если равновесие найдено внутри физической диаграммы, эта λ считается</t>
  </si>
  <si>
    <t>допустимой. Если физический предел превышен или равновесие не найдено, эта λ считается верхней или проблемной точкой поиска.</t>
  </si>
  <si>
    <t>λ_i - очередная пробная λ-точка одномерного поиска, i - номер этой пробной точки в процессе расширения интервала или уточнения. Target(λ_i) - фактический вектор нагрузок [N, Mx, My], который</t>
  </si>
  <si>
    <t>передается в CSectionSolver.</t>
  </si>
  <si>
    <t>Сначала проверяется λ = 0. Потом программа расширяет верхнюю границу поиска начиная с Capacity.InitialLambda. Расширение продолжается, пока не найдено состояние за физическим пределом или пока λ не</t>
  </si>
  <si>
    <t>достигнет Capacity.MaxLambda.</t>
  </si>
  <si>
    <t>Когда нижняя и верхняя границы найдены, программа уточняет λ методом Capacity.SearchMethod. Bisection делит интервал пополам и обычно самый предсказуемый. Brent комбинирует несколько приемов и часто</t>
  </si>
  <si>
    <t>быстрее. Secant использует наклон функции по предыдущим точкам, поэтому может быть быстрее, но чувствительнее к форме зависимости.</t>
  </si>
  <si>
    <t>Capacity.ToleranceLambda задает, насколько точно нужно найти λ. Чем меньше допуск, тем точнее результат, но тем больше пробных λ-точек и вызовов CSectionSolver.</t>
  </si>
  <si>
    <t>6. Повторы λ-точек</t>
  </si>
  <si>
    <t>Иногда конкретная λ-точка физически нормальная, но численно трудная: прямой расчет НДС в ней может дать NumFail или SingularTangent. В этом случае Capacity.MaxRetries разрешает повторить ту же самую</t>
  </si>
  <si>
    <t>физическую точку более осторожно.</t>
  </si>
  <si>
    <t>Важно: при повторе λ, N, Mx и My не меняются. Меняется только способ, которым CSectionSolver подходит к этой точке: больше ступеней нагрузки и меньший допустимый шаг по кривизне.</t>
  </si>
  <si>
    <t>attempt - номер численной попытки для одной и той же λ-точки. attempt 0 - первая попытка с базовыми настройками. attempt 1 - первый повтор: ступеней нагрузки становится вдвое больше, а шаг по кривизне</t>
  </si>
  <si>
    <t>вдвое осторожнее.</t>
  </si>
  <si>
    <t>Если Capacity.MaxRetries = 0, выполняется только attempt 0. При MaxRetries = 1 добавляется один повтор. Это не увеличивает время для точек, которые сошлись с первого раза, но помогает отдельным</t>
  </si>
  <si>
    <t>трудным точкам.</t>
  </si>
  <si>
    <t>7. Статус и коэффициент запаса</t>
  </si>
  <si>
    <t>Итоговый коэффициент запаса по несущей способности в текущей реализации равен найденному λ_ult. Если λ_ult ≥ 1, заданная нагрузка лежит внутри найденной предельной точки. Если λ_ult &lt; 1, текущая</t>
  </si>
  <si>
    <t>нагрузка уже больше найденной несущей способности.</t>
  </si>
  <si>
    <t>λ_ult - найденный предельный множитель выбранной траектории. SF_capacity - коэффициент запаса по несущей способности, который попадает в подробный вывод и в rngBatchSummary.</t>
  </si>
  <si>
    <t>NumFail означает, что предельная точка не была надежно найдена численно. Это не равнозначно физическому разрушению: нужно смотреть txt-отчет, выбранный путь, настройки LoadMultiplier и прямой НДС.</t>
  </si>
  <si>
    <t>8. Что записывается в Results</t>
  </si>
  <si>
    <t>Подробный блок прочности выводит исходную нагрузку, нагрузку относительно центра приведенного сечения, фактические предельные компоненты N_ult, M_x,ult и M_y,ult, предельные деформации, h/x в</t>
  </si>
  <si>
    <t>предельном состоянии, фактический Method и LoadPath.</t>
  </si>
  <si>
    <t>Предельные компоненты для пользователя переносятся обратно в точку приложения нагрузки через тот же централизованный класс переноса усилий. Поэтому если пользователь задавал My = 0 в своей точке,</t>
  </si>
  <si>
    <t>компонент My,ult в выводе не должен появляться только из-за внутреннего переноса solver-а.</t>
  </si>
  <si>
    <t>Все выходные силы, моменты, напряжения и деформации перед записью проходят CUnitSystem и пользовательскую систему знаков.</t>
  </si>
  <si>
    <t>Расчет ширины раскрытия нормальных трещин</t>
  </si>
  <si>
    <t>Расчет выполняется для нормальных трещин при общем НДС N + Mx + My. Для произвольного сечения программа берет деформации и напряжения из НДМ, а геометрические величины для трещин определяет по нормали</t>
  </si>
  <si>
    <t>к нейтральной линии.</t>
  </si>
  <si>
    <t>1. Условие и формула</t>
  </si>
  <si>
    <t>Основное условие принято по СП 63.13330.2018, п. 8.2.6: расчетная ширина нормальной трещины не должна превышать допустимую ширину, заданную пользователем.</t>
  </si>
  <si>
    <t>В текущей версии считается только продолжительное раскрытие для сочетаний II группы. Непродолжительное раскрытие по сумме нескольких состояний в этой версии не реализовано.</t>
  </si>
  <si>
    <t>a_crc - расчетная ширина раскрытия нормальной трещины, a_crc,1 - продолжительная часть этой ширины, a_crc,ult - допустимая ширина. φ_1, φ_2, φ_3 и ψ_s - коэффициенты формулы СП, σ_s - напряжение</t>
  </si>
  <si>
    <t>растянутой арматуры, E_s - модуль арматуры, l_s - принятое расстояние между трещинами.</t>
  </si>
  <si>
    <t>СП 35.13330.2011 в этом блоке используется только для отдельной проверки продольных трещин по сжатому бетону. Она описана после расчета нормальной трещины.</t>
  </si>
  <si>
    <t>2. Сначала проверяется образование трещины</t>
  </si>
  <si>
    <t>Для каждого сочетания с включенным Calculation.Crack.Width программа сначала проверяет, появляется ли нормальная трещина при текущей нагрузке. Эта проверка выполняется до расчета ширины раскрытия.</t>
  </si>
  <si>
    <t>Если нормальная трещина не образуется, ширина a_crc принимается равной 0. Текущее CrackedState полного сочетания при этом все равно считается и записывается в Results, потому что оно нужно для</t>
  </si>
  <si>
    <t>проверки продольных трещин и для вывода состояния профиля трещин.</t>
  </si>
  <si>
    <t>λ_crc показывает уровень, при котором появляется нормальная трещина. При центральном растяжении это доля заданной растягивающей силы N. В общей ветке N + M смысл λ_crc задается настройкой</t>
  </si>
  <si>
    <t>SLS.Crack.InitiationLoadPath: программа может масштабировать только моментный вектор Mx/My, только продольную силу N или весь вектор N/Mx/My. В режиме Auto эти пути пробуются последовательно, а в</t>
  </si>
  <si>
    <t>Results выводится фактически выбранный Method.</t>
  </si>
  <si>
    <t>3. Выбор ветки проверки образования</t>
  </si>
  <si>
    <t>Программа проверяет, есть ли чистое центральное растяжение. Проверка выполняется относительно центра тяжести приведенного сечения, который соответствует модели CrackInitiation. Если растягивающая сила</t>
  </si>
  <si>
    <t>действует без моментов относительно этого центра, применяется специальная ветка N_crc. Во всех остальных случаях используется общая ветка образования трещины через нейтральную линию и растянутый</t>
  </si>
  <si>
    <t>бетон.</t>
  </si>
  <si>
    <t>Load.ReferenceOffset и сдвиг между бетонным и приведенным центром учитываются централизованно. Поэтому растягивающая N при нулевых пользовательских Mx и My, но с ненулевым смещением точки приложения</t>
  </si>
  <si>
    <t>нагрузки, считается внецентренной и идет по общей ветке.</t>
  </si>
  <si>
    <t>4. Центральное растяжение: N_crc</t>
  </si>
  <si>
    <t>Если задано растягивающее N и моментный вектор относительно центра тяжести приведенного сечения равен нулю, включается отдельная ветка центрального растяжения. В этой ветке нейтральная линия</t>
  </si>
  <si>
    <t>отсутствует.</t>
  </si>
  <si>
    <t>СП 63 для центрально-растянутых элементов задает отдельное условие образования трещин через продольную растягивающую силу: если внешнее растягивающее N больше N_crc, нужно выполнять расчет раскрытия</t>
  </si>
  <si>
    <t>трещин.</t>
  </si>
  <si>
    <t>N_crc - продольная сила образования трещин при центральном растяжении. A_red - приведенная площадь сечения. R_bt,ser - сопротивление бетона растяжению для II группы предельных состояний.</t>
  </si>
  <si>
    <t>В формуле A_red величина A_b означает всю площадь бетона, а A_s,total - всю площадь продольной арматуры. Отношение E_s/E_b учитывает приведение арматуры к бетону.</t>
  </si>
  <si>
    <t>Если λ_crc &gt; 1, заданная растягивающая сила меньше силы образования трещин. Если λ_crc ≤ 1, трещина считается образованной; дальше берется вся площадь бетона A_bt = A_b и вся растянутая продольная</t>
  </si>
  <si>
    <t>арматура A_s.</t>
  </si>
  <si>
    <t>5. Общая ветка N+M: нейтральная линия и ε_bt,ult</t>
  </si>
  <si>
    <t>Во всех нецентральных случаях программа ищет уровень нагрузки, при котором растянутый бетон достигает предельной деформации. Какая часть текущего сочетания масштабируется, задается</t>
  </si>
  <si>
    <t>SLS.Crack.InitiationLoadPath: Auto сначала пробует λ*Mxy, затем λ*N и затем λ*NMxy; λ*Mxy сохраняет текущую N и масштабирует только моментный вектор; λ*N сохраняет текущие моменты и масштабирует</t>
  </si>
  <si>
    <t>только N; λ*NMxy масштабирует весь вектор N/Mx/My.</t>
  </si>
  <si>
    <t>Как именно искать этот уровень, задает SLS.Crack.InitiationSolutionStrategy. В режиме UltimateStrain программа напрямую ищет плоскость деформаций по условию ε_bt = ε_bt,ult. В режиме LoadMultiplier</t>
  </si>
  <si>
    <t>программа перебирает λ и для каждой λ-точки решает обычное НДС. В режиме Auto сначала пробуется UltimateStrain, а при численной неудаче тот же путь повторяется через LoadMultiplier.</t>
  </si>
  <si>
    <t>В Results для этой общей ветки выводятся N_crc и M_xy,crc в найденной точке образования трещины. Это не отдельный пользовательский расчет, а служебный, но выводимый этап проверки факта образования</t>
  </si>
  <si>
    <t>нормальной трещины.</t>
  </si>
  <si>
    <t>Если эпюра двузначная, то есть в сечении есть и сжатие, и растяжение, СП 63 принимает предельную растягивающую деформацию равной εbt2.</t>
  </si>
  <si>
    <t>Если эпюра однозначно растянутая и кривизна не равна нулю, предельная деформация определяется по формуле (8.54). В ней ε1 и ε2 - растягивающие деформации противоположных граней расчетной эпюры.</t>
  </si>
  <si>
    <t>ε_bt,ult - предельная растягивающая деформация бетона для проверки образования трещины. ε_bt2 и ε_bt0 берутся из диаграммы бетона выбранной модели CrackInitiation. ε1 и ε2 - растягивающие деформации</t>
  </si>
  <si>
    <t>противоположных граней расчетной эпюры в однозначно растянутом состоянии.</t>
  </si>
  <si>
    <t>После нахождения уровня образования трещины состояние с работающим растянутым бетоном сохраняется как PreCrackState. Затем программа отдельно решает состояние сразу после образования трещины без</t>
  </si>
  <si>
    <t>работы растянутого бетона; оно сохраняется как PostCrackState.</t>
  </si>
  <si>
    <t>Для общей ветки программа строит нормаль к нейтральной линии по найденным κ_x и κ_y. Все расстояния для трещин считаются вдоль этой нормали, направленной в сторону растяжения.</t>
  </si>
  <si>
    <t>В этой формуле ε(x,y) - относительная деформация точки с координатами x и y. ε_0 - деформация в начале принятой внутренней системы координат.</t>
  </si>
  <si>
    <t>κ_x задает изменение деформации по координате y, а κ_y - по координате x. Координаты, ε_0 и кривизны берутся из сохраненного расчетного состояния Results.</t>
  </si>
  <si>
    <t>n - единичный вектор нормали к нейтральной линии, направленный в сторону растяжения. n_x и n_y - его проекции на оси X и Y.</t>
  </si>
  <si>
    <t>s - координата точки вдоль этой нормали. Чем больше s, тем ближе точка к растянутому краю.</t>
  </si>
  <si>
    <t>Даже если нейтральная линия находится за пределами сечения, используется тот же алгоритм: по координате s определяется растянутый край, сжатый край, h, a_s и зона A_bt.</t>
  </si>
  <si>
    <t>6. Текущее CrackedState для ψ_s и продольных трещин</t>
  </si>
  <si>
    <t>Для каждого сочетания с включенным Calculation.Crack.Width batch отдельно решает текущее CrackedState для полного заданного сочетания. Это состояние записывается в Results независимо от того,</t>
  </si>
  <si>
    <t>образовалась ли нормальная трещина.</t>
  </si>
  <si>
    <t>Если нормальная трещина образовалась, из CrackedState берутся деформации и напряжения арматуры для ψ_s в формуле раскрытия. Если нормальная трещина не образовалась, a_crc остается равной 0, но</t>
  </si>
  <si>
    <t>CrackedState все равно используется для проверки продольных трещин по сжатому бетону.</t>
  </si>
  <si>
    <t>Модель CrackedState задается в расчетном профиле. Для нормативной проверки трещин обычно применяют характеристики II группы и сечение с трещиной без работы растянутого бетона; программа использует</t>
  </si>
  <si>
    <t>фактически выбранную пользователем модель.</t>
  </si>
  <si>
    <t>СП 63.13330.2018, п. 8.1.23 и 8.1.25 задают общий НДМ-подход; применение тех же данных для произвольного N + Mx + My в расчете трещин является принятой реализацией общей НДМ-постановки.</t>
  </si>
  <si>
    <t>7. Расстояние между трещинами l_s</t>
  </si>
  <si>
    <t>Следующий шаг после выбора направления растянутой зоны - определить расстояние между нормальными трещинами. Именно здесь впервые нужны A_bt, A_s и d_s,eq.</t>
  </si>
  <si>
    <t>Базовое расстояние между нормальными трещинами считается по СП 63.13330.2018, п. 8.2.17, формула (8.136).</t>
  </si>
  <si>
    <t>l_{s,0} - расстояние между трещинами до применения нормативных ограничений. l_s - принятое расстояние после нижних и верхних ограничений.</t>
  </si>
  <si>
    <t>A_bt - площадь бетона принятой растянутой зоны. A_s - площадь выбранной растянутой арматуры. d_s в ограничениях принимается как d_s,eq.</t>
  </si>
  <si>
    <t>Если несколько ограничений действуют одновременно, сначала применяется нижняя граница, затем верхняя. В Results отдельно выводятся l_{s,0} до ограничений и окончательно принятое l_s.</t>
  </si>
  <si>
    <t>Дальше по порядку расшифрованы все величины из этой формулы: бетонная зона и внешний контур, расстояние a_s, выбранная арматура и эквивалентный диаметр.</t>
  </si>
  <si>
    <t>8. A_bt: внешняя поверхность бетонных элементов</t>
  </si>
  <si>
    <t>Для восстановления внешнего края программа использует прямоугольную оболочку каждого бетонного КЭ. Реальные Area и Ix/Iy/Ixy при этом остаются расчетными характеристиками Region и не пересчитываются</t>
  </si>
  <si>
    <t>из оболочки.</t>
  </si>
  <si>
    <t>Если источник достоверно знает стороны элемента, оболочка получает статус Rectangle. Если элемент неизотропный, но его A/I не совпадают с настоящим прямоугольником, строится Equivalent rectangle: он</t>
  </si>
  <si>
    <t>сохраняет площадь и отношение главных инерций. Если главные инерции почти равны или инерций нет, используется Equivalent square со стороной √A; для импортированных квадратных ячеек угол берется по</t>
  </si>
  <si>
    <t>простой прямой грани AutoCAD Region.</t>
  </si>
  <si>
    <t>A - реальная площадь бетонного элемента, I_1 и I_2 - его главные локальные моменты инерции, b_eq и h_eq - стороны прямоугольной оболочки, которая нужна только для границ и расстояний. Для Equivalent</t>
  </si>
  <si>
    <t>square обе стороны равны √A.</t>
  </si>
  <si>
    <t>s_t - координата внешнего наиболее растянутого бетонного края по нормали n. s_c - координата внешнего наиболее сжатого края. Разность h = s_t - s_c дает высоту сечения по нормали к нейтральной линии.</t>
  </si>
  <si>
    <t>Эта логика нужна для произвольной дискретной сетки и импортированной AutoCAD-геометрии. Она используется только для геометрических расстояний, высот, границ зон, схемы и AutoCAD export; расчетные</t>
  </si>
  <si>
    <t>усилия НДМ и свойства сечения используют реальные Area и Ix/Iy/Ixy.</t>
  </si>
  <si>
    <t>9. A_bt: расстояние a_s и расчетная зона</t>
  </si>
  <si>
    <t>a_s измеряется по нормали к нейтральной линии от оси крайнего растянутого стержня до бетонного контура. Настройка SLS.Crack.CoverDistanceMode задает, какой именно контур считать расчетным.</t>
  </si>
  <si>
    <t>NearestContour: программа идет от оси стержня по нормали в сторону растянутой поверхности и берет ближайший выход из бетонного контура. Этот режим удобен, когда нужно проверить локальное расстояние до</t>
  </si>
  <si>
    <t>ближайшей границы.</t>
  </si>
  <si>
    <t>GlobalExtreme: программа берет расстояние от оси стержня до дальней растянутой опорной линии всего сечения. Для ступенчатого или не выпуклого сечения это расстояние может быть намного больше</t>
  </si>
  <si>
    <t>локального.</t>
  </si>
  <si>
    <t>s_bar,max - максимальная координата оси растянутого стержня по нормали n. s_t - координата дальней растянутой опорной линии всего бетонного сечения. t_exit - расстояние от оси стержня до ближайшего</t>
  </si>
  <si>
    <t>выхода луча из бетонного контура.</t>
  </si>
  <si>
    <t>Найденное a_s нужно не само по себе: оно задает минимальную глубину эффективной бетонной зоны 2a_s. Эта зона дает площадь A_bt, а A_bt участвует в расстоянии между трещинами l_s. Поэтому изменение</t>
  </si>
  <si>
    <t>SLS.Crack.CoverDistanceMode может заметно изменить a_crc, особенно для Г-сечений и импортированных несимметричных сеток.</t>
  </si>
  <si>
    <t>Если арматура имеет несколько диаметров или рядов, выбирается именно крайний растянутый стержень из принятой расчетной группы.</t>
  </si>
  <si>
    <t>SLS.Crack.TensionZoneMode = FullTension берет всю фактически растянутую зону. SLS.Crack.TensionZoneMode = Effective берет эффективную зону по логике п. 8.2.17 СП 63: ограничения 2a_s и 0.5h</t>
  </si>
  <si>
    <t>применяются вместе. Если фактическая растянутая зона меньше 2a_s, расчетная полоса может геометрически зайти за нейтральную линию; бетонные КЭ внутри этой полосы учитываются в A_bt по положению</t>
  </si>
  <si>
    <t>центра.</t>
  </si>
  <si>
    <t>h_bt - глубина эффективной зоны, а x_t - фактическая высота растянутой зоны до нейтральной линии. h - полный габарит сечения по нормали.</t>
  </si>
  <si>
    <t>В режиме Effective бетонный КЭ входит в A_bt, если его центр попал в принятую полосу h_bt. Дополнительная проверка растяжения для бетона здесь не применяется. Для A_s при этом выбираются только</t>
  </si>
  <si>
    <t>растянутые стержни, потому что σ_s относится к растянутой арматуре.</t>
  </si>
  <si>
    <t>Практические случаи для Effective: если x_t &lt; 2a_s, глубина зоны принимается равной 2a_s, если только верхнее ограничение 0.5h не уменьшит ее. В этом случае по 2a_s расширяется именно бетонная зона</t>
  </si>
  <si>
    <t>A_bt; сжатые стержни, попавшие в эту полосу геометрически, не включаются в A_s. Если 2a_s ≤ x_t ≤ 0.5h, принимается фактическая растянутая зона x_t. Если x_t &gt; 0.5h, зона ограничивается глубиной 0.5h.</t>
  </si>
  <si>
    <t>A_bt считается дискретно: если центр бетонного элемента попал в принятую зону, учитывается вся его площадь; если не попал - площадь не учитывается. Частичные площади элементов текущая версия не</t>
  </si>
  <si>
    <t>считает.</t>
  </si>
  <si>
    <t>10. A_s и напряжения σ_s</t>
  </si>
  <si>
    <t>В A_s входят только растянутые стержни, оси которых находятся внутри принятой зоны по координате s. Для Effective при срабатывании нижнего ограничения 2a_s бетонная площадь A_bt может увеличиться за</t>
  </si>
  <si>
    <t>счет полосы 2a_s, но сжатые стержни из этой полосы не добавляются в A_s, σ_s и d_s,eq. Набор стержней выбирается один раз по текущему сочетанию и затем используется также для σ_s,crc в режиме Auto,</t>
  </si>
  <si>
    <t>если уточнение вообще потребовалось.</t>
  </si>
  <si>
    <t>A_s,i - площадь i-го выбранного растянутого стержня. σ_s,i - напряжение в этом стержне, полученное из НДМ.</t>
  </si>
  <si>
    <t>ΣA_s,i = A_s - суммарная площадь выбранной растянутой арматуры. σ_s - средневзвешенное напряжение арматуры, которое входит в формулу раскрытия трещины.</t>
  </si>
  <si>
    <t>Такой расчет σ_s является инженерной НДМ-интерпретацией для произвольного сечения и косого изгиба. СП 63.13330.2018, п. 8.2.16 дает формулы для типовых схем, а программа берет напряжения</t>
  </si>
  <si>
    <t>непосредственно из НДМ по каждому стержню.</t>
  </si>
  <si>
    <t>11. Эквивалентный диаметр d_s,eq</t>
  </si>
  <si>
    <t>СП 63 в формуле l_s использует один диаметр d_s и не раскрывает общий случай нескольких диаметров в выбранной группе стержней. Поэтому программа применяет инженерное дополнение по EN 1992-1-1.</t>
  </si>
  <si>
    <t>d_s,eq - эквивалентный диаметр расчетной группы. d_i - диаметр стержней i-й группы, n_i - количество таких стержней.</t>
  </si>
  <si>
    <t>Такой способ учета разных диаметров является инженерным дополнением. СП 63 не дает отдельной прямой формулы для этого случая.</t>
  </si>
  <si>
    <t>Если все стержни одного диаметра, d_s,eq равен этому диаметру. Если диаметры разные, более крупные стержни получают больший вес, что инженерно согласуется с их большей площадью.</t>
  </si>
  <si>
    <t>12. Коэффициенты φ_1, φ_2, φ_3 и ψ_s</t>
  </si>
  <si>
    <t>К этому шагу уже известны σ_s, E_s и l_s. Остается принять коэффициенты φ_1, φ_2, φ_3 и ψ_s из формулы (8.128).</t>
  </si>
  <si>
    <t>φ_1 - коэффициент длительности действия нагрузки. Программа берет его из SLS.Crack.Phi1; для продолжительного раскрытия обычно принимают 1.4.</t>
  </si>
  <si>
    <t>φ_2 - коэффициент поверхности арматуры. Он задается пользователем напрямую в SLS.Crack.Phi2: обычный ориентир 0.5 для периодического профиля и 0.8 для гладкой арматуры.</t>
  </si>
  <si>
    <t>φ_3 - коэффициент характера работы элемента. При SLS.Crack.Phi3Mode = Auto программа принимает φ_3 = 1.2 для растягивающей продольной силы N и φ_3 = 1.0 для остальных реализованных случаев. При</t>
  </si>
  <si>
    <t>Phi3Mode = User берется SLS.Crack.Phi3.</t>
  </si>
  <si>
    <t>ψ_s - коэффициент неравномерности деформаций растянутой арматуры между трещинами. При SLS.Crack.PsiMode = User берется SLS.Crack.PsiS.</t>
  </si>
  <si>
    <t>При SLS.Crack.PsiMode = Auto программа сначала считает ширину с ψ_s = 1. Если a_crc ≤ a_crc,ult, этого достаточно для проверки, но справочное σ_s,crc все равно выводится при наличии PostCrackState.</t>
  </si>
  <si>
    <t>При SLS.Crack.PsiMode = AlwaysCalc программа всегда применяет уточнение ψ_s = 1 - 0.8·σ_s,crc/σ_s, если найдено состояние сразу после образования трещины. Если выбранный путь образования трещины не</t>
  </si>
  <si>
    <t>дает честной точки σ_s,crc, остается ψ_s = 1.</t>
  </si>
  <si>
    <t>Если первая проверка Auto не проходит, ψ_s уточняется по напряжению арматуры сразу после появления трещины. Это напряжение берется из ранее сохраненного PostCrackState; повторно искать точку</t>
  </si>
  <si>
    <t>образования трещины на этом шаге не нужно.</t>
  </si>
  <si>
    <t>σ_s,crc определяется для той же расчетной группы стержней, которая была выбрана по текущему сочетанию для σ_s. Это важно: программа сравнивает напряжения одной и той же группы стержней в текущем</t>
  </si>
  <si>
    <t>CrackedState и сразу после образования трещины.</t>
  </si>
  <si>
    <t>В общем изгибе в эту группу входят только стержни, которые в текущем сочетании растянуты и оси которых попали в принятую расчетную зону. В центральном растяжении берется вся продольная арматура,</t>
  </si>
  <si>
    <t>которая находится в растяжении.</t>
  </si>
  <si>
    <t>Если режим Effective расширил бетонную зону A_bt до 2a_s и эта полоса геометрически зашла за нейтральную линию, это влияет на A_bt. Сжатые стержни из такой полосы в A_s, σ_s и d_s,eq не добавляются:</t>
  </si>
  <si>
    <t>расчетная группа выбирается по текущему НДС как растянутая группа.</t>
  </si>
  <si>
    <t>Здесь A_s,i - площадь i-го выбранного стержня, σ_s,i,crc - напряжение этого стержня из НДМ в состоянии λ_crc после образования трещины. Расчетная группа не пересобирается: берутся те же стержни,</t>
  </si>
  <si>
    <t>которые были выбраны по текущему CrackedState для σ_s.</t>
  </si>
  <si>
    <t>В состоянии PostCrackState часть выбранных по текущему НДС стержней может оказаться сжатой: пороговая нагрузка λ_crc может быть меньше текущей, а после выключения растянутого бетона плоскость</t>
  </si>
  <si>
    <t>деформаций меняется. SLS.Crack.SigmaSCrcAveragingMode задает, что делать с такими сжатыми напряжениями при усреднении σ_s,crc: учитывать их со знаком или принимать равными нулю.</t>
  </si>
  <si>
    <t>СП 63, п. 8.2.18 использует σ_s,crc как напряжение в продольной растянутой арматуре сразу после образования нормальных трещин.</t>
  </si>
  <si>
    <t>Для произвольного сечения с несколькими стержнями программа получает одно σ_s,crc как средневзвешенное по площади напряжение выбранной группы стержней.</t>
  </si>
  <si>
    <t>σ_s - средневзвешенное напряжение той же группы стержней в текущем CrackedState.</t>
  </si>
  <si>
    <t>13. Итоговый расчет и запас</t>
  </si>
  <si>
    <t>Условие проверки принято по СП 63.13330.2018, п. 8.2.6, формула (8.118). Допустимая ширина a_crc,ult всегда задается пользователем настройкой SLS.Crack.Allowable; программа не выбирает ее</t>
  </si>
  <si>
    <t>автоматически.</t>
  </si>
  <si>
    <t>Обозначения: a_crc,ult - допустимая ширина раскрытия трещины, заданная пользователем; SF_crc - коэффициент запаса по раскрытию трещин. Если a_crc = 0, трещина не образована или расчет не применим,</t>
  </si>
  <si>
    <t>поэтому запас по раскрытию не ограничивает сечение.</t>
  </si>
  <si>
    <t>В верхней сводке rngBatchSummary остаются только общий статус трещин и минимальный коэффициент запаса. Подробные величины расчета трещин выводятся в отдельной таблице Results от rngCrackSummaryAnchor:</t>
  </si>
  <si>
    <t>геометрия зоны, арматура, коэффициенты, напряжения, a_crc, a_crc,ult и статусы нормальных и продольных трещин.</t>
  </si>
  <si>
    <t>13. Продольные трещины по сжатому бетону</t>
  </si>
  <si>
    <t>Эта проверка отделена от расчета ширины нормальных трещин a_crc. Она контролирует максимальное сжимающее напряжение в бетоне по уже найденному НДС сочетания и не запускает отдельный расчет равновесия.</t>
  </si>
  <si>
    <t>По СП 35.13330.2011, п. 7.2 и таблице 7.1, образование продольных трещин относится к расчетам по второй группе предельных состояний. Поэтому программа выполняет эту проверку только как часть</t>
  </si>
  <si>
    <t>Calculation.Crack.Width. Если профиль не запрашивает раскрытие трещин, в Results выводится LongitudinalCrackStatus = N/A.</t>
  </si>
  <si>
    <t>Программа просматривает бетонные элементы состояния с трещинами, берет максимальное по модулю сжимающее напряжение σ_c,max и сравнивает его с пользовательским Concrete.Rb.mc2. Если сжатого бетона нет,</t>
  </si>
  <si>
    <t>проверка неприменима: LongitudinalCrackStatus = N/A.</t>
  </si>
  <si>
    <t>σ_c,max - максимальное по модулю сжимающее напряжение бетона в текущем CrackedState. R_b,mc2 - введенное пользователем предельное значение для проверки продольных трещин. SF_long - коэффициент запаса</t>
  </si>
  <si>
    <t>по этой проверке.</t>
  </si>
  <si>
    <t>Concrete.Rb.mc2 вводится пользователем как итоговое допустимое значение для осевого сжатия при проверке продольных трещин. Программа не вычисляет и не умножает коэффициенты условий работы</t>
  </si>
  <si>
    <t>Нормативная привязка: СП 35.13330.2011, п. 7.100 требует проверять нормальные сжимающие напряжения от действующих нормативных нагрузок и воздействий. Таблица 7.6 выделяет расчетное сопротивление для</t>
  </si>
  <si>
    <t>осевого сжатия при проверках по предотвращению продольных трещин. Коэффициенты условий работы принимаются по применимым строкам таблицы 7.7; для этой проверки пользователь учитывает m_b13 и все другие</t>
  </si>
  <si>
    <t>нужные коэффициенты сам до ввода R_b,mc2.</t>
  </si>
  <si>
    <t>То же правило принято для остальных характеристик бетона в Config: R_b, R_bt, R_b,ser и R_bt,ser считаются уже окончательно принятыми пользователем значениями с учетом нужных коэффициентов m. Это</t>
  </si>
  <si>
    <t>исключает скрытое повторное применение коэффициентов внутри программы.</t>
  </si>
  <si>
    <t>14. Принятые инженерные допущения</t>
  </si>
  <si>
    <t>1. Геометрические расстояния h, x_t и a_s считаются по расчетной оболочке бетонных элементов. Если у элемента известны реальные стороны и поворот, используются они. Если таких данных нет, оболочка</t>
  </si>
  <si>
    <t>восстанавливается по площади и моментам инерции. Последний запасной вариант - квадрат той же площади. Эта оболочка нужна для границ и расстояний; реальные A/I элемента в механических расчетах не</t>
  </si>
  <si>
    <t>подменяются.</t>
  </si>
  <si>
    <t>2. Площадь растянутого бетона A_bt считается по дискретной сетке. Если центр бетонного элемента попал в принятую растянутую или эффективную зону, в A_bt входит вся площадь этого элемента. Частичная</t>
  </si>
  <si>
    <t>площадь элемента на границе зоны отдельно не отрезается.</t>
  </si>
  <si>
    <t>3. Для изгиба N + M эффективная растянутая зона ограничивается по глубине и фактической растянутой зоной. В расчет A_bt попадает бетонная часть принятой зоны, а не вся растянутая часть сечения, если</t>
  </si>
  <si>
    <t>ограничение эффективной зоны дает меньшую область.</t>
  </si>
  <si>
    <t>4. При центральном растяжении эффективная зона вокруг отдельных стержней не ограничивается: для расчета ширины раскрытия используется вся продольная арматура, работающая на растяжение, и приведенная</t>
  </si>
  <si>
    <t>площадь сечения для N_crc.</t>
  </si>
  <si>
    <t>5. Расстояние a_s берется от оси выбранного растянутого стержня до бетонной границы по нормали к нейтральной линии. Режим SLS.Crack.CoverDistanceMode выбирает, брать ближайшее пересечение с контуром</t>
  </si>
  <si>
    <t>или глобальную крайнюю точку сечения по этой нормали.</t>
  </si>
  <si>
    <t>6. M_crc и N_crc не являются отдельным расчетом, который пользователь запускает вне Calculation.Crack.Width. Это промежуточные, но выводимые величины этапа проверки образования нормальной трещины. Они</t>
  </si>
  <si>
    <t>используются, чтобы определить, образуется ли нормальная трещина при текущем сочетании, и при необходимости уточнить ψ_s.</t>
  </si>
  <si>
    <t>7. Для произвольного сечения программа использует одну общую расчетную группу растянутых стержней. По этой группе считаются A_s, σ_s, d_s,eq и σ_s,crc. Отдельные локальные зоны вокруг каждого стержня</t>
  </si>
  <si>
    <t>сейчас не строятся.</t>
  </si>
  <si>
    <t>8. Если в выбранной группе есть стержни разных диаметров, применяется эквивалентный диаметр d_s,eq. Это инженерное дополнение по EN 1992-1-1 для случая, который СП 63 явно не раскрывает.</t>
  </si>
  <si>
    <t>9. Нормативные ограничения расстояния между трещинами применяются к расчетному значению l_{s,0}, после чего в Results выводится принятое l_s. Поэтому l_s может отличаться от значения, полученного</t>
  </si>
  <si>
    <t>только по основной дробной формуле, если сработало ограничение.</t>
  </si>
  <si>
    <t>10. Расчет непродолжительного раскрытия нормальных трещин в текущей версии не реализован. Проверка ведется для принятого продолжительного режима: пользователь задает коэффициенты φ_1, φ_2, φ_3 и ψ_s</t>
  </si>
  <si>
    <t>или выбирает предусмотренный автоматический режим.</t>
  </si>
  <si>
    <t>Расчет продольного изгиба и устойчивости</t>
  </si>
  <si>
    <t>Этот раздел описывает фильтр устойчивости, который может быть включен в расчетном профиле. Фильтр выполняется до НДМ: он берет исходные N, Mx, My, учитывает продольный изгиб по выбранному СП и</t>
  </si>
  <si>
    <t>передает дальше уже расчетные усилия. Сам solver НДМ при этом не меняется.</t>
  </si>
  <si>
    <t>В текущей версии реализованы только ненапрягаемые стержни. Материалы для устойчивости выбираются строкой MaterialModel.Stability.ValueSet в профиле; программа не переключает их автоматически при</t>
  </si>
  <si>
    <t>выборе СП 35 или СП 63.</t>
  </si>
  <si>
    <t>Если проверка устойчивости получает FAIL, дальнейшие расчеты НДС, несущей способности и трещин для этого сочетания не запускаются. Так невалидная нагрузка после потери устойчивости не маскируется</t>
  </si>
  <si>
    <t>последующей численной несходимостью.</t>
  </si>
  <si>
    <t>1. Где включается расчет</t>
  </si>
  <si>
    <t>Расчет включается в профиле строкой Calculation.Stability.Enabled = Yes. Общая методика выбирается настройкой Stability.Code: SP63 или SP35. Нагрузки постоянной или постоянной плюс длительной части</t>
  </si>
  <si>
    <t>задаются отдельной таблицей на Config и сопоставляются с Combination ID.</t>
  </si>
  <si>
    <t>Для SP63 пользователь задает постоянные + длительные нагрузки. Для SP35 пользователь задает постоянные нагрузки. Программа принимает эти значения как исходные данные и не пытается сама отделять</t>
  </si>
  <si>
    <t>длительную часть от полной нагрузки.</t>
  </si>
  <si>
    <t>Плоскость 1 связана с первой главной осью приведенного сечения. Если главные оси совпадают с X/Y, плоскость 1 соответствует изгибу Mx вокруг X, то есть расчетной плоскости YZ и эксцентриситету по Y.</t>
  </si>
  <si>
    <t>Плоскость 2 соответствует My вокруг Y, расчетной плоскости XZ и эксцентриситету по X.</t>
  </si>
  <si>
    <t>2. Перенос усилий и главные оси</t>
  </si>
  <si>
    <t>Пользователь задает нагрузки относительно бетонного центра и Load.ReferenceOffsetX/Y. Для устойчивости программа переносит моменты к центру тяжести приведенного сечения бетон + арматура, потому что</t>
  </si>
  <si>
    <t>именно по приведенному сечению считаются главные оси, радиусы инерции и ядровые расстояния.</t>
  </si>
  <si>
    <t>Здесь M_x,user и M_y,user - пользовательские моменты до переноса, X_ref/Y_ref - пользовательская точка приложения нагрузки, а X_red/Y_red - центр тяжести приведенного сечения. Знак N берется во</t>
  </si>
  <si>
    <t>внутренней системе программы; на Results значения переводятся обратно через rngSignConventionSettings.</t>
  </si>
  <si>
    <t>M_1 и M_2 - компоненты момента в главных плоскостях приведенного сечения. α - угол главных осей приведенного сечения. Для круга и других почти симметричных сечений программа фиксирует α = 0, чтобы</t>
  </si>
  <si>
    <t>малый численный перекос сетки не раскладывал чистый Mx или My на две плоскости.</t>
  </si>
  <si>
    <t>Перед расчетом и после фильтра устойчивости применяется общая настройка Calculation.ZeroMomentPerDepth. Момент, который меньше M_tol = значение·h, считается практически нулевым. Поэтому в итоговом</t>
  </si>
  <si>
    <t>блоке Results выводятся уже те моменты, которые реально пошли дальше в расчет сечения.</t>
  </si>
  <si>
    <t>3. Геометрические характеристики</t>
  </si>
  <si>
    <t>Площадь, центр, главные инерции и радиусы инерции берутся из дискретной модели CSectionModel. Для приведенного сечения бетон учитывается с весом 1, а арматура добавляется как (n - 1)As, потому что</t>
  </si>
  <si>
    <t>бетонная площадь в месте стержня уже входит в бетонную сетку.</t>
  </si>
  <si>
    <t>n_s - коэффициент приведения арматуры к бетону. E_s и E_b - модули арматуры и бетона выбранной модели устойчивости. A_b - площадь бетона, A_s - суммарная площадь продольной арматуры, A_red и I_red -</t>
  </si>
  <si>
    <t>приведенные площадь и момент инерции в рассматриваемой главной плоскости.</t>
  </si>
  <si>
    <t>i - радиус инерции приведенного сечения, r - ядровое расстояние, c - расстояние от центра тяжести приведенного сечения до крайней бетонной границы в нужную сторону.</t>
  </si>
  <si>
    <t>Ядровое расстояние r здесь является линейной геометрической характеристикой приведенного сечения. Оно точно описывает границу отсутствия растяжения только тогда, когда фактический НДС работает с тем</t>
  </si>
  <si>
    <t>же отношением модулей, что и приведенное сечение. При выходе бетона или арматуры на нелинейные участки диаграмм это остается справочной величиной для выбора ветви устойчивости, а не точной границей</t>
  </si>
  <si>
    <t>нелинейного НДС.</t>
  </si>
  <si>
    <t>h для случайного эксцентриситета и гибкости берется только по бетонному контуру: арматура не увеличивает внешний габарит, потому что стержни находятся внутри бетона. Но арматура участвует в</t>
  </si>
  <si>
    <t>A_red/I_red и поэтому влияет на i и r.</t>
  </si>
  <si>
    <t>Для импортированной из AutoCAD сетки сначала используются реальные размеры и поворот бетонного элемента, если они доступны. Если стороны неизвестны, но есть надежные Ix/Iy/Ixy, программа</t>
  </si>
  <si>
    <t>восстанавливает эквивалентный прямоугольник. Если и этих данных нет, границы элемента восстанавливаются через квадрат той же площади со средним углом распознанной сетки.</t>
  </si>
  <si>
    <t>В этой формуле A - площадь бетонного элемента, а b_eq и h_eq - стороны квадратной оболочки, используемой только для границ элемента.</t>
  </si>
  <si>
    <t>4. Случайный эксцентриситет</t>
  </si>
  <si>
    <t>Stability.AccidentalEccentricityMode задает, от какой длины считать случайный эксцентриситет. AutoWithL - нормативный режим с геометрической длиной L. AutoWithμL - проектная проверочная опция, где</t>
  </si>
  <si>
    <t>вместо L берется расчетная длина l_0 = μ·L. User - пользователь задает модуль эксцентриситета отдельно для двух главных плоскостей.</t>
  </si>
  <si>
    <t>Коэффициенты μ_1 и μ_2 пользователь задает именно по главным плоскостям приведенного сечения. Для круга и других сечений, где главные оси совпадают с X/Y, μ_1 относится к расчетной плоскости Mx/YZ, а</t>
  </si>
  <si>
    <t>μ_2 - к расчетной плоскости My/XZ.</t>
  </si>
  <si>
    <t>L - геометрическая длина элемента, μ_1 и μ_2 - коэффициенты расчетной длины по главным плоскостям, l_0 - расчетная длина. e_a - случайный эксцентриситет по СП 63, e_c,sl - случайный эксцентриситет по</t>
  </si>
  <si>
    <t>СП 35.</t>
  </si>
  <si>
    <t>Stability.AccidentalEccentricityPlanes = OnlyMomentPlane сохраняет принятое упрощение проекта: если момент есть только в одной главной плоскости, случайный эксцентриситет добавляется только в этой</t>
  </si>
  <si>
    <t>плоскости. BothPlanes добавляет его в обеих главных плоскостях.</t>
  </si>
  <si>
    <t>Если момент в плоскости ненулевой, знак случайного эксцентриситета выбирается так, чтобы увеличить модуль этого момента. Если момент равен нулю, направление берется из</t>
  </si>
  <si>
    <t>Stability.ZeroMomentEccentricitySign1/2.</t>
  </si>
  <si>
    <t>5. Начальный эксцентриситет</t>
  </si>
  <si>
    <t>В формулах устойчивости N рассматривается как положительная сжимающая сила. Для статически определимой схемы программа складывает фактический и случайный эксцентриситет. Для статически неопределимой</t>
  </si>
  <si>
    <t>схемы принимает больший по модулю из двух, сохраняя направление расчетного момента.</t>
  </si>
  <si>
    <t>M - момент в рассматриваемой главной плоскости, N - сжимающая продольная сила, e_stat - статический эксцентриситет. sign - знак расчетного момента; он нужен, чтобы случайный эксцентриситет добавлялся</t>
  </si>
  <si>
    <t>в физически выбранную сторону.</t>
  </si>
  <si>
    <t>Для СП 35 в Results то же расчетное значение выводится как e_c, а случайный эксцентриситет - как e_c,sl. Для СП 63 эти величины выводятся как e_0 и e_a.</t>
  </si>
  <si>
    <t>6. Расчет по СП 63</t>
  </si>
  <si>
    <t>Для каждой главной плоскости программа считает условную жесткость D, критическую силу N_cr и коэффициент η. Если гибкость l_0/i не больше 14, влияние прогиба по СП 63 не учитывается и η принимается</t>
  </si>
  <si>
    <t>равным 1; N_cr при этом все равно выводится справочно.</t>
  </si>
  <si>
    <t>M_1 и M_l1 считаются не в центре сечения, а относительно центра наиболее растянутого или наименее сжатого стержня арматуры. Если арматуры нет, программа использует край бетонного контура как расчетный</t>
  </si>
  <si>
    <t>fallback.</t>
  </si>
  <si>
    <t>В программе δ_e дополнительно ограничивается настройками Stability.SP63.DeltaEMin и Stability.SP63.DeltaEMax. Это расчетные границы, видимые на Config.</t>
  </si>
  <si>
    <t>φ_l учитывает длительную часть момента, δ_e - относительный эксцентриситет, k_b - коэффициент бетонной части жесткости, k_s - пользовательский коэффициент арматурной части. I_b и I_s - моменты инерции</t>
  </si>
  <si>
    <t>бетона и арматуры в рассматриваемой плоскости. N_cr - критическая сила, η - коэффициент увеличения момента от продольного изгиба.</t>
  </si>
  <si>
    <t>Если N достигла или превысила N_cr, η не имеет корректного положительного значения. В этом случае плоскость получает FAIL, а дальнейший НДМ для LC не запускается.</t>
  </si>
  <si>
    <t>7. Расчет по СП 35: выбор ветви</t>
  </si>
  <si>
    <t>СП 35 в реализованной ветви сначала сравнивает модуль расчетного эксцентриситета e_c с ядровым расстоянием r. Для несимметричного сечения программа выбирает r со стороны, куда направлен e_c.</t>
  </si>
  <si>
    <t>Таблица 7.21 СП 35 хранится на Config в отдельном диапазоне. Значения не зашиты в VBA: программа интерполирует только по тому содержимому таблицы, которое видит в книге.</t>
  </si>
  <si>
    <t>8. СП 35 при e_c &gt; r</t>
  </si>
  <si>
    <t>Для больших эксцентриситетов программа считает условную жесткость, критическую силу и η. В этой ветви сохраняется структура формулы (7.10) СП 35: π² дополнительно не добавляется.</t>
  </si>
  <si>
    <t>M и M_l считаются относительно наиболее растянутой или наименее сжатой грани. Если знаки M и M_l противоположны, применяется специальная ветвь СП 35: при |e_c| ≤ 0.1·h принимается φ_l = 1, иначе φ_l =</t>
  </si>
  <si>
    <t>1.05.</t>
  </si>
  <si>
    <t>δ - расчетная относительная величина из формулы СП 35, δ_p - величина δ с учетом φ_p, k_1 - коэффициент в жесткости D. R_b в формуле δ берется в МПа. limit - пользовательское ограничение отношения</t>
  </si>
  <si>
    <t>N/N_cr для этой ветви.</t>
  </si>
  <si>
    <t>Stability.PhiLMode = PhiL2 в этой ветви принудительно принимает φ_l = 2. В режиме Auto программа считает φ_l по моментам полной и постоянной нагрузки и затем ограничивает его диапазоном 1...2.</t>
  </si>
  <si>
    <t>9. СП 35 при e_c ≤ r</t>
  </si>
  <si>
    <t>Для малых эксцентриситетов используется табличная ветвь. Программа интерполирует φ_m по отношению e_c/r между столбцами таблицы 7.21, затем интерполирует φ_m и φ_l между соседними строками по гибкости</t>
  </si>
  <si>
    <t>l_0/i.</t>
  </si>
  <si>
    <t>φ_m и φ_l в этой ветви берутся интерполяцией таблицы 7.21. N_l - длительная часть продольной силы, φ_ml - вспомогательный коэффициент формулы СП 35, φ - итоговый коэффициент снижения несущей</t>
  </si>
  <si>
    <t>способности. A_b,stab - бетонная площадь для этой проверки, R_sc - расчетное сопротивление сжатой арматуры.</t>
  </si>
  <si>
    <t>В этой табличной ветви настройка Stability.PhiLMode = PhiL2 не подменяет табличное φ_l: используются значения из таблицы 7.21. Если площадь арматуры больше 3% gross-площади бетона, в формуле N_ult</t>
  </si>
  <si>
    <t>бетонный вклад уменьшается на A_s; это отдельное правило формулы устойчивости и не дублирует приведение (n - 1)A_s.</t>
  </si>
  <si>
    <t>10. Что выводится в Results</t>
  </si>
  <si>
    <t>Подробная таблица устойчивости показывает четыре блока: итог по расчету, общие данные по главным осям, расчет по СП 35 и расчет по СП 63. Таблица всегда имеет постоянную форму, но заполняется только</t>
  </si>
  <si>
    <t>тот нормативный блок, который выбран настройкой Stability.Code.</t>
  </si>
  <si>
    <t>В блоке Итог по расчету моменты после учета η выводятся в трех привязках: M1/M2 в главных осях приведенного сечения, Mx/My относительно центральных осей приведенного сечения и Mx/My в пользовательской</t>
  </si>
  <si>
    <t>точке приложения нагрузки. Эти значения уже прошли общий фильтр практически нулевого момента.</t>
  </si>
  <si>
    <t>Для ветви СП 35 e_c &gt; r в Results выводится запас limit·N_cr/N, где limit берется из Stability.SP35.NOverNcrLimit. Для табличной ветви СП 35 выводится N_ult/N, для СП 63 - N_cr/N. Если применимый</t>
  </si>
  <si>
    <t>запас меньше единицы, LC получает FAIL по устойчивости.</t>
  </si>
  <si>
    <t>Все значения перед выводом проходят через CUnitSystem: единицы и знаки берутся из rngUnitSettings и rngSignConventionSettings.</t>
  </si>
  <si>
    <t>Справка по настройкам листа Config</t>
  </si>
  <si>
    <t>Нормативные источники</t>
  </si>
  <si>
    <t>СП 63.13330.2018</t>
  </si>
  <si>
    <t>Бетонные и железобетонные конструкции. Основные положения. Используется как основной источник по НДМ и трещиностойкости; точные пункты указаны только там, где они уже подтверждены в документации проекта.</t>
  </si>
  <si>
    <t>СП 35.13330.2011</t>
  </si>
  <si>
    <t>Мосты и трубы. Используется как потенциальный специальный источник для мостовых параметров; непроверенные ссылки не подставляются автоматически.</t>
  </si>
  <si>
    <t>Важно</t>
  </si>
  <si>
    <t>Справка описывает фактически реализованное поведение программы. Если нормативная ссылка не подтверждена, это отмечается как требующее дальнейшей трассировки.</t>
  </si>
  <si>
    <t>Словарь пользовательских статусов</t>
  </si>
  <si>
    <t>OK</t>
  </si>
  <si>
    <t>Расчет этой проверки выполнен успешно. Для прямого НДС равновесие найдено внутри физической диаграммы материала; для прочности или трещин проверка прошла.</t>
  </si>
  <si>
    <t>FAIL</t>
  </si>
  <si>
    <t>Численное решение есть, но инженерная проверка не проходит: превышена несущая способность, ширина нормальной трещины больше допуска, sigma_c,max больше Rb,mc2 по продольным трещинам или прямое НДС найдено только за пределами физической диаграммы.</t>
  </si>
  <si>
    <t>NumFail</t>
  </si>
  <si>
    <t>Программа не смогла найти равновесие или предельную точку с текущими численными настройками. Это не доказательство разрушения; нужно проверить диагностику, нагрузку, сетку и параметры расчета.</t>
  </si>
  <si>
    <t>InputErr</t>
  </si>
  <si>
    <t>Расчет не запускался из-за ошибки во входных данных: пустая или неизвестная настройка, недопустимая геометрия, материал, единицы или строка сочетания.</t>
  </si>
  <si>
    <t>N/A</t>
  </si>
  <si>
    <t>Проверка для этого сочетания не выполнялась и не считается ошибкой: например, она не включена выбранным профилем или неприменима к найденному состоянию.</t>
  </si>
  <si>
    <t>Этот блок задает пользовательские единицы ввода INPUT и вывода OUTPUT. Колонка INTERNAL является справочной и показывает фиксированные единицы расчетного ядра.</t>
  </si>
  <si>
    <t>Внутренние единицы ядра: длина - мм, площадь - мм2, сила - Н, момент - Н*мм, напряжение - МПа, кривизна - 1/мм.</t>
  </si>
  <si>
    <t>Формула: q_internal = q_user · k_input.</t>
  </si>
  <si>
    <t>Формула: q_output = q_internal·k_output⁻¹.</t>
  </si>
  <si>
    <t>Все пересчеты единиц выполняются централизованно, поэтому расчетные формулы внутри программы работают в одной системе единиц.</t>
  </si>
  <si>
    <t>INPUT и OUTPUT могут быть разными. Например нагрузки удобно вводить в tf и tf*m, а результаты смотреть в kN и kN*m.</t>
  </si>
  <si>
    <t>Results является неизменяемым снимком последнего успешного расчета. Если после расчета пользователь поменял OUTPUT units, старые Results и схема не конвертируются заново; новые единицы применятся только после нового расчета.</t>
  </si>
  <si>
    <t>Выбор единиц не является расчетным допущением СП. При корректном обратимом пересчете физический результат должен сохраняться.</t>
  </si>
  <si>
    <t>Этот блок задает пользовательскую систему знаков для ввода и вывода N, Mx и My.</t>
  </si>
  <si>
    <t>Внутри расчетного ядра используется фиксированная INTERNAL convention: растяжение положительное, сжатие отрицательное.</t>
  </si>
  <si>
    <t>Формула: ε(x, y) = ε_0 + κ_x·y + κ_y·x.</t>
  </si>
  <si>
    <t>Пользователь может выбрать, считать ли +N сжатием или растяжением. Программа преобразует внешний знак во внутренний перед расчетом и обратно перед записью Results.</t>
  </si>
  <si>
    <t>Сохраненный Output.SignConvention на Results является описанием сохраненных Results. Он не применяется повторно к Stress, N, Mx и My, потому что эти значения уже записаны с конечным пользовательским знаком.</t>
  </si>
  <si>
    <t>Цвета схемы определяются не по пользовательскому знаку Stress, а по сохраненному PhysicalState: Compression, Tension, InactiveTensionConcrete или NearZero.</t>
  </si>
  <si>
    <t>СП 63.13330.2018, п. 8.1.22 задает правило знаков для деформаций и напряжений НДМ: сжатие со знаком минус, растяжение со знаком плюс. Пользовательская настройка знаков меняет только ввод и вывод, а внутренняя математика остается той же.</t>
  </si>
  <si>
    <t>Таблица задает список сочетаний, которые будут рассчитаны при нажатии кнопки Выполнить расчет.</t>
  </si>
  <si>
    <t>Количество сочетаний определяется количеством строк внутри таблицы. В шаблоне подготовлено 30 строк, но пользователь может добавить или удалить строки; минимально должна остаться одна строка сочетания.</t>
  </si>
  <si>
    <t>Чтобы добавить сочетание, расширьте именно область rngLoadCombinations: например выделите нижнюю строку таблицы и сдвиньте ее вниз с сохранением пунктирной границы, либо измените адрес диапазона через Формулы -&gt; Диспетчер имен. Не вставляйте целую строку листа, если рядом есть другие таблицы.</t>
  </si>
  <si>
    <t>На Results между таблицами должны оставаться две чистые строки. Если места не хватает, расчет не начинается; сдвиньте вниз rngStrengthSummaryAnchor, rngCrackSummaryAnchor, rngStabilitySummaryAnchor и/или rngNDMElementResults, а для правых snapshot-блоков при необходимости сдвиньте rngNDMSectionGeometry, rngNDMSectionProperties, rngNDMMaterialDiagrams, rngNDMSectionAnnotations.</t>
  </si>
  <si>
    <t>CombinationID - короткое имя сочетания. Оно используется в Results, в заголовке схемы, в выборе Plot.LoadCase и AutoCAD.Export.CombinationID.</t>
  </si>
  <si>
    <t>N, Mx и My вводятся в текущих INPUT-единицах из блока единиц. Пустой Mx или My считается нулем, поэтому одноосный изгиб можно задавать как N + Mx или N + My без заполнения второго момента.</t>
  </si>
  <si>
    <t>ProfileId задает расчетный профиль из таблицы расчетных профилей. В сочетании пользователь выбирает имя из строки Profile.DisplayName; если это имя переименовать в профилях, выпадающий список обновится. Технические PR1/PR2 остаются внутренними стабильными ID колонок и также принимаются для совместимости.</t>
  </si>
  <si>
    <t>Профиль определяет только, какие расчеты запрошены и какие материальные модели использовать. Порядок расчета и зависимости между состояниями задает программа, а не строка профиля.</t>
  </si>
  <si>
    <t>CapacityLoadPath задает, какие компоненты нагрузки масштабируются при поиске несущей способности: Auto, λ*Mx, λ*My, λ*Mxy, λ*N или λ*NMxy. Эта настройка находится в строке сочетания, потому что разные сочетания могут требовать разной траектории поиска.</t>
  </si>
  <si>
    <t>Внутри программы путь записывается как постоянная часть плюс λ, умноженная на масштабируемую часть: N = N0 + λ·Nbase, Mx = Mx0 + λ·Mxbase, My = My0 + λ·Mybase. Постоянная часть остается без изменения при подборе λ, а Base - это направление, вдоль которого программа увеличивает нагрузку.</t>
  </si>
  <si>
    <t>Если выбран λ*N, продольная сила N умножается на λ, а момент от ее смещенной линии действия масштабируется вместе с N. Если выбран λ*Mxy, N остается постоянной, а масштабируется только пользовательский вектор моментов.</t>
  </si>
  <si>
    <t>Если точка приложения силы смещена, момент разделяется на две физические части: пользовательский момент из строки сочетания и момент от продольной силы на плече Load.ReferenceOffset. При λ*N пользовательский момент попадает в Mx0/My0, а момент от силы на плече - в Mxbase/Mybase. Поэтому для моментов постоянная и масштабируемая части могут быть ненулевыми одновременно.</t>
  </si>
  <si>
    <t>Если CapacityLoadPath = Auto или оставлен пустым, программа сама выбирает понятный вариант: при наличии пользовательского Mx/My используется λ*Mxy, при чистой N - λ*N. Для прозрачности расчетов лучше задавать путь явно.</t>
  </si>
  <si>
    <t>Comment - пользовательское пояснение к сочетанию. Оно выводится в Summary и добавляется в заголовок схемы в скобках.</t>
  </si>
  <si>
    <t>Варианты CapacityLoadPath</t>
  </si>
  <si>
    <t>Вариант</t>
  </si>
  <si>
    <t>Что масштабируется</t>
  </si>
  <si>
    <t>Что остается постоянным</t>
  </si>
  <si>
    <t>Минимально нужно задать</t>
  </si>
  <si>
    <t>Недопустимо</t>
  </si>
  <si>
    <t>Программа выбирает путь по ненулевым компонентам строки.</t>
  </si>
  <si>
    <t>Зависит от выбранного автоматически пути.</t>
  </si>
  <si>
    <t>N &lt;&gt; 0 или Mx/My &lt;&gt; 0.</t>
  </si>
  <si>
    <t>Полностью нулевая строка нагрузки.</t>
  </si>
  <si>
    <t>Пользовательский Mx.</t>
  </si>
  <si>
    <t>N, пользовательский My и моменты от эксцентриситета N.</t>
  </si>
  <si>
    <t>Mx &lt;&gt; 0.</t>
  </si>
  <si>
    <t>Пустой или нулевой Mx.</t>
  </si>
  <si>
    <t>Пользовательский My.</t>
  </si>
  <si>
    <t>N, пользовательский Mx и моменты от эксцентриситета N.</t>
  </si>
  <si>
    <t>My &lt;&gt; 0.</t>
  </si>
  <si>
    <t>Пустой или нулевой My.</t>
  </si>
  <si>
    <t>Пользовательские Mx и My как один вектор изгиба.</t>
  </si>
  <si>
    <t>N и моменты от эксцентриситета N.</t>
  </si>
  <si>
    <t>Mx &lt;&gt; 0 или My &lt;&gt; 0.</t>
  </si>
  <si>
    <t>Одновременно Mx = 0 и My = 0.</t>
  </si>
  <si>
    <t>N и моменты от эксцентриситета этой силы.</t>
  </si>
  <si>
    <t>Пользовательские Mx и My.</t>
  </si>
  <si>
    <t>N &lt;&gt; 0.</t>
  </si>
  <si>
    <t>Пустой или нулевой N.</t>
  </si>
  <si>
    <t>Полный внутренний вектор N, Mx, My.</t>
  </si>
  <si>
    <t>Ничего: все ненулевые компоненты входят в Base.</t>
  </si>
  <si>
    <t>N &lt;&gt; 0 или Mx &lt;&gt; 0 или My &lt;&gt; 0.</t>
  </si>
  <si>
    <t>Все масштабируемые компоненты равны нулю.</t>
  </si>
  <si>
    <t>Как программа выбирает численный путь</t>
  </si>
  <si>
    <t>Условие</t>
  </si>
  <si>
    <t>Что делает программа</t>
  </si>
  <si>
    <t>Что видно в Results</t>
  </si>
  <si>
    <t>Зачем это сделано</t>
  </si>
  <si>
    <t>Capacity.SolutionStrategy = Auto и изгибная траектория λ*Mx/λ*My/λ*Mxy.</t>
  </si>
  <si>
    <t>Сначала пробует UltimateStrain; при численной неудаче повторяет тот же CapacityLoadPath через LoadMultiplier.</t>
  </si>
  <si>
    <t>CapacitySolutionMethod показывает фактический метод.</t>
  </si>
  <si>
    <t>Обычно это самый быстрый путь для предельного момента при заданной N.</t>
  </si>
  <si>
    <t>Пользовательский CapacityLoadPath не меняется.</t>
  </si>
  <si>
    <t>λ*N или λ*NMxy без пользовательских моментов.</t>
  </si>
  <si>
    <t>Использует LoadMultiplier как более устойчивую силовую ветку.</t>
  </si>
  <si>
    <t>CapacitySolutionMethod = LoadMultiplier.</t>
  </si>
  <si>
    <t>Чистая силовая траектория может быть вырожденной для UltimateStrain на плато диаграммы.</t>
  </si>
  <si>
    <t>CapacityLoadPath остается тем, который выбрал пользователь.</t>
  </si>
  <si>
    <t>Capacity.SolutionStrategy = LoadMultiplier.</t>
  </si>
  <si>
    <t>Сразу выполняет одномерный поиск λ через Capacity.SearchMethod.</t>
  </si>
  <si>
    <t>Нужен для сложных траекторий и контрольных расчетов.</t>
  </si>
  <si>
    <t>Bisection обычно самый предсказуемый, Brent часто быстрее, Secant чувствительнее.</t>
  </si>
  <si>
    <t>CapacityLoadPath = Auto или пустой.</t>
  </si>
  <si>
    <t>Автоматически выбирает λ*Mxy при наличии Mx/My, иначе λ*N при чистой N.</t>
  </si>
  <si>
    <t>В Results выводится фактически принятый CapacityLoadPath.</t>
  </si>
  <si>
    <t>Это защита для неполных строк сочетаний.</t>
  </si>
  <si>
    <t>Для прозрачности лучше задавать Auto явно.</t>
  </si>
  <si>
    <t>Выбрана траектория, но ее масштабируемые компоненты нулевые.</t>
  </si>
  <si>
    <t>Возвращает InputErr.</t>
  </si>
  <si>
    <t>CapacityStatus = InputErr.</t>
  </si>
  <si>
    <t>Нельзя искать множитель для нулевого вектора Base.</t>
  </si>
  <si>
    <t>Например λ*Mx при Mx = 0.</t>
  </si>
  <si>
    <t>Эта таблица задает длительную часть нагрузок, которая нужна только для расчета коэффициентов продольного изгиба.</t>
  </si>
  <si>
    <t>LC должен совпадать с CombinationID из основной таблицы сочетаний. N, Mx и My вводятся в тех же INPUT-единицах и той же системе знаков, что и основные сочетания.</t>
  </si>
  <si>
    <t>Если вы добавили дополнительные строки в таблицу сочетаний и для них нужна устойчивость, добавьте такие же строки в эту таблицу или расширьте ее через Формулы -&gt; Диспетчер имен.</t>
  </si>
  <si>
    <t>Для Stability.Code = SP63 пользователь указывает постоянные + длительные нагрузки.</t>
  </si>
  <si>
    <t>Для Stability.Code = SP35 пользователь указывает постоянные нагрузки.</t>
  </si>
  <si>
    <t>Если строка не заполнена или все усилия равны нулю, это не ошибка само по себе. Расчет продолжится, если формулы выбранного СП не требуют ненулевой длительной части.</t>
  </si>
  <si>
    <t>Load.ReferenceOffsetX/Y применяется к этой таблице так же, как к основной таблице сочетаний: пользовательские моменты сначала относятся к бетонному центру и заданному offset, затем для устойчивости переносятся к центру приведенного сечения.</t>
  </si>
  <si>
    <t>Таблица не запускает расчет сама. Устойчивость включается флагом Calculation.Stability.Enabled в расчетном профиле.</t>
  </si>
  <si>
    <t>Таблица 7.21 СП 35</t>
  </si>
  <si>
    <t>Таблица содержит коэффициенты продольного изгиба из СП 35.13330.2011, таблица 7.21.</t>
  </si>
  <si>
    <t>В текущей программе используется ненапрягаемая арматура, поэтому в таблицу вынесены верхние значения.</t>
  </si>
  <si>
    <t>Расчетный класс устойчивости получает эту таблицу как массив из Config. В VBA нет скрытой резервной копии значений.</t>
  </si>
  <si>
    <t>Последняя строка предназначена для очень большой гибкости l_0/i. При создании книги она заполнена коэффициентами последней нормативной строки; дальше пользователь отвечает за ее значения.</t>
  </si>
  <si>
    <t>Если выбран Stability.Code = SP35, таблица должна быть заполнена корректно. Пустая или поврежденная таблица приводит к InputErr для проверки устойчивости.</t>
  </si>
  <si>
    <t>Для промежуточных значений гибкости и эксцентриситета программа использует интерполяцию по загруженной таблице.</t>
  </si>
  <si>
    <t>В табличной ветви e_c ≤ r предельная сила считается по N_ult = φ·(R_b·A_b + R_sc·A_s). Если A_s больше 3% gross-площади бетона A_b, по СП 35 бетонный вклад считается по (A_b - A_s).</t>
  </si>
  <si>
    <t>Эта поправка относится только к формуле N_ult. Она не заменяет правило (n - 1)A_s для приведенного сечения: через (n - 1)A_s программа определяет центр тяжести, главные оси и ядровое расстояние.</t>
  </si>
  <si>
    <t>Параметры бетона</t>
  </si>
  <si>
    <t>Пользователь задает исходные сопротивления и модули бетона, а расчетные точки TwoLine/ThreeLine строятся программой автоматически.</t>
  </si>
  <si>
    <t>Для Strength используется I группа: R_b и R_bt. Для CrackInitiation и CrackedNDS используется II группа: R_b,ser и R_bt,ser.</t>
  </si>
  <si>
    <t>E_b и E_bt оставлены отдельными полями. Нормативно E_bt = E_b, потому что СП 63.13330.2018, п. 6.1.15 принимает начальный модуль бетона одинаковым при сжатии и растяжении.</t>
  </si>
  <si>
    <t>0.4·E_b в СП относится к модулю сдвига G, а не к E_bt.</t>
  </si>
  <si>
    <t>Concrete.TwoThreeLine.Eb2 задает предельные деформации бетона: ε_b2 для сжатой ветви и ε_bt2 для растянутой ветви диаграмм TwoLine/ThreeLine.</t>
  </si>
  <si>
    <t>Деформационные параметры и контрольные точки бетонных диаграмм строятся по СП 63.13330.2018, пп. 6.1.14, 6.1.20-6.1.24 и 6.1.26.</t>
  </si>
  <si>
    <t>Серые контрольные таблицы точек на Config предназначены только для проверки человеком и формулами Excel. Расчетное ядро эти таблицы не читает.</t>
  </si>
  <si>
    <t>Параметры арматуры</t>
  </si>
  <si>
    <t>Этот блок задает исходные сопротивления и модули обычной ненапрягаемой арматуры, из которых строятся диаграммы TwoLine/ThreeLine.</t>
  </si>
  <si>
    <t>Для Strength используется I группа: R_sc и R_s. Для CrackInitiation и CrackedNDS используется II группа: R_s,ser и программный параметр R_sc,ser.</t>
  </si>
  <si>
    <t>СП 63 отдельно не вводит R_sc,ser в том виде, как оно выведено в таблице. В программе поле оставлено для симметричного задания сжатой ветви; принято R_sc,ser = R_s,ser.</t>
  </si>
  <si>
    <t>E_sc также является программным расширением для симметрии. Нормативно E_sc = E_s, потому что СП 63.13330.2018, п. 6.2.12 принимает модуль арматуры одинаковым при растяжении и сжатии.</t>
  </si>
  <si>
    <t>Steel.TwoLine.Es2 и Steel.ThreeLine.Es2 задают предельные деформации арматуры: ε_sc2 для сжатой ветви и ε_s2 для растянутой ветви соответствующей диаграммы.</t>
  </si>
  <si>
    <t>Производные точки арматурных диаграмм строятся по СП 63.13330.2018, пп. 6.2.11, 6.2.14 и 6.2.15. П. 6.2.13 задает смысл: TwoLine для физического предела текучести, ThreeLine для условного.</t>
  </si>
  <si>
    <t>Коэффициент φ_2 для раскрытия трещин больше не берется из материала арматуры: он задается отдельной настройкой SLS.Crack.Phi2.</t>
  </si>
  <si>
    <t>Профиль используется только тогда, когда его ProfileId назначен строке сочетания. Заполненный PR3 или PR4 сам по себе не запускает расчет.</t>
  </si>
  <si>
    <t>Calculation.Strength.DirectState включает прямое НДС по модели прочности. Для этой модели по СП используются характеристики ULS(I): бетон Rb/Rbt и арматура Rsc/Rs.</t>
  </si>
  <si>
    <t>Calculation.Strength.Capacity включает поиск предельной несущей способности по выбранной λ-траектории сочетания. Используется та же модель материала, что и для НДС по прочности.</t>
  </si>
  <si>
    <t>Calculation.Crack.Width включает расчет нормальных трещин и существующую проверку продольных трещин. Для этих проверок по СП используются характеристики SLS(II): Rb,ser/Rbt,ser и Rs,ser.</t>
  </si>
  <si>
    <t>Calculation.Stability.Enabled включает учет продольного изгиба и проверку устойчивости перед последующими расчетами профиля.</t>
  </si>
  <si>
    <t>Если устойчивость включена и сочетание не проходит нормативную проверку, последующие НДС, несущая способность и трещины для этого сочетания не запускаются. В Summary это остается FAIL по устойчивости, а пропущенные разделы получают N/A.</t>
  </si>
  <si>
    <t>MaterialModel.Stability.ValueSet задает только набор характеристик материала для устойчивости. Диаграммы TwoLine/ThreeLine здесь не выбираются, потому что в формулах D, Ncr и eta используются R, Eb и Es.</t>
  </si>
  <si>
    <t>Для нормативного расчета устойчивости следует выбирать ULS(I): это расчет прочности сжатого элемента по первой группе предельных состояний.</t>
  </si>
  <si>
    <t>MaterialModel.Strength задает модель материала для НДС по прочности и для несущей способности. По СП 63, п. 6.1.23 бетон для прочности описывается TwoLine или ThreeLine; по п. 8.1.20 растянутый бетон при прочности допускается не учитывать.</t>
  </si>
  <si>
    <t>MaterialModel.CrackInitiation задает модель материала для состояния, когда нормальная трещина только появляется. По СП 63, п. 6.1.24 применяется II группа с работающей растянутой ветвью бетона; основной нормативный вариант для бетона - ThreeLine.</t>
  </si>
  <si>
    <t>MaterialModel.CrackedState задает модель материала для сечения после появления трещин. По СП 63, п. 6.1.26 допускается TwoLine или ThreeLine; растянутый бетон для уже образовавшейся трещины в НДС не учитывается.</t>
  </si>
  <si>
    <t>Calculation.Crack.Width включает расчет нормальных трещин и существующую проверку продольных трещин. Отдельного профиля, флага или ветки LongitudinalCrack нет.</t>
  </si>
  <si>
    <t>При включенном Calculation.Crack.Width обязательны обе модели: CrackInitiation для проверки образования нормальной трещины и CrackedState для НДС с уже образовавшейся трещиной.</t>
  </si>
  <si>
    <t>Visualization.State и Visualization.Quantity управляют только схемой и AutoCAD после расчета. Если выбранного состояния нет в Results, сам расчет не отменяется; сообщение появится только при попытке построить схему или экспорт.</t>
  </si>
  <si>
    <t>Visualization.State = StrengthState выводит НДС фактического сочетания по модели прочности.</t>
  </si>
  <si>
    <t>Visualization.State = CapacityState выводит предельное состояние, найденное расчетом несущей способности. Оно есть только если расчет несущей способности был включен и успешно нашел предельную точку.</t>
  </si>
  <si>
    <t>Visualization.State = CrackedState выводит НДС фактического сочетания по модели с трещинами, без работы растянутого бетона. Для профиля с Calculation.Crack.Width это состояние рассчитывается всегда, даже если проверка показала, что нормальная трещина еще не образуется.</t>
  </si>
  <si>
    <t>Visualization.State = PreCrackState выводит состояние непосредственно перед образованием нормальной трещины, когда растянутый бетон еще работает. Старое имя BeforeMcrcState принимается только как совместимый alias.</t>
  </si>
  <si>
    <t>Visualization.State = PostCrackState выводит состояние сразу после образования нормальной трещины: растянутый бетон уже выключен, а уровень нагрузки соответствует моменту появления трещины. Именно из этого состояния берется sigma_s,crc для уточнения psi_s в режимах Auto и AlwaysCalc. Старое имя AfterMcrcState принимается только как совместимый alias.</t>
  </si>
  <si>
    <t>Visualization.StressPrecision и Visualization.StrainPrecision задают только формат подписей на схеме и в AutoCAD. Stress обычно удобно выводить с 1 знаком, а Strain - с большим числом знаков, потому что деформации малы.</t>
  </si>
  <si>
    <t>Эти настройки не округляют данные в Results и не меняют расчет. Значения Stress/Strain читаются из сохраненного snapshot, а точность применяется только при создании текстовых подписей и легенды.</t>
  </si>
  <si>
    <t>Если выбранное состояние отсутствует в snapshot, схема и AutoCAD не запускают solver повторно. Для сочетания без расчета трещин будет выведено отдельное сообщение; если CrackedState отсутствует при включенном Calculation.Crack.Width, нужно смотреть статус сходимости расчета трещин.</t>
  </si>
  <si>
    <t>Для арматуры во всех материальных моделях выбор TwoLine/ThreeLine читается по СП 63, п. 6.2.13: TwoLine соответствует арматуре с физическим пределом текучести, ThreeLine - арматуре с условным пределом текучести.</t>
  </si>
  <si>
    <t>Программа не подменяет параметры профиля автоматически. Если пользователь выбрал другой допустимый вариант диаграммы или учета растянутого бетона, расчет выполняется по явно заданной настройке профиля.</t>
  </si>
  <si>
    <t>Служебные таблицы точек на Config нужны как независимый контроль того, какие координаты TwoLine/ThreeLine получаются из исходных параметров.</t>
  </si>
  <si>
    <t>Формулы Excel в этом блоке должны совпадать с теми формулами, по которым программа строит рабочие диаграммы материалов.</t>
  </si>
  <si>
    <t>Расчетное ядро не читает эти таблицы. Если пользователь случайно изменит формулы контрольного блока, расчетные результаты не изменятся, но проверка книги должна показать расхождение.</t>
  </si>
  <si>
    <t>Графики рядом с контрольными точками служат только для визуальной проверки формы диаграмм. Каждый график строится по строкам контрольной таблицы для I ГПС: одна линия TwoLine и одна линия ThreeLine.</t>
  </si>
  <si>
    <t>Таблица управляет только оформлением Shape-аннотаций схемы: размерными линиями, выносными линиями, текстом размеров и групповыми подписями арматуры вида 6O32 или 6O32 + 3O20.</t>
  </si>
  <si>
    <t>Расчетные объекты - бетонные элементы, стержни, нейтральная линия, главные оси и точка приложения нагрузки - не являются этими Shape-аннотациями и строятся отдельными графическими сериями.</t>
  </si>
  <si>
    <t>Offset всегда задается в реальных миллиметрах сечения. Для размерных линий это отступ от грани до размерной линии, для арматуры - отступ от линии осей стержней.</t>
  </si>
  <si>
    <t>TextUnits выбирает смысл TextHeight и TextGap отдельно для подписей арматуры и размерных линий. При pt текст задается в обычных пунктах Excel, поэтому визуальный размер почти не зависит от габаритов сечения при той же области построения. mm используется, когда текстовые размеры должны масштабироваться вместе с моделью.</t>
  </si>
  <si>
    <t>Если TextUnits=pt, числовые значения TextHeight и TextGap нужно задавать как размеры шрифта и зазоры в Excel points. При TextUnits=mm эти же строки трактуются как миллиметры модели.</t>
  </si>
  <si>
    <t>Для арматуры Placement задает сторону подписи относительно линии осей стержней: Inside - внутрь сечения, Outside - наружу.</t>
  </si>
  <si>
    <t>Для размерных линий Placement задает сторону текста относительно размерной линии. Сама размерная линия остается на расчетном месте.</t>
  </si>
  <si>
    <t>LineWeight, ArrowSize и ArrowType влияют только на внешний вид. Они не меняют расчет, Results и AutoCAD export.</t>
  </si>
  <si>
    <t>Circle.Diameter задает внешний диаметр круглого бетонного сечения.</t>
  </si>
  <si>
    <t>Rebar.AxisDistance - расстояние от наружной грани круга до оси первого ряда стержней. Если Rebar.Count = 0 или Rebar.Diameter пустой/нулевой, первый ряд не создается.</t>
  </si>
  <si>
    <t>Rebar.Diameter2 и Rebar.Diameter3 задают дополнительные ряды. Пустой или нулевой диаметр означает, что соответствующий ряд пропускается без ошибки.</t>
  </si>
  <si>
    <t>Stacked ставит дополнительный стержень внутрь сечения по радиусу к центру. SideBySide ставит его по касательной справа по ходу часовой стрелки относительно стержня первого ряда.</t>
  </si>
  <si>
    <t>Semantic-аннотации круга строятся отдельным shape-builder: габаритный размер диаметра и групповые подписи арматуры затем выводятся тем же универсальным механизмом схемы, что и для остальных сечений.</t>
  </si>
  <si>
    <t>B задает длину горизонтальной базы сечения между левым и правым торцом. H задает полную высоту сечения.</t>
  </si>
  <si>
    <t>Для каждой стороны отдельно выбирается Simple или Tapered. Simple - боковой торец со скруглениями R1 сверху и снизу. Tapered - наклонная боковая часть с теми же R1 и отдельным носовым радиусом R2.</t>
  </si>
  <si>
    <t>W используется для стороны Tapered и задает, насколько носовая часть выходит наружу от базового торца. Для Simple W можно оставлять равным 0.</t>
  </si>
  <si>
    <t>R1 - радиус сопряжения верхней и нижней горизонтальных граней с боковой частью. R2 - носовой радиус Tapered-части.</t>
  </si>
  <si>
    <t>Основная арматура задается по четырем строкам: H - левая, H - правая, B - верхняя, B - нижняя. as измеряется от бетонного контура до оси стержней внутрь сечения.</t>
  </si>
  <si>
    <t>По B стержни ставятся равномерно на прямом участке между скруглениями. По H стержни ставятся равномерно вдоль боковой траектории с учетом Simple/Tapered-формы, as, W и радиусов.</t>
  </si>
  <si>
    <t>Дополнительные ряды d2/d3 работают так же, как в других генераторах: Stacked ставит ряд внутрь сечения, SideBySide - вдоль текущей линии раскладки; EachBar/EverySecondBar управляет привязкой к первому ряду.</t>
  </si>
  <si>
    <t>После генерации программа работает с сечением одинаково независимо от того, было оно построено в книге или импортировано из AutoCAD.</t>
  </si>
  <si>
    <t>HollowRectangle задает бетонное кольцо: наружный скругленный прямоугольник H/B/R и внутреннее отверстие Opening H_o/B_o/R_o.</t>
  </si>
  <si>
    <t>H и B - наружные габариты, R - радиус наружных углов. Если R = 0, наружный контур становится обычным прямоугольником.</t>
  </si>
  <si>
    <t>H_o и B_o - габариты внутреннего отверстия Opening, R_o - радиус его углов. Если R_o = 0, отверстие становится прямоугольным.</t>
  </si>
  <si>
    <t>HollowRectangle.InnerOffsetX и HollowRectangle.InnerOffsetY смещают центр Opening относительно центра наружного прямоугольника. Положительный X смещает отверстие вправо, положительный Y - вверх.</t>
  </si>
  <si>
    <t>Opening должен целиком находиться внутри наружного контура. Если отверстие выходит за границы или площадь бетона становится нулевой, расчет останавливается с сообщением об ошибке ввода.</t>
  </si>
  <si>
    <t>Наружные строки H - левая, H - правая, B - верхняя, B - нижняя задают as, d и n напрямую. as измеряется от наружного бетонного контура до оси стержней внутрь бетонного кольца.</t>
  </si>
  <si>
    <t>Для наружных граней B стержни раскладываются по прямому участку между началами скруглений противоположных сторон. Первый и последний стержни имеют одинаковый отступ от начала и конца участка, равный принятому шагу.</t>
  </si>
  <si>
    <t>Внутренние строки H_o/B_o относятся к граням Opening. Пользователь задает только as и d; количество стержней n вычисляется автоматически проекцией соответствующих наружных стержней по нормали к внутренней линии раскладки.</t>
  </si>
  <si>
    <t>Для Opening направление 'внутрь сечения' противоположно пустоте: стержни смещаются от границы отверстия в тело бетона. Для наружных граней 'внутрь' направлено от наружного контура к центру бетонного кольца.</t>
  </si>
  <si>
    <t>Настройка Placement в аннотациях также учитывает это различие. Для внутренних граней Outside означает сторону пустоты, то есть от грани Opening к центру отверстия; для наружных граней Outside означает сторону вне сечения.</t>
  </si>
  <si>
    <t>Дополнительные ряды d2/d3 работают одинаково для наружных и внутренних граней: Stacked ставит ряд внутрь бетона, SideBySide - вдоль текущей линии раскладки; EachBar/EverySecondBar управляет привязкой к первому ряду.</t>
  </si>
  <si>
    <t>Контур HollowRectangle сохраняется в Results двумя петлями: наружный контур и Opening. При AutoCAD export они выводятся отдельными замкнутыми полилиниями, чтобы отверстие не соединялось с наружной границей паразитной линией.</t>
  </si>
  <si>
    <t>Этот блок задает параметрическое бетонное сечение RectSet: один прямоугольник H1/B1 или два прямоугольника H1/B1 и H2/B2.</t>
  </si>
  <si>
    <t>RectSet.SectionType выбирает режим: Rectangle - работает только верхний прямоугольник H1/B1; LSection - Г-сечение из двух прямоугольников с общей левой гранью; TwoRectangles - два прямоугольника, где верхний можно сместить по X.</t>
  </si>
  <si>
    <t>RectSet.UpperOffsetX используется только в режиме TwoRectangles. Offset = 0 означает базовое положение: левая грань верхнего прямоугольника совпадает с левой гранью нижнего. Положительный Offset смещает верхний прямоугольник вправо по принятой оси X.</t>
  </si>
  <si>
    <t>Для LSection параметр UpperOffsetX не используется: положение верхнего прямоугольника задается самим режимом LSection.</t>
  </si>
  <si>
    <t>Для Rectangle нижний прямоугольник H2/B2 полностью отключается: он не участвует в бетонной геометрии, арматуре H2/B2, контурах и размерах.</t>
  </si>
  <si>
    <t>H1/B1 описывают верхний прямоугольник, H2/B2 - нижний прямоугольник. В двухпрямоугольных режимах полная высота расчетной формы равна H = H1 + H2.</t>
  </si>
  <si>
    <t>as - расстояние от бетонной грани до оси первого ряда стержней, измеренное по нормали внутрь сечения. Для H-граней это расстояние по X от левой/правой грани; для B-граней - по Y от верхней/нижней грани.</t>
  </si>
  <si>
    <t>d - диаметр стержней первого ряда на выбранной стороне грани. Пустая ячейка или 0 отключает этот ряд, даже если задано количество n.</t>
  </si>
  <si>
    <t>n - количество стержней первого ряда на выбранной стороне грани. Если n = 0, ряд и его дополнительные стержни не создаются.</t>
  </si>
  <si>
    <t>t нач. - отступ от начала линии раскладки до первого стержня. Начало линии определяется направлением обхода грани по часовой стрелке.</t>
  </si>
  <si>
    <t>t кон. - отступ от конца линии раскладки до последнего стержня. Конец линии также берется по направлению обхода грани по часовой стрелке.</t>
  </si>
  <si>
    <t>Линия раскладки - это линия осей первого ряда стержней, параллельная выбранной бетонной грани; она уже смещена внутрь сечения на расстояние as, идет от края до края соответствующего прямоугольника и не обрезается на as сверху, снизу или по бокам.</t>
  </si>
  <si>
    <t>as влияет только на поперечное положение линии относительно бетонной грани. Доступную длину вдоль грани, на которой реально раскладываются стержни, уменьшают только t нач. и t кон.</t>
  </si>
  <si>
    <t>Доступная длина линии равна Lдоступная = Lграни - t нач. - t кон. Если эта величина отрицательная, программа выдает ошибку по соответствующей грани и линии.</t>
  </si>
  <si>
    <t>Шаг между стержнями при n &gt; 1: step = Lдоступная·(n - 1)⁻¹. Если n = 1, единственный стержень ставится в середину доступного участка.</t>
  </si>
  <si>
    <t>d_2row - диаметр второго ряда у той же стороны грани. Пустая ячейка или 0 означает, что второй ряд не создается.</t>
  </si>
  <si>
    <t>d_3row - диаметр третьего ряда у той же стороны грани. Пустая ячейка или 0 означает, что третий ряд не создается.</t>
  </si>
  <si>
    <t>loc_2row - направление второго ряда относительно первого: Stacked ставит стержень внутрь сечения, SideBySide ставит его вдоль грани рядом с первым рядом.</t>
  </si>
  <si>
    <t>loc_3row - направление третьего ряда относительно первого. Если оно совпадает с loc_2row и второй ряд существует, третий ряд ставится дальше от первого, перескакивая второй.</t>
  </si>
  <si>
    <t>bind_2row - привязка второго ряда к первому: EachBar ставит дополнительный стержень у каждого стержня первого ряда, EverySecondBar - через один.</t>
  </si>
  <si>
    <t>bind_3row - привязка третьего ряда к первому: EachBar ставит дополнительный стержень у каждого стержня первого ряда, EverySecondBar - через один.</t>
  </si>
  <si>
    <t>Служебные имена в настройках: H1 - вертикальные грани верхнего прямоугольника; B1 - горизонтальные грани верхнего прямоугольника; H2 - вертикальные грани нижнего прямоугольника; B2 - горизонтальные грани нижнего прямоугольника.</t>
  </si>
  <si>
    <t>Суффикс _1 означает первую сторону грани: левая для H1/H2 и верхняя для B1/B2. Суффикс _2 означает вторую сторону: правая для H1/H2 и нижняя для B1/B2.</t>
  </si>
  <si>
    <t>Пример: строка на Config 'H2 - левая' внутри читается как RectSet.H2.as_1, RectSet.H2.d_1, RectSet.H2.n_1, RectSet.H2.StartOffset1 и RectSet.H2.EndOffset1.</t>
  </si>
  <si>
    <t>Размеры и групповые подписи арматуры создаются по смысловым граням RectSet-сечения и затем сохраняются в Results. Схема не угадывает грани по координатам уже после расчета.</t>
  </si>
  <si>
    <t>General.ExecutionReportEnabled - Записывать пошаговый txt-отчет выполнения расчета в папку с книгой. Файл перезаписывается при каждом новом запуске.</t>
  </si>
  <si>
    <t>Yes включает запись пошагового отчета выполнения расчета в txt-файл рядом с книгой.</t>
  </si>
  <si>
    <t>Файл называется RC_Section_NDM_execution_report.txt и перезаписывается при каждом новом запуске расчета, чтобы в папке не копились старые протоколы.</t>
  </si>
  <si>
    <t>В отчет попадают основные шаги запуска: чтение настроек, построение геометрии, расчет сочетаний, запись Results и обновление схемы.</t>
  </si>
  <si>
    <t>Для каждого сочетания дополнительно выводятся подробности численного поиска. Поэтому файл может быть большим, если сочетаний много или расчет сходится долго.</t>
  </si>
  <si>
    <t>No полностью отключает запись файла. Расчетная логика и результаты при этом не меняются.</t>
  </si>
  <si>
    <t>General.NonCriticalMessagesEnabled - Показывать информационные окна об успешном расчете, обновлении схемы, импорте и экспорте. Ошибки и предупреждения выводятся всегда.</t>
  </si>
  <si>
    <t>Yes показывает обычные информационные окна после успешных действий: расчет выполнен, схема обновлена, геометрия импортирована, экспорт в AutoCAD завершен.</t>
  </si>
  <si>
    <t>No убирает эти окна, чтобы пакетная работа не требовала каждый раз нажимать OK.</t>
  </si>
  <si>
    <t>Ошибки, предупреждения и сообщения о невыполненном действии выводятся независимо от этой настройки.</t>
  </si>
  <si>
    <t>General.WorstCombinationCriterion - Критерий выбора сочетания Worst в верхней сводке Results: прочность по деформациям, прочность по несущей, трещины или устойчивость.</t>
  </si>
  <si>
    <t>Настройка выбирает, какое сочетание считать Worst в верхней сводке Results.</t>
  </si>
  <si>
    <t>StrengthStrain выбирает сочетание с минимальным запасом по предельным деформациям модели прочности.</t>
  </si>
  <si>
    <t>StrengthCapacity выбирает сочетание с минимальным запасом по найденному множителю несущей способности. Это значение по умолчанию, потому что оно сохраняет прежний смысл Worst.</t>
  </si>
  <si>
    <t>Cracks выбирает сочетание с минимальным запасом по нормальным или продольным трещинам среди включенных проверок.</t>
  </si>
  <si>
    <t>Stability выбирает сочетание с минимальным запасом по расчету продольного изгиба и устойчивости. Для ветви СП 35 с условием N/N_cr ≤ Stability.SP35.NOverNcrLimit запас считается именно относительно этого лимита.</t>
  </si>
  <si>
    <t>Plot.LoadCase = Worst и AutoCAD.Export.CombinationID = Worst не пересчитывают критерий самостоятельно: они читают уже выбранное сочетание из верхней строки rngBatchSummary.</t>
  </si>
  <si>
    <t>Calculation.ZeroMomentPerDepth - 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</si>
  <si>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Эта настройка задает инженерный порог, ниже которого момент считается практически нулевым. Она нужна, чтобы после переноса точки приложения нагрузки, поворота осей или учета устойчивости случайный остаток вроде 1E-16 не включал моментную ветку расчета.</t>
  </si>
  <si>
    <t>Порог для каждой плоскости считается так: M_tol = Calculation.ZeroMomentPerDepth · h.</t>
  </si>
  <si>
    <t>h - бетонный габарит сечения в рассматриваемой плоскости. Для Mx берется размер бетона по Y, для My - размер по X. В расчете устойчивости после перехода в главные оси используются h1 и h2.</t>
  </si>
  <si>
    <t>Значение вводится в текущих INPUT-единицах момент/длина. При стандартных единицах tf*m и mm значение 0.0005 означает 0.5 tf*m/m.</t>
  </si>
  <si>
    <t>Если |M| ≤ M_tol, программа зануляет момент до выбора расчетной ветки DirectState, Capacity, Crack или Stability.</t>
  </si>
  <si>
    <t>Это не численный допуск solver-а и не способ улучшить сходимость любой ценой. Если задать слишком большой порог, можно случайно убрать реальный малый момент или эксцентриситет. Если нужно проверить очень малый изгиб, уменьшите значение настройки.</t>
  </si>
  <si>
    <t>Geometry.Source - 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</si>
  <si>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Generated: программа сама строит бетонную сетку, автоматически расставляет арматуру и готовит подписи для схемы. Этот режим удобен для параметрических сечений Circle, RoundedRectangle, HollowRectangle и RectSet.</t>
  </si>
  <si>
    <t>AutoCAD: геометрия должна быть заранее загружена отдельной кнопкой 'Импортировать геометрию из AutoCAD'. Кнопка читает только объекты Region на слоях AutoCAD.Import.ConcreteLayer и AutoCAD.Import.RebarLayer, записывает их в Results и сразу показывает предварительную схему без расчетных значений.</t>
  </si>
  <si>
    <t>При последующем нажатии 'Выполнить расчет' программа не обращается к AutoCAD повторно. Она берет уже сохраненную импортированную геометрию из Results. Если Geometry.Source = AutoCAD, но предварительного импорта нет, расчет останавливается понятным сообщением.</t>
  </si>
  <si>
    <t>Все координаты и площади AutoCAD считаются заданными в миллиметрах. После импорта программа работает с такой геометрией так же, как с геометрией, построенной внутри книги.</t>
  </si>
  <si>
    <t>У импортированной из AutoCAD сетки обычно нет сведений о смысловых гранях и группах арматуры. Поэтому программа сохраняет фактические элементы и результаты, но не пытается угадывать специальные подписи граней по координатам.</t>
  </si>
  <si>
    <t>Geometry.Type - Тип сечения для Geometry.Source = Generated. Поддерживается: RoundedRectangle, HollowRectangle, Circle или RectSet.</t>
  </si>
  <si>
    <t>Поддерживаемые варианты: Circle, RoundedRectangle, HollowRectangle, RectSet. Для выбранной формы программа строит геометрию, расставляет арматуру и, если умеет, готовит подписи для схемы.</t>
  </si>
  <si>
    <t>Не используется при Geometry.Source = AutoCAD, потому что в этом режиме фактическая сетка приходит из чертежа.</t>
  </si>
  <si>
    <t>Если для выбранной формы нет специальных аннотаций, расчет все равно выполняется. На схеме будут показаны геометрия и расчетные значения без этих дополнительных подписей.</t>
  </si>
  <si>
    <t>Mesh.StepX - Шаг бетонной волоконной сетки по X для Geometry.Source = Generated.</t>
  </si>
  <si>
    <t>Mesh.StepX задает шаг бетонной сетки по X, Mesh.StepY - шаг по Y. Если значения равны, элементы сетки квадратные; если отличаются, генератор строит прямоугольные бетонные элементы.</t>
  </si>
  <si>
    <t>Меньшие шаги повышают точность описания контура, площади, центра тяжести, главных осей и распределения напряжений, но увеличивают число бетонных элементов и время расчета.</t>
  </si>
  <si>
    <t>Площадь полной ячейки: A_cell = Mesh.StepX · Mesh.StepY, где A_cell - площадь одного бетонного элемента сетки.</t>
  </si>
  <si>
    <t>Для граничной ячейки сначала считается доля q = n_inside·n_total⁻¹, затем A_boundary = q · Mesh.StepX · Mesh.StepY. Здесь n_inside - число подъячеек внутри контура, n_total - общее число подъячеек в проверяемой ячейке.</t>
  </si>
  <si>
    <t>Числа вводятся в текущей INPUT-единице длины. Эквивалентные записи для внутреннего шага 50 mm: 50 при Units.Length.Input = mm, 5 при cm или 0.05 при m.</t>
  </si>
  <si>
    <t>Mesh.StepX и Mesh.StepY - численные параметры дискретизации НДМ, а не коэффициенты СП. Их выбирают по требуемой точности, форме сечения и приемлемому времени расчета.</t>
  </si>
  <si>
    <t>Mesh.StepY - Шаг бетонной волоконной сетки по Y для Geometry.Source = Generated. При равенстве Mesh.StepX и Mesh.StepY элементы сетки квадратные.</t>
  </si>
  <si>
    <t>Mesh.BoundarySubdivisions - Количество подъячеек по каждой оси для граничной базовой ячейки при Geometry.Source = Generated; 1 - быстрый режим по центру ячейки.</t>
  </si>
  <si>
    <t>Значение 1 означает быстрый режим: граничная ячейка проверяется по центру. Значение больше 1 делит граничную ячейку на более мелкие части и считает, какая доля попала внутрь сечения.</t>
  </si>
  <si>
    <t>Приближенная площадь граничной ячейки: A_boundary = q · Mesh.StepX · Mesh.StepY, где q = n_inside·n_total⁻¹. Здесь n_inside - число подъячеек внутри контура, n_total - общее число подъячеек в ячейке.</t>
  </si>
  <si>
    <t>Чем больше значение, тем лучше описываются круги, скругления и уступы, но тем дольше строится модель. Для грубого теста обычно достаточно 1, для проверки геометрии лучше увеличивать.</t>
  </si>
  <si>
    <t>Mesh.BoundarySubdivisions - это численная аппроксимация геометрии. Прямого требования СП к этому параметру нет.</t>
  </si>
  <si>
    <t>Load.ReferenceOffsetX - 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</si>
  <si>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Если Load.ReferenceOffsetX = 0 и Load.ReferenceOffsetY = 0, заданные N, Mx и My относятся к центру тяжести бетонного сечения без учета продольной арматуры. Техническое начало координат встроенной формы на физический результат не влияет.</t>
  </si>
  <si>
    <t>Если задан offset, программа учитывает дополнительный момент от смещения точки приложения нагрузки относительно бетонного центра.</t>
  </si>
  <si>
    <t>Инженерный смысл: осевая сила N при ненулевом offset создает дополнительный момент от эксцентриситета. Поэтому изменение offset при тех же N, Mx, My физически меняет расчетную задачу.</t>
  </si>
  <si>
    <t>Число вводится в текущей INPUT-единице длины. Например эксцентриситет 100 mm задается как 100 при mm, 10 при cm или 0.1 при m.</t>
  </si>
  <si>
    <t>Равновесие внутренних усилий НДМ соответствует общей постановке СП 63.13330.2018, п. 8.1.23. Принятая в программе система координат и знаков описана в начале этой справки и на листе Config в блоках Единицы измерения и Система знаков.</t>
  </si>
  <si>
    <t>Практическая проверка: при чистом N и нулевом offset нагрузка проходит через бетонный центр тяжести. Для сечения с несимметричной арматурой небольшая кривизна может появиться уже физически, потому что приведенный центр и бетонный центр не обязаны совпадать.</t>
  </si>
  <si>
    <t>Load.ReferenceOffsetY - 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</si>
  <si>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Solver.Method - Метод поиска равновесия НДС. Допустимо только Newton или Secant; пустое или неизвестное значение считается ошибкой исходных данных.</t>
  </si>
  <si>
    <t>Newton на каждой итерации собирает локальную матрицу жесткости сечения и по ней находит поправку к трем параметрам плоскости деформаций: ε_0, κ_x и κ_y. В справке ниже эта матрица показана отдельным блоком.</t>
  </si>
  <si>
    <t>Secant использует самостоятельную секущую схему с приближенной матрицей чувствительности и контролируемыми рестартами. Это не скрытый вызов Newton.</t>
  </si>
  <si>
    <t>Для обычных расчетов и для всех CapacityLoadPath обычно предпочтителен Newton: он чаще быстрее и устойчивее, потому что использует локальную жесткость сечения на текущей плоскости деформаций.</t>
  </si>
  <si>
    <t>Secant полезен как диагностическая альтернатива, если хочется проверить чувствительность результата к методу равновесия. На нелинейных диаграммах и особенно внутри LoadMultiplier он часто медленнее, потому что может требовать больше пробных пересчетов и рестартов.</t>
  </si>
  <si>
    <t>Выбор Solver.Method влияет на прямой расчет НДС и на проверки равновесия внутри LoadMultiplier. Для UltimateStrain используется отдельная предельная постановка, но с теми же допусками и ограничениями шага.</t>
  </si>
  <si>
    <t>Пустое или недопустимое значение дает статус InputErr. Программа не переключается на другой метод молча.</t>
  </si>
  <si>
    <t>Solver.MaxIterations - Применяется к Newton и Secant. Максимальное число итераций на ступень нагрузки; увеличение повышает шанс сходимости, но увеличивает время.</t>
  </si>
  <si>
    <t>Это максимум итераций на одной ступени приложения нагрузки.</t>
  </si>
  <si>
    <t>Если равновесие не найдено за это число итераций, пользовательский статус получает NumFail, а подробная причина остается во внутренней диагностике.</t>
  </si>
  <si>
    <t>Базовое значение 80 выбрано с запасом для случаев, где приращение деформации ограничено Solver.MaxDeltaEpsilon0. Например, при сильном осевом растяжении программа может идти к равновесию маленькими шагами и 40 итераций бывает недостаточно.</t>
  </si>
  <si>
    <t>Увеличение может помочь тяжелой нелинейной задаче, но увеличивает время и не исправляет ошибочные исходные данные.</t>
  </si>
  <si>
    <t>Solver.LoadSteps - Применяется к Newton и Secant. Число ступеней приложения нагрузки в прямом НДМ; больше ступеней обычно устойчивее, но медленнее.</t>
  </si>
  <si>
    <t>Это число частей, на которые дробится заданная нагрузка в прямом расчете НДС.</t>
  </si>
  <si>
    <t>При нескольких ступенях программа сначала ищет равновесие для части нагрузки, затем постепенно доходит до полной N + Mx + My.</t>
  </si>
  <si>
    <t>Больше ступеней обычно устойчивее для нелинейных диаграмм, но каждая ступень требует своих итераций.</t>
  </si>
  <si>
    <t>Solver.DirectState.DiagramExtension - Помогает найти прямое равновесие для перегруженного сочетания по модели прочности или трещин. Несущую способность и Mcrc/Ncrc не увеличивает.</t>
  </si>
  <si>
    <t>Эта настройка нужна для прямого расчета состояния сечения от заданного сочетания N + Mx + My.</t>
  </si>
  <si>
    <t>Если нагрузка немного больше того, что описывает физическая диаграмма материала, обычная диаграмма выходит на последнюю точку и расчет может не найти равновесие. При Yes программа добавляет слабое техническое продолжение за последней физической деформацией, чтобы равновесие можно было найти и явно показать пользователю перегрузку.</t>
  </si>
  <si>
    <t>Такой результат не считается нормальным расчетным состоянием. Если техническое продолжение действительно понадобилось, в Summary будет FAIL, а на схеме и в AutoCAD появится предупреждение: ВНЕ ФИЗИЧЕСКОЙ ДИАГРАММЫ МАТЕРИАЛА.</t>
  </si>
  <si>
    <t>Extension не увеличивает несущую способность сечения и не применяется к поиску момента образования трещины Mcrc/Ncrc. Capacity и CrackInitiation выполняются только по обычным физическим диаграммам без этого продолжения.</t>
  </si>
  <si>
    <t>Для расчета трещин эта же настройка применяется только к текущему CrackedState от заданного сочетания. Формулы раскрытия считаются только тогда, когда это состояние найдено внутри физической диаграммы: статус равновесия OK и ExtUsed = no. Само включение настройки расчет трещин не запрещает.</t>
  </si>
  <si>
    <t>Solver.ToleranceN - 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</si>
  <si>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Это абсолютный допуск невязки по продольной силе N. Число в Config вводится в текущей INPUT-единице силы, указанной в блоке Units.</t>
  </si>
  <si>
    <t>Перед расчетом программа переводит этот допуск во внутренние Н и уже там проверяет равновесие.</t>
  </si>
  <si>
    <t>Критерий по силе считается выполненным, когда |Nint - N| не больше переведенного допуска.</t>
  </si>
  <si>
    <t>Практический ориентир для строгого расчета: при INPUT Force = N можно ставить около 1; при kN - около 0.001; при tf - около 0.0001. Все три варианта дают примерно один и тот же внутренний допуск порядка 1 Н.</t>
  </si>
  <si>
    <t>В столбце Ед. эта настройка должна показывать текущую INPUT-единицу силы формулой из rngUnitSettings. Если пользователь меняет Units.Force.Input, подпись единицы у Solver.ToleranceN меняется автоматически.</t>
  </si>
  <si>
    <t>Меньший допуск строже, но может увеличить число итераций или вызвать NumFail из-за слишком жесткого критерия.</t>
  </si>
  <si>
    <t>Solver.ToleranceMx - 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</si>
  <si>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Это абсолютный допуск невязки по моменту Mx. Число в Config вводится в текущей INPUT-единице момента, указанной в блоке Units.</t>
  </si>
  <si>
    <t>Перед расчетом программа переводит этот допуск во внутренние Н*мм и уже там проверяет равновесие.</t>
  </si>
  <si>
    <t>Критерий считается выполненным, когда |Mxint - Mx| не больше переведенного допуска.</t>
  </si>
  <si>
    <t>Практический ориентир для строгого расчета: при INPUT Moment = Н*мм можно ставить около 1000; при kN*m - около 0.001; при tf*m - около 0.0001. Все три варианта дают примерно один и тот же внутренний допуск порядка 1000 Н*мм.</t>
  </si>
  <si>
    <t>В столбце Ед. эта настройка показывает текущую INPUT-единицу момента из блока Units. Это важно для Capacity.SolutionStrategy = LoadMultiplier, потому что для каждой проверяемой точки нужно заново проверить равновесие.</t>
  </si>
  <si>
    <t>Допуск относится к равновесию решателя, а не к точности вывода момента в таблицу Results.</t>
  </si>
  <si>
    <t>Solver.ToleranceMy - 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</si>
  <si>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Это абсолютный допуск невязки по моменту My. Число в Config вводится в текущей INPUT-единице момента, указанной в блоке Units.</t>
  </si>
  <si>
    <t>Критерий считается выполненным, когда |Myint - My| не больше переведенного допуска.</t>
  </si>
  <si>
    <t>Практический ориентир такой же, как для Solver.ToleranceMx: 1000 при Н*мм; 0.001 при kN*m; 0.0001 при tf*m. Это не обязательные нормативные значения, а рабочие численные допуски.</t>
  </si>
  <si>
    <t>В столбце Ед. эта настройка должна показывать текущую INPUT-единицу момента формулой из rngUnitSettings.</t>
  </si>
  <si>
    <t>Слишком малое значение может сделать расчет чувствительным к дискретизации сетки и округлениям.</t>
  </si>
  <si>
    <t>Solver.LineSearchEnabled - Общая настройка Newton и Secant. Разрешает дробить слишком резкий шаг, если полный шаг ухудшает невязку равновесия.</t>
  </si>
  <si>
    <t>Line search проверяет, улучшает ли предложенный итерационный шаг равновесие.</t>
  </si>
  <si>
    <t>Если полный шаг слишком резкий, программа пробует уменьшенный шаг с коэффициентом α.</t>
  </si>
  <si>
    <t>Включение повышает устойчивость на нелинейных диаграммах, но может добавить вычисления внутренних усилий.</t>
  </si>
  <si>
    <t>Solver.DampingInitial - Общая настройка Newton и Secant. Начальный множитель шага перед line search; 1 означает пробовать полный расчетный шаг.</t>
  </si>
  <si>
    <t>Это начальный множитель итерационной поправки.</t>
  </si>
  <si>
    <t>Формула шага: u_new = u_old + α · Δu, где u_old - текущая плоскость деформаций, Δu - найденная поправка, α - доля принятого шага. На первом пробном шаге α берется из Solver.DampingInitial.</t>
  </si>
  <si>
    <t>Значение меньше 1 делает первый шаг осторожнее. Это может улучшить сходимость, но обычно увеличивает число итераций.</t>
  </si>
  <si>
    <t>Обычный стартовый вариант - 1. Если расчет часто срывается на первом большом шаге, можно пробовать 0.5 или 0.25. Это безразмерный коэффициент, поэтому при смене N/kN/tf, mm/m или MPa/kPa его числовое значение менять не нужно.</t>
  </si>
  <si>
    <t>Solver.MinLineSearchAlpha - Общая настройка Newton и Secant. Минимальный множитель шага; ниже этого значения шаг считается неудачным.</t>
  </si>
  <si>
    <t>Это минимально допустимый коэффициент α при дроблении итерационного шага line search.</t>
  </si>
  <si>
    <t>Если шаг уже уменьшен до этого α и равновесие все равно не улучшается, line search считается неуспешным.</t>
  </si>
  <si>
    <t>Меньшее значение разрешает сильнее дробить шаг и иногда спасает сложный расчет. Но если α приходится уменьшать слишком сильно, это часто признак плохой обусловленности, грубой сетки или проблемных диаграмм.</t>
  </si>
  <si>
    <t>Практический диапазон: 0.1 - грубый и быстрый line search; 0.03125 - рабочее значение; 0.01 - более терпеливый, но медленный режим. Это безразмерная доля шага, от выбранных единиц нагрузки и длины не зависит.</t>
  </si>
  <si>
    <t>Solver.MaxDeltaEpsilon0 - Общая настройка Newton и Secant. Максимальное изменение базовой деформации ε_0 за одну итерацию.</t>
  </si>
  <si>
    <t>Это ограничение приращения средней деформации ε_0 за одну итерацию.</t>
  </si>
  <si>
    <t>После вычисления поправки Δε_0 программа не разрешает ей быть больше заданного предела.</t>
  </si>
  <si>
    <t>Ограничение защищает расчет от нереалистичного скачка плоскости деформаций. Это численная защита, а не физический предел деформации материала.</t>
  </si>
  <si>
    <t>Ориентиры: 0.001 - более свободный шаг; 0.0005 - обычное значение; 0.0001 - осторожный режим для жестких диаграмм. Единица - относительная деформация, то есть безразмерная величина; при смене единиц нагрузки/длины значение не пересчитывается.</t>
  </si>
  <si>
    <t>Solver.MaxDeltaKappa - Общая настройка Newton и Secant. Максимальное изменение кривизны κ_x/κ_y за одну итерацию.</t>
  </si>
  <si>
    <t>Это ограничение приращения кривизны κ_x и κ_y за одну итерацию.</t>
  </si>
  <si>
    <t>После вычисления поправок Δκ_x и Δκ_y программа масштабирует шаг, если хотя бы одна кривизна меняется больше разрешенного предела.</t>
  </si>
  <si>
    <t>Настройка не задает предельную кривизну сечения. Она ограничивает только один итерационный скачок, чтобы плоскость деформаций не перескакивала через устойчивое решение.</t>
  </si>
  <si>
    <t>Меньшее значение обычно делает расчет спокойнее, но медленнее. Слишком большое значение может привести к срыву line search и пользовательскому статусу NumFail.</t>
  </si>
  <si>
    <t>Число вводится в текущей INPUT-единице кривизны. Эквивалентные записи одного внутреннего предела шага: 0.00001 при Units.Curvature.Input = 1/mm или примерно 0.01 при Units.Curvature.Input = 1/m.</t>
  </si>
  <si>
    <t>Solver.SecantMaxRestarts - Применяется только к Secant. Максимальное число контролируемых перезапусков приближенной матрицы чувствительности.</t>
  </si>
  <si>
    <t>Это максимум перезапусков приближенной матрицы чувствительности в методе Secant.</t>
  </si>
  <si>
    <t>Перезапуск нужен, когда секущая матрица стала неудачной и дальнейшие шаги не улучшают невязку.</t>
  </si>
  <si>
    <t>Настройка используется только при Solver.Method = Secant.</t>
  </si>
  <si>
    <t>Solver.SecantMinStepNorm - Применяется только к Secant. Минимально допустимая норма secant-шага; слишком малый шаг считается застоем.</t>
  </si>
  <si>
    <t>Это минимальная норма шага метода Secant.</t>
  </si>
  <si>
    <t>Если рассчитанный шаг становится меньше этого порога, программа считает, что метод застрял и не делает полезного продвижения.</t>
  </si>
  <si>
    <t>Настройка защищает от бесконечных микрошагов без улучшения равновесия.</t>
  </si>
  <si>
    <t>Обычно это очень малое безразмерное число: 1E-12 как рабочий уровень, 1E-10 для более грубой остановки, 1E-14 для более терпеливой проверки. От пользовательских единиц нагрузки и длины оно не зависит.</t>
  </si>
  <si>
    <t>Capacity.SolutionStrategy - 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</si>
  <si>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Capacity.SolutionStrategy задает предпочтительную стратегию поиска предельной точки для траектории, заданной в строке сочетания столбцом CapacityLoadPath. Это не жесткий запрет на другую ветку, потому что в некоторых траекториях программа выбирает более устойчивый путь и отдельно показывает фактический метод в Results.</t>
  </si>
  <si>
    <t>CapacityLoadPath показывает, какие компоненты нагрузки умножаются на λ: λ*Mx, λ*My, λ*Mxy, λ*N или λ*NMxy. Остальные компоненты остаются постоянными.</t>
  </si>
  <si>
    <t>Если масштабируется N, то момент от смещения точки приложения N масштабируется вместе с N. Это сохраняет одну и ту же линию действия продольной силы.</t>
  </si>
  <si>
    <t>Auto: рекомендуемый режим. Для изгибных траекторий программа сначала пробует быстрый UltimateStrain. Если эта задача не сошлась численно, она автоматически повторяет поиск через LoadMultiplier по той же самой λ-траектории.</t>
  </si>
  <si>
    <t>LoadMultiplier: программа подбирает множитель λ пробными расчетами НДС по общей формуле N = N_0 + λ·N_base, Mx = Mx_0 + λ·Mx_base, My = My_0 + λ·My_base. Индекс 0 означает постоянную часть траектории, base - масштабируемую часть.</t>
  </si>
  <si>
    <t>UltimateStrain: программа напрямую ищет плоскость деформаций, где одновременно выполнены условия выбранной λ-траектории и достигнута одна из предельных деформаций бетона или арматуры.</t>
  </si>
  <si>
    <t>Важное исключение для силовой осевой траектории: если выбран λ*N или выбран λ*NMxy при нулевых пользовательских Mx/My, программа сразу использует LoadMultiplier. Такой путь масштабирует только продольную силу и моменты ее переноса, поэтому прямая предельная постановка UltimateStrain может быть вырожденной на горизонтальном плато диаграммы.</t>
  </si>
  <si>
    <t>В Summary это видно в отдельном столбце CapacitySolutionMethod. Он показывает не пожелание из Config, а фактическую ветку, которой программа реально нашла предельную точку: UltimateStrain или LoadMultiplier.</t>
  </si>
  <si>
    <t>Оба метода используют одну и ту же расчетную модель, одинаковые диаграммы материалов и одинаковый формат результата. Отдельных пользовательских режимов SolveMx/SolveMy/SolveMxy нет.</t>
  </si>
  <si>
    <t>Практический выбор: Auto удобен для обычной работы. UltimateStrain обычно быстрее для изгибных и смешанных траекторий, а LoadMultiplier устойчивее в вырожденных случаях, особенно при чистой продольной силе.</t>
  </si>
  <si>
    <t>Самые быстрые траектории обычно λ*Mx, λ*My и λ*Mxy при Capacity.SolutionStrategy = UltimateStrain или Auto. В этих случаях N остается постоянной, программа напрямую ищет предельную плоскость деформаций и затем получает λ из найденного предельного момента. Такой путь не требует многократно запускать полный прямой расчет НДС для разных λ.</t>
  </si>
  <si>
    <t>Более тяжелые и долгие режимы - λ*N и особенно λ*NMxy, а также любой путь при Capacity.SolutionStrategy = LoadMultiplier. Причина не в типе сечения, а в математической постановке: если масштабируется N, нужно проверять целую силовую траекторию N = N0 + λ·Nbase, Mx = Mx0 + λ·Mxbase, My = My0 + λ·Mybase. Для каждого пробного λ программа заново ищет равновесие, поэтому время растет примерно пропорционально числу пробных точек и количеству внутренних итераций.</t>
  </si>
  <si>
    <t>λ*NMxy является самым общим вариантом: одновременно меняются N, Mx и My, поэтому прямой UltimateStrain должен удерживать результат на трехмерной линии в пространстве усилий N-Mx-My. Это устойчиво и универсально, но численно тяжелее, чем типовой инженерный случай N + λ*Mxy с постоянной N.</t>
  </si>
  <si>
    <t>Если нужен быстрый расчет предельного момента при заданной продольной силе, обычно выбирают λ*Mxy или λ*Mx/λ*My. Если нужно именно предельное осевое усилие или масштабирование всего сочетания целиком, выбирают λ*N или λ*NMxy и принимают, что расчет может идти заметно дольше.</t>
  </si>
  <si>
    <t>Численная несходимость не является физическим разрушением. Если равновесие не найдено, пользовательский статус должен быть NumFail, а не FAIL по физическому пределу.</t>
  </si>
  <si>
    <t>Capacity.SolverMaxIterations - Актуально для всех методов. Ограничивает число попыток найти равновесие или предельное состояние.</t>
  </si>
  <si>
    <t>Для LoadMultiplier эта настройка задает, сколько итераций можно сделать на каждой проверяемой точке λ, прежде чем считать эту точку численно несошедшейся.</t>
  </si>
  <si>
    <t>Для UltimateStrain эта же настройка ограничивает число итераций прямого поиска предельной плоскости деформаций.</t>
  </si>
  <si>
    <t>Если значение слишком мало, сложное сочетание может получить NumFail даже тогда, когда физически сечение несет нагрузку. Если значение слишком велико, расчет может дольше пытаться сойтись на плохих исходных данных.</t>
  </si>
  <si>
    <t>Практически: увеличивать имеет смысл, когда диаграммы корректны, геометрия нормальная, но расчет останавливается по превышению числа итераций. Если ошибка вызвана неправильными единицами, пустыми диаграммами или нереалистичной нагрузкой, увеличение итераций проблему не исправит.</t>
  </si>
  <si>
    <t>Capacity.SolverMaxIterations - это защитный численный параметр программы. Он не является расчетным коэффициентом СП.</t>
  </si>
  <si>
    <t>Capacity.ToleranceStrain - Актуально для UltimateStrain и первой ветки Auto. Абсолютный допуск достижения предельной деформации критического бетонного волокна или стержня.</t>
  </si>
  <si>
    <t>В UltimateStrain программа не перебирает λ. Она подбирает плоскость деформаций так, чтобы одновременно были выполнены равновесие по N, сохранено направление Mx/My и один критический элемент дошел до своего предела деформации.</t>
  </si>
  <si>
    <t>Для силовой осевой траектории λ*N, а также для λ*NMxy без пользовательских моментов, этот параметр обычно не участвует: программа сразу применяет LoadMultiplier, где итоговую точность задает Capacity.ToleranceLambda.</t>
  </si>
  <si>
    <t>Capacity.ToleranceStrain говорит, насколько близко к этому пределу нужно попасть. Например при пределе бетона -0.0035 и допуске 0.00001 расчет может остановиться, когда критическая деформация отличается от предела примерно на эту величину.</t>
  </si>
  <si>
    <t>Это не физический предел. Физические пределы берутся из диаграммы выбранного расчета: бетонные пределы задает построенная диаграмма бетона, пределы арматуры - построенная диаграмма арматуры.</t>
  </si>
  <si>
    <t>Меньший допуск дает более строгую численную остановку, но может увеличить число итераций или привести к NumFail на сложной геометрии/диаграмме. Больший допуск ускоряет расчет, но делает найденную λ менее точной.</t>
  </si>
  <si>
    <t>Ориентиры: 0.0001 - грубее и быстрее; 0.00001 - обычное значение; 0.000001 - строгая проверка, которая может потребовать больше итераций. Это относительная деформация, безразмерная величина; при смене единиц длины или нагрузки ее не пересчитывают.</t>
  </si>
  <si>
    <t>Capacity.ToleranceStrain - это численный допуск реализации. Он не является расчетным коэффициентом или отдельным требованием СП.</t>
  </si>
  <si>
    <t>Capacity.MaxLambda - Только для LoadMultiplier. Верхняя граница расширения скобки поиска λ.</t>
  </si>
  <si>
    <t>Это защитная верхняя граница расширения скобки в методе LoadMultiplier.</t>
  </si>
  <si>
    <t>В LoadMultiplier программа расширяет интервал поиска только до этого значения. Если предельное состояние не найдено до MaxLambda, расчет должен завершиться диагностируемым статусом.</t>
  </si>
  <si>
    <t>В UltimateStrain эта настройка не ограничивает найденную λ: там программа напрямую ищет предельную плоскость деформаций и принимает результат, если λ положительная и численно конечная.</t>
  </si>
  <si>
    <t>Ориентиры для LoadMultiplier: 10...20 удобно для быстрой оценки; 1024 - значение по умолчанию с большим запасом для малых исходных нагрузок и контрольных расчетов. λ безразмерна и не зависит от выбранных единиц.</t>
  </si>
  <si>
    <t>Capacity.SearchMethod - Метод одномерного поиска для LoadMultiplier и для повторной попытки в Auto. Поддерживается только Bisection, Brent или Secant.</t>
  </si>
  <si>
    <t>Capacity.SearchMethod работает только там, где фактически используется LoadMultiplier: при явном LoadMultiplier, при повторной попытке из Auto и при осевых траекториях, которые программа сразу считает через LoadMultiplier как более устойчивую постановку.</t>
  </si>
  <si>
    <t>Для λ*Mx, λ*My и λ*Mxy в обычном режиме Auto/UltimateStrain эта настройка не влияет, пока расчет не перешел в повторный поиск через LoadMultiplier.</t>
  </si>
  <si>
    <t>Bisection: самый предсказуемый и обычно предпочтительный вариант. Он сохраняет интервал, внутри которого меняется знак целевой функции, и на каждой итерации делит его пополам. Чаще всего он не самый быстрый по числу шагов, зато хорошо переносит неровную нелинейную функцию.</t>
  </si>
  <si>
    <t>Brent: обычно быстрее Bisection, если функция по λ достаточно гладкая. Метод тоже держит безопасный интервал, но при возможности делает более умный интерполяционный шаг. Если шаг получается рискованным, возвращается к безопасному шагу внутри интервала.</t>
  </si>
  <si>
    <t>Secant: потенциально быстрый на гладких задачах, но в текущих CapacityLoadPath чаще менее предпочтителен. Он берет две последние проверенные точки λ и прогнозирует следующую точку; при плохом прогнозе, слишком малом шаге или застое может остановиться с NumFail.</t>
  </si>
  <si>
    <t>Практически: Bisection - надежная базовая стратегия; Brent - хороший кандидат, если хочется ускорить LoadMultiplier и проверка стабильна; Secant лучше использовать для диагностики, а не как основной режим.</t>
  </si>
  <si>
    <t>Пустое или недопустимое значение приводит к статусу InputErr. Программа не должна молча переключаться на Bisection или Brent.</t>
  </si>
  <si>
    <t>Bisection, Brent и Secant - это численные техники поиска предельного множителя. СП не предписывает конкретный алгоритм одномерного поиска для этой реализации.</t>
  </si>
  <si>
    <t>Capacity.InitialLambda - Начальный множитель λ при поиске верхней границы несущей способности.</t>
  </si>
  <si>
    <t>Это начальная величина λ для метода LoadMultiplier на выбранной траектории CapacityLoadPath.</t>
  </si>
  <si>
    <t>Если при этом λ сечение еще не достигло предельного состояния, программа расширяет верхнюю границу поиска.</t>
  </si>
  <si>
    <t>Если начальное значение слишком маленькое, может потребоваться больше расчетных точек. Если слишком большое, первая попытка чаще будет несходящейся или сразу за пределом.</t>
  </si>
  <si>
    <t>Рекомендуемый старт - 1, потому что он соответствует проверке исходного уровня моментов. Для очень слабых сечений можно поставить 0.5; для заведомо малых нагрузок - 2. λ безразмерна, поэтому при переходе с tf*m на kN*m значение не пересчитывается.</t>
  </si>
  <si>
    <t>Capacity.ToleranceLambda - Общий допуск одномерного поиска λ для Bisection, Brent и Secant.</t>
  </si>
  <si>
    <t>Это точность одномерного поиска предельного множителя λ в LoadMultiplier.</t>
  </si>
  <si>
    <t>Bisection, Brent и Secant останавливаются, когда интервал/шаг по λ становится достаточно малым по этому допуску.</t>
  </si>
  <si>
    <t>Это допуск именно по коэффициенту λ, а не по деформациям. Для UltimateStrain используется Capacity.ToleranceStrain.</t>
  </si>
  <si>
    <t>Практические ориентиры: 0.1 - грубая быстрая оценка; 0.01 - обычный инженерный расчет; 0.001 - более точный, но медленный поиск. Значение безразмерно и не зависит от выбранных единиц N/Mx/My.</t>
  </si>
  <si>
    <t>Capacity.MaxRetries - Число повторов той же λ-точки после NumFail/SingularTangent. 0 - без повторов; при повторе LoadSteps = BaseLoadSteps·2^attempt.</t>
  </si>
  <si>
    <t>Это число дополнительных попыток для одной и той же точки λ, если внутренний расчет НДС не сошелся.</t>
  </si>
  <si>
    <t>Первая попытка имеет номер attempt = 0. Если она дала NumFail или SingularTangent, следующая попытка решает ту же самую точку λ, но с более осторожными численными настройками.</t>
  </si>
  <si>
    <t>Связь с Capacity.BaseLoadSteps прямая: LoadSteps_eff = Capacity.BaseLoadSteps · 2^{attempt}. При BaseLoadSteps = 1 и MaxRetries = 0 выполняется только первая попытка с 1 ступенью; при MaxRetries = 1 добавляется единственный повтор с 2 ступенями.</t>
  </si>
  <si>
    <t>Одновременно уменьшается допустимый шаг по кривизне: MaxDeltaKappa_eff = Solver.MaxDeltaKappa·2^{-attempt}. Поэтому повтор становится мягче без изменения заданной физической нагрузки.</t>
  </si>
  <si>
    <t>Если обычные λ-точки сходятся с первой попытки, MaxRetries не увеличивает время расчета: дополнительные solve запускаются только после численной несходимости конкретной точки. Но для некоторых осевых траекторий несходящиеся точки могут встречаться часто, поэтому включенный retry заметно увеличивает время.</t>
  </si>
  <si>
    <t>Если повторы исчерпаны, точка λ получает NumFail. Такая несходимость не считается разрушением сечения.</t>
  </si>
  <si>
    <t>Ориентиры: 0 - значение по умолчанию, без страховочной попытки и максимально быстро; 1 - одна мягкая повторная попытка для проблемной точки; 2...3 - медленнее, но полезно для жестких диаграмм и крупной сетки. Это счетчик попыток, от единиц измерения не зависит.</t>
  </si>
  <si>
    <t>Capacity.BaseLoadSteps - Базовое число ступеней нагрузки первой попытки λ-точки LoadMultiplier. При MaxRetries &gt; 0 повторы автоматически используют 2, 4, ... базовых шага.</t>
  </si>
  <si>
    <t>Это базовое число ступеней приложения нагрузки для каждой λ-точки в LoadMultiplier.</t>
  </si>
  <si>
    <t>BaseLoadSteps задает только первую попытку λ-точки. Если MaxRetries разрешает повтор, фактическое число ступеней на повторе увеличивается по формуле BaseLoadSteps·2^attempt.</t>
  </si>
  <si>
    <t>Например при BaseLoadSteps = 1 и MaxRetries = 0 каждая λ-точка решается один раз с одной ступенью. Если поставить MaxRetries = 1, несошедшаяся точка будет повторена с двумя ступенями и более осторожным шагом кривизны.</t>
  </si>
  <si>
    <t>Большее базовое значение делает каждую первую λ-точку устойчивее, но замедляет весь LoadMultiplier даже там, где сходимость была бы нормальной.</t>
  </si>
  <si>
    <t>Настройка не используется как физический шаг увеличения нагрузки. Внешний поиск λ выполняют Bisection, Brent или Secant.</t>
  </si>
  <si>
    <t>Рекомендуемое значение по умолчанию - 1: обычные сходящиеся λ-точки остаются быстрыми, а страховку при необходимости лучше включать через Capacity.MaxRetries.</t>
  </si>
  <si>
    <t>Ориентиры: 1 - быстро и обычно достаточно; 2...4 - мягче для нелинейных диаграмм, но дороже на каждой λ-точке; 8 и больше - только если отдельные точки часто дают NumFail даже после повторной попытки. Это количество ступеней, не размерная величина.</t>
  </si>
  <si>
    <t>Stability.Code - Выбор методики учета продольного изгиба: SP63 или SP35. Расчет включается отдельно в профиле.</t>
  </si>
  <si>
    <t>SP63 включает учет продольного изгиба по формулам СП 63.13330.2018, п. 8.1.15: условная жесткость D, критическая сила N_cr и коэффициент η.</t>
  </si>
  <si>
    <t>SP35 включает ветвь СП 35.13330.2011: для малых эксцентриситетов используется отдельная проверка устойчивости, для больших - увеличение момента через η.</t>
  </si>
  <si>
    <t>В обоих вариантах эксцентриситет продольной силы считается относительно центра тяжести приведенного сечения бетон + арматура. Пользователь при этом вводит нагрузки относительно бетонного центра и Load.ReferenceOffset; программа переносит моменты к приведенному центру перед расчетом устойчивости.</t>
  </si>
  <si>
    <t>Расчет запускается только для тех сочетаний, где выбранный профиль имеет Calculation.Stability.Enabled = Yes.</t>
  </si>
  <si>
    <t>Stability.ElementLength - Геометрическая длина элемента L. Расчетная длина по главным плоскостям получается как l_0,1 = μ_1·L и l_0,2 = μ_2·L.</t>
  </si>
  <si>
    <t>Это геометрическая длина элемента L до умножения на μ1/μ2.</t>
  </si>
  <si>
    <t>Для критической силы и гибкости программа считает расчетные длины l_0,1 = μ1·L и l_0,2 = μ2·L.</t>
  </si>
  <si>
    <t>По СП 63 п. 8.1.7 и СП 35 п. 7.52 случайный эксцентриситет в режиме AutoWithL берется именно по L, а не по l_0.</t>
  </si>
  <si>
    <t>Программа не анализирует закрепления элемента автоматически: пользователь задает длину и коэффициенты расчетной длины уже по своей расчетной схеме.</t>
  </si>
  <si>
    <t>Stability.Mu1 - Коэффициент расчетной длины для плоскости 1: изгиб вокруг главной оси 1 с моментом инерции I_1.</t>
  </si>
  <si>
    <t>Коэффициент задает расчетную длину в соответствующей главной плоскости приведенного сечения.</t>
  </si>
  <si>
    <t>μ1 относится к изгибу вокруг главной оси 1, для которой выведен PrincipalI1. μ2 относится к изгибу вокруг главной оси 2, для которой выведен PrincipalI2.</t>
  </si>
  <si>
    <t>Для круга и других почти изотропных сечений программа фиксирует главную ось 1 по X: плоскость 1 соответствует Mx, эксцентриситет и габарит берутся по Y.</t>
  </si>
  <si>
    <t>Плоскость 2 в этом частном случае соответствует My, эксцентриситет и габарит берутся по X.</t>
  </si>
  <si>
    <t>Если оси сечения повернуты относительно X/Y, программа сама переводит моменты в главные оси, но выбор μ остается ответственностью пользователя.</t>
  </si>
  <si>
    <t>Stability.Mu2 - Коэффициент расчетной длины для плоскости 2: изгиб вокруг главной оси 2 с моментом инерции I_2.</t>
  </si>
  <si>
    <t>Stability.SystemType - Расчетная схема элемента: Determinate - статически определимая; Indeterminate - статически неопределимая.</t>
  </si>
  <si>
    <t>Determinate выбирают для статически определимой расчетной схемы: программа складывает эксцентриситет от заданного момента и случайный эксцентриситет.</t>
  </si>
  <si>
    <t>Indeterminate выбирают для статически неопределимой расчетной схемы: программа берет расчетный эксцентриситет не меньше случайного, то есть большее значение по модулю.</t>
  </si>
  <si>
    <t>В обозначениях СП 63 это формирование e_0 с учетом e_a; в обозначениях СП 35 - формирование e_c с учетом e_c,sl.</t>
  </si>
  <si>
    <t>Настройка влияет только на правило объединения основного и случайного эксцентриситета. Остальные формулы СП 63 или СП 35 выбираются настройкой Stability.Code.</t>
  </si>
  <si>
    <t>Stability.ZeroMomentEccentricitySign1 - Направление случайного эксцентриситета при M1=0: положительная нормаль к главной оси 1 или обратная сторона.</t>
  </si>
  <si>
    <t>Если момент в главной плоскости равен нулю, знак случайного эксцентриситета нельзя определить из направления момента.</t>
  </si>
  <si>
    <t>Пользователь задает 1 или -1, чтобы явно указать, в какую сторону прикладывать случайный эксцентриситет: e_a по СП 63 или e_c,sl по СП 35.</t>
  </si>
  <si>
    <t>Для круга и других почти изотропных сечений индекс 1 задает направление эксцентриситета по Y для изгиба Mx.</t>
  </si>
  <si>
    <t>Индекс 2 в этом частном случае задает направление эксцентриситета по X для изгиба My.</t>
  </si>
  <si>
    <t>Настройка относится к главным плоскостям, а не к глобальным осям X/Y.</t>
  </si>
  <si>
    <t>Stability.ZeroMomentEccentricitySign2 - Направление случайного эксцентриситета при M2=0: положительная нормаль к главной оси 2 или обратная сторона.</t>
  </si>
  <si>
    <t>Stability.AccidentalEccentricityMode - Как задавать случайный эксцентриситет: AutoWithL - по геометрической длине L; AutoWithμL - по расчетной длине μL; User - взять заданный модуль.</t>
  </si>
  <si>
    <t>AutoWithL - нормативный режим по геометрической длине: СП 63 использует e_a = max(L/600; h/30; 10 мм), СП 35 использует e_c,sl = L/400.</t>
  </si>
  <si>
    <t>AutoWithμL - режим по умолчанию в книге: вместо геометрической длины L в случайном эксцентриситете используется расчетная длина l_0 = μL.</t>
  </si>
  <si>
    <t>User означает, что пользователь сам задает модуль случайного эксцентриситета отдельно для двух главных плоскостей: Stability.AccidentalEccentricityUser1/2.</t>
  </si>
  <si>
    <t>Знак эксцентриситета программа выбирает отдельно: по знаку момента в главной плоскости, а при чистом сжатии - по настройкам Stability.ZeroMomentEccentricitySign1/2.</t>
  </si>
  <si>
    <t>Stability.AccidentalEccentricityUser1 - Модуль случайного эксцентриситета плоскости 1 для режима User: плечо по нормали к главной оси 1.</t>
  </si>
  <si>
    <t>Используется только при Stability.AccidentalEccentricityMode = User.</t>
  </si>
  <si>
    <t>Задается положительный модуль случайного эксцентриситета для соответствующей главной плоскости приведенного сечения.</t>
  </si>
  <si>
    <t>Для круга и других почти изотропных сечений User1 - это модуль эксцентриситета по Y для изгиба Mx.</t>
  </si>
  <si>
    <t>User2 в этом частном случае - модуль эксцентриситета по X для изгиба My.</t>
  </si>
  <si>
    <t>Знак не вводится здесь, чтобы не дублировать принятую логику направления.</t>
  </si>
  <si>
    <t>Число вводится в текущей INPUT-единице длины и переводится во внутренние миллиметры перед расчетом.</t>
  </si>
  <si>
    <t>Stability.AccidentalEccentricityUser2 - Модуль случайного эксцентриситета плоскости 2 для режима User: плечо по нормали к главной оси 2.</t>
  </si>
  <si>
    <t>Stability.AccidentalEccentricityPlanes - OnlyMomentPlane - учитывать случайный эксцентриситет только в плоскостях с моментом; BothPlanes - учитывать в обеих главных плоскостях.</t>
  </si>
  <si>
    <t>OnlyMomentPlane сохраняет принятую упрощенную схему: если момент есть только в одной главной плоскости, случайный эксцентриситет добавляется только в этой плоскости.</t>
  </si>
  <si>
    <t>BothPlanes добавляет случайный эксцентриситет в обеих главных плоскостях. Если момент в плоскости ненулевой, знак берется по направлению увеличения этого момента; если момент равен нулю, знак берется из Stability.ZeroMomentEccentricitySign1/2.</t>
  </si>
  <si>
    <t>Настройка не запускает перебор знаков и не добавляет дополнительных НДМ-расчетов.</t>
  </si>
  <si>
    <t>Stability.PhiLMode - Auto - коэффициент длительности считается по длительной части момента; PhiL2 - принять φ_l = 2 в расчетных ветвях N_cr/η.</t>
  </si>
  <si>
    <t>Auto считает коэффициент длительности по нормативному отношению длительного момента к полному моменту.</t>
  </si>
  <si>
    <t>Для СП 63 моменты берутся относительно центра наиболее растянутого или наименее сжатого стержня арматуры.</t>
  </si>
  <si>
    <t>Для СП 35 в ветви e_c &gt; r моменты берутся относительно соответствующей грани сечения; при противоположных знаках полного и длительного моментов применяется специальное правило СП 35.</t>
  </si>
  <si>
    <t>PhiL2 принимает φ_l = 2 как консервативный пользовательский режим только в расчетных ветвях N_cr/η.</t>
  </si>
  <si>
    <t>В режиме Auto программа ограничивает коэффициент диапазоном 1...2. Нижняя граница 1 принята как консервативное проектное правило: длительная часть не должна искусственно уменьшать расчетный эффект.</t>
  </si>
  <si>
    <t>В табличной ветви СП 35 при e_c ≤ r эта настройка не заменяет табличный φ_l: там всегда используются φ_m и φ_l из таблицы 7.21.</t>
  </si>
  <si>
    <t>Для СП 63 таблица нагрузок означает постоянные + длительные нагрузки. Для СП 35 таблица означает постоянные нагрузки.</t>
  </si>
  <si>
    <t>Stability.SP63.Ks - Коэффициент ks при вкладе арматуры в условную жесткость D по СП 63.</t>
  </si>
  <si>
    <t>Эта настройка применяется только при Stability.Code = SP63.</t>
  </si>
  <si>
    <t>k_s участвует в условной жесткости D = k_b·E_b·I_b + k_s·E_s·I_s.</t>
  </si>
  <si>
    <t>Коэффициент η применяется только при гибкости l_0/i &gt; 14. При l_0/i ≤ 14 программа принимает η = 1, но N_cr все равно выводит справочно.</t>
  </si>
  <si>
    <t>DeltaEMin и DeltaEMax ограничивают δ_e = e_0/h в формуле k_b. По СП 63 для расчета принимается диапазон 0.15...1.5.</t>
  </si>
  <si>
    <t>Материалы берутся строго из профиля: расчет устойчивости не подменяет ULS(I)/SLS(II) сам.</t>
  </si>
  <si>
    <t>Stability.SP63.DeltaEMin - Нижнее ограничение δ_e в формуле условной жесткости СП 63.</t>
  </si>
  <si>
    <t>Stability.SP63.DeltaEMax - Верхнее ограничение δ_e в формуле условной жесткости СП 63.</t>
  </si>
  <si>
    <t>Stability.SP35.PhiP - Коэффициент φ_p. Для ненапрягаемой арматуры в текущей постановке обычно принимается 1.</t>
  </si>
  <si>
    <t>Эта настройка применяется только при Stability.Code = SP35.</t>
  </si>
  <si>
    <t>PhiP оставлен пользовательским коэффициентом φ_p. Для ненапрягаемой арматуры в текущей постановке обычно используется значение 1.</t>
  </si>
  <si>
    <t>NOverNcrLimit контролирует условие N/N_cr для ветви η СП 35. В Results эта проверка выводится как коэффициент запаса NOverNcrLimit·N_cr/N: значение больше 1 означает, что условие выполняется.</t>
  </si>
  <si>
    <t>Табличные коэффициенты СП 35 берутся из отдельной таблицы rngSP35Table721 на Config, а не из кода.</t>
  </si>
  <si>
    <t>Stability.SP35.NOverNcrLimit - Контрольное ограничение N/N_cr для ветви СП 35 с коэффициентом η; в Results выводится запас Stability.SP35.NOverNcrLimit·N_cr/N.</t>
  </si>
  <si>
    <t>SLS.Crack.Allowable - Допустимая ширина раскрытия a_crc,ult, задается пользователем по нормам и условиям эксплуатации.</t>
  </si>
  <si>
    <t>Это предельно допустимая ширина раскрытия нормальной трещины a_crc,ult.</t>
  </si>
  <si>
    <t>Программа не назначает это значение автоматически. Пользователь выбирает его по нормам, категории трещиностойкости, условиям эксплуатации и проектным требованиям.</t>
  </si>
  <si>
    <t>После расчета программа выводит коэффициент запаса по трещинам: SF_crc = a_crc,ult·a_crc⁻¹.</t>
  </si>
  <si>
    <t>Если SF_crc &lt; 1, рассчитанная ширина раскрытия превышает заданный пользователем предел. Это не численная ошибка, а результат проверки.</t>
  </si>
  <si>
    <t>Число вводится в текущей INPUT-единице длины. Например допустимые 0.3 mm задаются как 0.3 при Units.Length.Input = mm, 0.03 при cm или 0.0003 при m.</t>
  </si>
  <si>
    <t>Условие проверки раскрытия трещин приведено в СП 63.13330.2018, п. 8.2.6, формула (8.118). Конкретное допустимое значение зависит от расчетной ситуации и должно быть подтверждено пользователем.</t>
  </si>
  <si>
    <t>SLS.Crack.InitiationLoadPath - Путь поиска образования нормальной трещины: Auto пробует λ*Mxy, затем λ*N, затем λ*NMxy; ручные режимы фиксируют один путь.</t>
  </si>
  <si>
    <t>Эта настройка задает, какая часть текущего сочетания масштабируется при поиске момента образования нормальной трещины.</t>
  </si>
  <si>
    <t>Auto: программа сначала пробует λ*Mxy. Если этот путь не дал расчетную точку образования трещины, пробует λ*N, затем λ*NMxy.</t>
  </si>
  <si>
    <t>В Auto резервный вариант ψ_s = 1 без найденной точки образования трещины не считается окончательным успехом, пока есть следующий путь. Это помогает получить PreCrackState/PostCrackState там, где другой путь нагрузки это позволяет.</t>
  </si>
  <si>
    <t>λ*Mxy: продольная сила N остается текущей, а программа увеличивает или уменьшает только моментный вектор Mx/My. Это прежняя схема и обычно удобна для изгиба при заданной N.</t>
  </si>
  <si>
    <t>λ*N: моментный вектор остается текущим, а программа ищет продольную силу N, при которой появляется трещина. Если трещина уже вызвана существующим моментом, отдельную точку по N получить нельзя; тогда программа оставляет ψs = 1.</t>
  </si>
  <si>
    <t>λ*NMxy: масштабируется весь вектор N/Mx/My. Этот режим полезен, когда нужно найти единый уровень текущего сочетания, при котором появляется нормальная трещина.</t>
  </si>
  <si>
    <t>Если ручной путь не управляет причиной уже образовавшейся трещины, программа не выдумывает ψ_s,crc: принимается консервативное ψ_s = 1, а в диагностике и Results остается соответствующий статус.</t>
  </si>
  <si>
    <t>В подробной таблице трещин колонка Method показывает фактически использованный путь. Для ручных режимов он совпадает с настройкой, а для Auto показывает путь, который дал принятую точку.</t>
  </si>
  <si>
    <t>Эта настройка не выбирает численный метод. Метод задается отдельно в SLS.Crack.InitiationSolutionStrategy.</t>
  </si>
  <si>
    <t>SLS.Crack.InitiationSolutionStrategy - Как искать уровень образования трещины: Auto, UltimateStrain или LoadMultiplier.</t>
  </si>
  <si>
    <t>Эта настройка задает, каким численным способом искать уровень образования нормальной трещины на пути SLS.Crack.InitiationLoadPath.</t>
  </si>
  <si>
    <t>Auto: рекомендуемый режим. Программа сначала пробует прямую предельную постановку UltimateStrain, а если она численно не сошлась, повторяет тот же путь через LoadMultiplier.</t>
  </si>
  <si>
    <t>UltimateStrain: программа напрямую ищет плоскость деформаций, где нагрузка лежит на выбранной λ-траектории и растянутый бетон достигает ε_bt,ult. Это обычно быстрее, потому что не нужно много раз решать обычное НДС для разных λ.</t>
  </si>
  <si>
    <t>LoadMultiplier: программа подбирает λ пробными расчетами НДС по модели CrackInitiation. Этот режим медленнее, но может быть устойчивее для сложных или вырожденных траекторий.</t>
  </si>
  <si>
    <t>Смысл такой же, как у Capacity.SolutionStrategy, но критерий другой: для трещин ищется не разрушение по модели прочности, а достижение предельной растягивающей деформации бетона ε_bt,ult.</t>
  </si>
  <si>
    <t>SLS.Crack.TensionZoneMode - Зона бетона A_bt: Effective - эффективная зона по 2a_s и 0.5h; FullTension - вся фактически растянутая зона.</t>
  </si>
  <si>
    <t>Эта настройка определяет, какая часть растянутого бетона входит в A_bt для формулы расстояния между трещинами.</t>
  </si>
  <si>
    <t>FullTension: берется вся фактически растянутая зона бетона. Бетонный конечный элемент попадает в A_bt, если его центр находится в растяжении по найденной плоскости деформаций.</t>
  </si>
  <si>
    <t>Effective: берется эффективная зона у наиболее растянутой поверхности. Ее глубина принимается h_bt = min(max(x_t; 2a_s); 0.5·h), где x_t - фактическая растянутая зона, a_s - расстояние от оси крайнего растянутого стержня до бетонного контура, h - полный габарит по нормали. Если x_t &lt; 2a_s, для A_bt принимается полоса 2a_s, даже если она заходит за нейтральную линию; бетонные КЭ выбираются по попаданию центра в эту полосу. Стержни для A_s, σ_s и d_s,eq при этом все равно берутся только растянутые.</t>
  </si>
  <si>
    <t>Геометрия произвольного сечения считается по нормали к нейтральной линии. h - габарит бетона по этой нормали; a_s - расстояние от оси крайнего растянутого стержня до бетонного контура. Точный смысл a_s выбирается настройкой SLS.Crack.CoverDistanceMode.</t>
  </si>
  <si>
    <t>Внешняя поверхность восстанавливается по прямоугольной оболочке бетонного КЭ. Если источник достоверно знает реальные стороны элемента, используется Rectangle. Если AutoCAD Region имеет надежные A/I, но не является прямоугольником, используется Equivalent rectangle с той же площадью и отношением главных инерций. Если направления по инерциям не определены или инерций нет, используется Equivalent square со стороной √A. Это влияет только на s_t, s_c, h и a_s; реальные A/I остаются расчетными характеристиками элемента.</t>
  </si>
  <si>
    <t>A_bt считается дискретно: если центр бетонного КЭ попал в расчетную зону, учитывается вся его площадь; частичные площади не считаются. A_s включает только растянутые стержни, оси которых находятся внутри той же зоны.</t>
  </si>
  <si>
    <t>Расстояние между трещинами: l_{s,0} = 0.5·A_bt·A_s⁻¹·d_s,eq. Затем l_s = max(l_{s,0}; 10·d_s,eq; 100 mm), после этого l_s = min(l_s; 40·d_s,eq; 400 mm). Здесь A_bt - площадь растянутой бетонной зоны, A_s - площадь выбранной растянутой арматуры, d_s,eq - эквивалентный диаметр.</t>
  </si>
  <si>
    <t>Если в зоне есть разные диаметры, программа использует d_s,eq как отношение двух сумм: числитель Σ(n_i·d_i²), знаменатель Σ(n_i·d_i). Это инженерное дополнение из EN 1992-1-1 для случая, который СП 63 явно не раскрывает.</t>
  </si>
  <si>
    <t>СП 63.13330.2018, п. 8.2.17 задает формулу (8.136) и ограничения 10d_s...40d_s, 100...400 mm. В программе для этих ограничений d_s принимается как d_s,eq, потому что расчетная группа может содержать стержни разных диаметров. Для произвольного сечения, косого изгиба и дискретной сетки программа применяет описанное выше НДМ-обобщение.</t>
  </si>
  <si>
    <t>SLS.Crack.CoverDistanceMode - Как считать a_s: GlobalExtreme - до дальней растянутой линии всего сечения; NearestContour - до ближайшего бетонного контура по нормали.</t>
  </si>
  <si>
    <t>Эта настройка уточняет, как программа определяет расстояние a_s от оси крайнего растянутого стержня до бетонного контура.</t>
  </si>
  <si>
    <t>NearestContour: от оси выбранного стержня проводится луч по нормали к нейтральной линии в сторону растянутой поверхности; a_s принимается до ближайшего выхода из бетонного контура. Этот режим удобен, когда нужно проверить локальное расстояние до ближайшей границы.</t>
  </si>
  <si>
    <t>GlobalExtreme: a_s считается до дальней растянутой опорной линии всего сечения по той же нормали. Для выступающих или не выпуклых сечений это расстояние может оказаться заметно больше локального.</t>
  </si>
  <si>
    <t>Найденное a_s используется в режиме Effective для нижнего ограничения глубины эффективной растянутой зоны: h_bt должно быть не меньше 2a_s. Через h_bt выбирается площадь бетона A_bt, затем считается расстояние между трещинами l_s и итоговая ширина a_crc.</t>
  </si>
  <si>
    <t>Настройка влияет только на расчетную зону A_bt и расстояние между трещинами. Она не меняет найденное НДС, диаграммы материалов, прочность или устойчивость.</t>
  </si>
  <si>
    <t>Если нейтральной линии нет, например в центральной ветке растяжения, эта настройка не участвует в расчете.</t>
  </si>
  <si>
    <t>SLS.Crack.Phi1 - Коэффициент длительности действия нагрузки для формулы a_crc; для продолжительного раскрытия обычно 1.4.</t>
  </si>
  <si>
    <t>Это коэффициент длительности действия нагрузки φ_1 в формуле раскрытия нормальной трещины.</t>
  </si>
  <si>
    <t>В текущей реализованной схеме программа считает продолжительное раскрытие a_crc = a_crc,1. Для такого расчета обычно принимают φ_1 = 1.4.</t>
  </si>
  <si>
    <t>Значение задается пользователем напрямую. Программа не подбирает φ_1 автоматически и использует число из Config.</t>
  </si>
  <si>
    <t>Коэффициент входит в формулу раскрытия трещины по СП 63.13330.2018, п. 8.2.15, формула (8.128).</t>
  </si>
  <si>
    <t>SLS.Crack.Phi2 - 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</si>
  <si>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Это коэффициент φ_2, учитывающий поверхность продольной арматуры в формуле раскрытия трещины.</t>
  </si>
  <si>
    <t>Теперь φ_2 задается пользователем напрямую. Отдельного поля профиля арматуры нет, чтобы не держать два источника истины.</t>
  </si>
  <si>
    <t>Обычный ориентир по СП 63: 0.5 для арматуры периодического профиля и 0.8 для гладкой арматуры.</t>
  </si>
  <si>
    <t>SLS.Crack.Phi3Mode - Как принимать φ_3: Auto - по характеру продольной силы; User - брать введенное значение SLS.Crack.Phi3.</t>
  </si>
  <si>
    <t>Эта настройка задает, как принимать коэффициент φ_3.</t>
  </si>
  <si>
    <t>Auto: программа выбирает φ_3 по характеру продольной силы текущего сочетания. При растягивающей продольной силе принимается 1.2, иначе 1.0.</t>
  </si>
  <si>
    <t>User: программа берет численное значение из SLS.Crack.Phi3 и не пытается определять характер нагружения автоматически.</t>
  </si>
  <si>
    <t>Настройка влияет только на формулу a_crc и не меняет НДС, диаграммы материалов или состав расчетной зоны.</t>
  </si>
  <si>
    <t>SLS.Crack.Phi3 - Пользовательское значение φ_3, если SLS.Crack.Phi3Mode = User.</t>
  </si>
  <si>
    <t>Это пользовательское значение коэффициента φ_3 для режима SLS.Crack.Phi3Mode = User.</t>
  </si>
  <si>
    <t>При SLS.Crack.Phi3Mode = Auto эта ячейка остается справочной: фактическое φ_3 определяется программой по текущему сочетанию и выводится в Results.</t>
  </si>
  <si>
    <t>SLS.Crack.PsiMode - Как принимать ψ_s: User - брать SLS.Crack.PsiS; Auto - сначала ψ_s = 1 и уточнять только при непрохождении; AlwaysCalc - всегда уточнять по σ_s,crc.</t>
  </si>
  <si>
    <t>Эта настройка задает только способ принятия коэффициента ψ_s в формуле раскрытия трещины.</t>
  </si>
  <si>
    <t>Факт образования нормальной трещины программа проверяет всегда до расчета ширины, независимо от режима User, Auto или AlwaysCalc.</t>
  </si>
  <si>
    <t>User: ψ_s берется из SLS.Crack.PsiS после положительной проверки образования трещины.</t>
  </si>
  <si>
    <t>Auto: сначала ширина считается с ψ_s = 1. Если полученная ширина a_crc не превышает SLS.Crack.Allowable, уточнение σ_s,crc не требуется.</t>
  </si>
  <si>
    <t>AlwaysCalc: программа всегда пытается вычислить σ_s,crc по состоянию сразу после образования трещины и применить ψ_s = 1 - 0.8·σ_s,crc/σ_s. Этот режим может дать меньшую ширину, чем Auto, даже если первая проверка с ψ_s = 1 уже проходила.</t>
  </si>
  <si>
    <t>Если первая проверка Auto не прошла, программа уточняет ψ_s по уже найденному состоянию сразу после образования трещины. В Results доля образования трещины подписана как λ_crc.</t>
  </si>
  <si>
    <t>Для обычной ветки N + M смысл λ_crc задается настройкой SLS.Crack.InitiationLoadPath: Auto подбирает подходящий путь, а ручные режимы масштабируют только Mxy, только N или весь вектор N/Mx/My.</t>
  </si>
  <si>
    <t>Трещина считается образованной, когда растянутый бетон достигает предельной деформации ε_bt,ult по СП 63, п. 8.2.14 и 8.1.30.</t>
  </si>
  <si>
    <t>Для двузначной эпюры принимается ε_bt,ult = ε_bt2. Для однозначно растянутой эпюры с ненулевой кривизной применяется формула (8.54): ε_bt,ult = ε_bt2 - (ε_bt2 - ε_bt0)·ε_1/ε_2. Здесь ε_1 и ε_2 - растягивающие деформации противоположных граней расчетной эпюры.</t>
  </si>
  <si>
    <t>После нахождения уровня образования трещины программа отдельно считает состояние сразу после ее появления: растянутый бетон уже выключен, а нагрузка соответствует найденному уровню. Из этого состояния берется σ_s,crc по тому же набору стержней, который выбран для текущего сочетания.</t>
  </si>
  <si>
    <t>σ_s,crc считается как средневзвешенное по площади напряжение этих же стержней: сумма A_s,i·σ_s,i,crc делится на сумму A_s,i. СП 63 задает саму величину σ_s,crc в п. 8.2.18, но не описывает, как усреднять много стержней произвольного сечения N + Mx + My; это принятая НДМ-интерпретация.</t>
  </si>
  <si>
    <t>Уточнение коэффициента записывается как ψ_s = 1 - 0.8·σ_s,crc·σ_s⁻¹, где σ_s - напряжение той же группы стержней в текущем CrackedState. При численных выбросах значение ограничивается диапазоном 0...1.</t>
  </si>
  <si>
    <t>Если найденная доля больше 1, нормальная трещина при заданной нагрузке еще не образована, и a_crc принимается равным 0. Текущее CrackedState все равно записывается в Results для проверки продольных трещин и визуального контроля.</t>
  </si>
  <si>
    <t>Важно: режим растянутого бетона из расчета прочности здесь не используется. Для поиска образования трещины берется модель MaterialModel.CrackInitiation из расчетного профиля. Нормативная настройка для этой стадии: SLS(II), ThreeLine, UseDiagram и кратковременные деформационные параметры.</t>
  </si>
  <si>
    <t>Базовая формула раскрытия приведена в СП 63.13330.2018, п. 8.2.15, формула (8.128). Для произвольного сечения N + Mx + My программа применяет НДМ-обобщение, потому что СП не дает отдельной пошаговой процедуры для такой дискретной модели.</t>
  </si>
  <si>
    <t>SLS.Crack.SigmaSCrcAveragingMode - Как усреднять только σ_s,crc: AllSelected - учитывать все выбранные стержни со знаком; TensionOnly - сжатые принимать как 0.</t>
  </si>
  <si>
    <t>Эта настройка влияет только на σ_s,crc - среднее напряжение выбранной арматуры сразу после образования нормальной трещины. Текущее σ_s в основной формуле a_crc считается по текущему CrackedState и по той расчетной группе, которую программа выбрала как растянутую для данного сочетания.</t>
  </si>
  <si>
    <t>Почему вообще возможны сжатые стержни в σ_s,crc: расчетная группа стержней сначала выбирается по текущему НДС рассматриваемого сочетания. Затем программа смотрит ту же самую группу в другом состоянии - PostCrackState, то есть сразу после образования трещины при нагрузке λ_crc. В этом пороговом состоянии нагрузка меньше или другая по траектории, растянутый бетон уже выключен, и плоскость деформаций может повернуться или сместиться. Поэтому отдельные стержни из ранее выбранной группы могут получить сжимающее напряжение.</t>
  </si>
  <si>
    <t>AllSelected: программа усредняет напряжения всех выбранных стержней со знаком. Если часть стержней в PostCrackState сжата, эти отрицательные напряжения уменьшают среднее σ_s,crc. Это значение по умолчанию, потому что оно честнее отражает фактическое состояние той же группы стержней сразу после трещинообразования.</t>
  </si>
  <si>
    <t>TensionOnly: если в PostCrackState выбранный стержень оказался сжатым, его напряжение для среднего σ_s,crc принимается равным 0. При этом площадь этого стержня остается в знаменателе среднего, потому что сама расчетная группа не пересобирается.</t>
  </si>
  <si>
    <t>Настройка не меняет A_s, d_s,eq, l_s, выбранные стержни и текущее σ_s. Она влияет только на уточнение ψ_s по формуле ψ_s = 1 - 0.8·σ_s,crc/σ_s в режимах SLS.Crack.PsiMode = Auto или AlwaysCalc.</t>
  </si>
  <si>
    <t>SLS.Crack.PsiS - Пользовательское значение ψ_s, если SLS.Crack.PsiMode = User.</t>
  </si>
  <si>
    <t>Это пользовательское значение коэффициента ψ_s для режима SLS.Crack.PsiMode = User.</t>
  </si>
  <si>
    <t>При SLS.Crack.PsiMode = Auto или AlwaysCalc эта ячейка не задает итоговый коэффициент: программа вычисляет ψ_s по принятой автоматической ветке.</t>
  </si>
  <si>
    <t>Настройка влияет только на формулу ширины раскрытия и не меняет НДС сечения.</t>
  </si>
  <si>
    <t>Автоматическое уточнение ψ_s выполняется по СП 63.13330.2018, п. 8.2.18, формула (8.137).</t>
  </si>
  <si>
    <t>AutoCAD.Export.CombinationID - Какое сочетание экспортировать в AutoCAD: Worst - строка, выбранная в верхней сводке Results по General.WorstCombinationCriterion; либо конкретный CombinationID.</t>
  </si>
  <si>
    <t>Worst означает: взять определяющее сочетание из верхней сводки Results. Критерий выбора задается General.WorstCombinationCriterion.</t>
  </si>
  <si>
    <t>Если указан конкретный номер, например LC2, в AutoCAD выгружаются напряжения/деформации именно для этого сочетания.</t>
  </si>
  <si>
    <t>Значение должно совпадать с CombinationID, который есть в результатах последнего расчета. Если указать несуществующее сочетание, экспорт остановится с понятной ошибкой.</t>
  </si>
  <si>
    <t>Экспорт не запускает расчет заново. Если после расчета пользователь поменял нагрузки, сначала нужно выполнить новый расчет, и только потом экспортировать.</t>
  </si>
  <si>
    <t>AutoCAD.Export.NeutralLineEnabled - Выгружать нейтральную линию в AutoCAD: Yes - выводить; No - не выводить.</t>
  </si>
  <si>
    <t>Yes включает вывод соответствующего объекта в AutoCAD. No пропускает его.</t>
  </si>
  <si>
    <t>Настройка управляет только оформлением экспорта и не меняет расчетные результаты.</t>
  </si>
  <si>
    <t>Экспорт читает последний Results и не запускает расчет заново.</t>
  </si>
  <si>
    <t>AutoCAD.Export.PrincipalAxesMode - Какие главные центральные оси выгружать в AutoCAD: Transformed - приведенного сечения; Concrete - бетонного; None - не выводить.</t>
  </si>
  <si>
    <t>Transformed выводит главные центральные оси приведенного сечения бетон + арматура.</t>
  </si>
  <si>
    <t>Concrete выводит главные центральные оси только бетонного сечения.</t>
  </si>
  <si>
    <t>None полностью отключает выгрузку главных осей. Точка приложения нагрузки и нейтральная линия управляются своими настройками.</t>
  </si>
  <si>
    <t>Экспорт берет центр и угол выбранных осей из сохраненного Results snapshot и не пересчитывает свойства сечения заново.</t>
  </si>
  <si>
    <t>AutoCAD.Export.LoadPointEnabled - Выгружать точку приложения нагрузки в AutoCAD: Yes - выводить; No - не выводить.</t>
  </si>
  <si>
    <t>AutoCAD.Export.ContourEnabled - Выгружать параметрический контур сечения в AutoCAD: Yes - вывести контур, если он есть в Results; No - не выводить.</t>
  </si>
  <si>
    <t>Yes выгружает контур сечения отдельной замкнутой полилинией AutoCAD, если точный параметрический контур сохранен в Results.</t>
  </si>
  <si>
    <t>Для Circle, RectSet, RoundedRectangle и HollowRectangle контур приходит из генератора вместе с прямыми участками и дугами. Дуги передаются как дуговые сегменты полилинии, а не как набор коротких линий.</t>
  </si>
  <si>
    <t>Для импортированной AutoCAD-сетки программа не восстанавливает внешний контур по волокнам и не угадывает оболочку. Если в Results нет contour-аннотаций, настройка просто ничего не добавит к экспорту.</t>
  </si>
  <si>
    <t>Имя слоя задается настройкой AutoCAD.Layer.Contour. Это позволяет отделить контур от слоев бетона, арматуры и подписей.</t>
  </si>
  <si>
    <t>AutoCAD.Export.LabelMode - 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</si>
  <si>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ValuesOnly выводит только численное значение выбранной профильной величины Visualization.Quantity.</t>
  </si>
  <si>
    <t>NamesAndValues добавляет к значению имя расчетного элемента, например C1 или R1.</t>
  </si>
  <si>
    <t>При NamesAndValues имена выводятся и для бетона, и для арматуры, если они сохранены в Results.</t>
  </si>
  <si>
    <t>AutoCAD.Layer.Concrete - Слой для областей бетонных волокон. Цвет каждой области задается по PhysicalState из Results: сжатие, растяжение или нейтральное состояние.</t>
  </si>
  <si>
    <t>Слои создаются автоматически, если их нет в чертеже. Области бетона и арматуры лежат на своих базовых слоях, а текстовые подписи разделяются по физическому состоянию.</t>
  </si>
  <si>
    <t>Если указанный слой уже есть в чертеже, программа использует его как есть и не меняет цвет, тип линий и другие свойства слоя.</t>
  </si>
  <si>
    <t>Настройка влияет только на экспорт и не меняет расчет.</t>
  </si>
  <si>
    <t>AutoCAD.Layer.Rebar - 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</si>
  <si>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 - Слой для параметрического контура сечения. Если слоя нет, программа создаст его голубым цветом; существующий слой не изменяется.</t>
  </si>
  <si>
    <t>Задает слой AutoCAD, на который выгружается параметрический контур сечения.</t>
  </si>
  <si>
    <t>Если указанного слоя нет в активном чертеже, программа создаст его и назначит голубой цвет AutoCAD ColorIndex 4.</t>
  </si>
  <si>
    <t>Если слой уже существует, его цвет, тип линий и другие свойства не меняются. Пользовательские настройки слоя в чертеже сохраняются.</t>
  </si>
  <si>
    <t>Настройка используется только при AutoCAD.Export.ContourEnabled = Yes и только для сечений, у которых в Results есть точные contour-аннотации.</t>
  </si>
  <si>
    <t>AutoCAD.Layer.ConcreteTension - Слой для подписей бетонных волокон, которые физически находятся в растяжении.</t>
  </si>
  <si>
    <t>AutoCAD.Layer.ConcreteCompression - 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</si>
  <si>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 - Слой для подписей стержней, которые физически находятся в растяжении.</t>
  </si>
  <si>
    <t>AutoCAD.Layer.RebarCompression - Слой для подписей стержней, которые физически находятся в сжатии; NearZero идет сюда нейтральным цветом.</t>
  </si>
  <si>
    <t>AutoCAD.Color.ConcreteTension - AutoCAD ColorIndex для растянутых бетонных областей и их подписей.</t>
  </si>
  <si>
    <t>Нейтральный цвет применяется для нулевых или почти нулевых напряжений. Нулевые состояния не получают отдельного расчетного смысла, это только оформление.</t>
  </si>
  <si>
    <t>AutoCAD.Color.ConcreteCompression - AutoCAD ColorIndex для сжатых бетонных областей и их подписей.</t>
  </si>
  <si>
    <t>AutoCAD.Color.RebarTension - AutoCAD ColorIndex для растянутых стержней и их подписей.</t>
  </si>
  <si>
    <t>AutoCAD.Color.RebarCompression - AutoCAD ColorIndex для сжатых стержней и их подписей.</t>
  </si>
  <si>
    <t>AutoCAD.Color.Neutral - 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</si>
  <si>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AutoCAD.Import.ConcreteLayer - Слой бетонных областей для импорта. Импортируются только AutoCAD Region на этом слое; единицы чертежа считаются мм.</t>
  </si>
  <si>
    <t>Импортер просматривает активный чертеж AutoCAD и берет бетонные Region только с этого слоя.</t>
  </si>
  <si>
    <t>Полилинии, блоки, тексты и объекты на других слоях не участвуют в расчете.</t>
  </si>
  <si>
    <t>Единицы чертежа считаются миллиметрами. Отдельного коэффициента масштаба импорта сейчас нет, поэтому геометрию в AutoCAD нужно готовить в мм.</t>
  </si>
  <si>
    <t>Каждый найденный бетонный Region превращается в расчетный бетонный элемент.</t>
  </si>
  <si>
    <t>Importer читает фактические Area, центр и центральные Ix/Iy/Ixy Region. Он не распознает прямоугольник по BoundingBox и не назначает Width/Height.</t>
  </si>
  <si>
    <t>Прямоугольную оболочку элемента строит CSectionModel. Rectangle означает, что A/I совместимы с настоящим прямоугольником; Equivalent rectangle - что для границ используется прямоугольник той же площади и того же отношения главных инерций; Equivalent square - что используется квадрат той же площади.</t>
  </si>
  <si>
    <t>Width, Height и Rotation нужны для границ, h, a_s, схемы и AutoCAD export. В механике, свойствах сечения и устойчивости используются реальные A/I Region; оболочка не подменяет их.</t>
  </si>
  <si>
    <t>AutoCAD.Import.RebarLayer - 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</si>
  <si>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Импортер берет арматурные Region только с этого слоя.</t>
  </si>
  <si>
    <t>Каждый найденный Region превращается в стержневой расчетный элемент. Диаметр и радиус стержня восстанавливаются по площади Region как эквивалентный круг.</t>
  </si>
  <si>
    <t>Геометрия импортируется без выбора диаграммы: материал будет выбран позже по расчетному профилю, а сам элемент получает техническую метку Rebar.</t>
  </si>
  <si>
    <t>Разные материалы или профили арматуры в одном импортированном сечении сейчас не поддерживаются.</t>
  </si>
  <si>
    <t>AutoCAD.Import.MinArea - Минимальная площадь Region для импорта; области с меньшей площадью игнорируются.</t>
  </si>
  <si>
    <t>Это нижний порог площади Region для импорта.</t>
  </si>
  <si>
    <t>Region с площадью меньше этого значения игнорируется, чтобы случайный мусор чертежа или мелкие артефакты не попадали в расчетную модель.</t>
  </si>
  <si>
    <t>Если поставить значение слишком большим, можно случайно отбросить реальные маленькие арматурные области.</t>
  </si>
  <si>
    <t>Число задается в мм2, потому что AutoCAD-геометрия при импорте считается миллиметровой независимо от пользовательских INPUT-единиц.</t>
  </si>
  <si>
    <t>Plot.Enabled - Включить построение схемы сечения на листе Расчет по данным последнего расчета на листе Results.</t>
  </si>
  <si>
    <t>Yes разрешает построение Excel-схемы на листе Расчет. No отключает саму схему.</t>
  </si>
  <si>
    <t>Схема строится только по последнему сохраненному Results и не обращается к текущей геометрии Config.</t>
  </si>
  <si>
    <t>Plot.AutoUpdateAfterCalculation - Автоматически обновлять схему после выполнения расчета. Кнопка Обновить схему всегда читает только Results и не запускает расчет.</t>
  </si>
  <si>
    <t>Yes автоматически перестраивает схему сразу после успешного расчета.</t>
  </si>
  <si>
    <t>No оставляет схему как есть; ее можно обновить отдельной кнопкой.</t>
  </si>
  <si>
    <t>В обоих случаях обновление схемы только читает Results и не запускает расчет заново.</t>
  </si>
  <si>
    <t>Plot.LoadCase - Какое сочетание показывать на схеме: Worst - строка, выбранная в верхней сводке Results по General.WorstCombinationCriterion; либо конкретный CombinationID.</t>
  </si>
  <si>
    <t>Worst показывает определяющее сочетание из верхней сводки Results. Критерий выбора задается General.WorstCombinationCriterion.</t>
  </si>
  <si>
    <t>Конкретный CombinationID, например LC2, показывает сохраненные напряжения, деформации и плоскость деформаций именно этого сочетания.</t>
  </si>
  <si>
    <t>Переключение LoadCase не создает геометрию заново: меняется только отображаемое расчетное состояние из Results.</t>
  </si>
  <si>
    <t>Plot.ResultGradient - Включить цветовое различение результата на схеме. Цвет физического состояния берется из PhysicalState, записанного в Results.</t>
  </si>
  <si>
    <t>Yes включает цветовой градиент расчетных элементов по величине Visualization.Quantity выбранного профиля.</t>
  </si>
  <si>
    <t>No оставляет элементы в нейтральном оформлении без цветовой шкалы результата.</t>
  </si>
  <si>
    <t>Неработающий растянутый бетон остается отдельным серым состоянием и не смешивается с обычным градиентом.</t>
  </si>
  <si>
    <t>Plot.ResultLabelsEnabled - Показывать пространственно распределенные численные подписи величины Visualization.Quantity выбранного профиля для бетонных элементов.</t>
  </si>
  <si>
    <t>Yes добавляет на схему численные подписи величины Visualization.Quantity выбранного профиля.</t>
  </si>
  <si>
    <t>Подписываются только бетонные элементы с пространственным шагом Plot.ResultLabelSpacing.</t>
  </si>
  <si>
    <t>Неработающий растянутый бетон не подписывается, чтобы схема не показывала нулевые значения как полезные напряжения.</t>
  </si>
  <si>
    <t>Plot.ResultLabelSpacing - Минимальный пространственный шаг между численными подписями результата на схеме.</t>
  </si>
  <si>
    <t>Это минимальное расстояние между численными подписями результата на схеме в модельных единицах длины.</t>
  </si>
  <si>
    <t>Чем больше значение, тем меньше подписей и чище схема. Чем меньше значение, тем подробнее поле значений, но выше риск визуальной перегрузки.</t>
  </si>
  <si>
    <t>Шаг применяется пространственно, а не по номеру ElementID.</t>
  </si>
  <si>
    <t>Plot.NeutralLineEnabled - Показывать нейтральную линию выбранного сочетания по ε_0, κ_x, κ_y из Results.</t>
  </si>
  <si>
    <t>Yes показывает соответствующий объект на Excel-схеме. No скрывает его.</t>
  </si>
  <si>
    <t>Настройка влияет только на отображение уже сохраненных Results и не меняет расчет.</t>
  </si>
  <si>
    <t>Plot.PrincipalAxesMode - Какие главные центральные оси показывать на схеме: Transformed - приведенного сечения; Concrete - бетонного; None - не показывать.</t>
  </si>
  <si>
    <t>Transformed показывает главные центральные оси приведенного сечения бетон + арматура.</t>
  </si>
  <si>
    <t>Concrete показывает главные центральные оси только бетонного сечения.</t>
  </si>
  <si>
    <t>None полностью скрывает главные оси на схеме. Точка приложения нагрузки и нейтральная линия управляются отдельными настройками.</t>
  </si>
  <si>
    <t>Схема берет центр и угол выбранных осей из Results snapshot. Изменение этого режима после расчета только меняет отображение уже сохраненных осей.</t>
  </si>
  <si>
    <t>Plot.LoadApplicationPointEnabled - Показывать точку приложения нагрузки из последнего расчета.</t>
  </si>
  <si>
    <t>Plot.AxisLabelsEnabled - Показывать маленькие курсивные подписи глобальных осей X и Y внутри рабочей области схемы.</t>
  </si>
  <si>
    <t>Yes показывает маленькие курсивные подписи Ось X и Ось Y внутри рабочей области схемы.</t>
  </si>
  <si>
    <t>No скрывает только эти подписи. Сами оси, нейтральная линия, контур и точка приложения нагрузки управляются своими настройками.</t>
  </si>
  <si>
    <t>Подписи нужны как визуальная подсказка направления глобальных осей и не влияют на расчет или данные Results.</t>
  </si>
  <si>
    <t>Plot.AxisLabelsFontSize - Размер шрифта подписей осей X и Y на схеме в пунктах Excel.</t>
  </si>
  <si>
    <t>Размер задается в пунктах Excel (pt), как обычный размер шрифта в книге.</t>
  </si>
  <si>
    <t>По умолчанию используется 7.5 pt - это текущий небольшой размер подписей осей.</t>
  </si>
  <si>
    <t>Если задано неположительное значение, программа использует размер по умолчанию.</t>
  </si>
  <si>
    <t>Plot.ContourEnabled - Показывать параметрический контур сечения на схеме, если он сохранен в Results. Для импортированной сетки контур не восстанавливается.</t>
  </si>
  <si>
    <t>Yes показывает на Excel-схеме точный contour-слой из Results, если параметрический генератор сечения его записал.</t>
  </si>
  <si>
    <t>Этот контур нужен как читаемая внешняя граница сечения поверх расчетной сетки. Он не влияет на расчет и не заменяет сами бетонные элементы.</t>
  </si>
  <si>
    <t>Для импортированной AutoCAD-геометрии точного semantic-контура обычно нет, поэтому программа не строит контур по догадке.</t>
  </si>
  <si>
    <t>Plot.LegendEnabled - Показывать легенду физического состояния и выбранной величины профиля справа от схемы.</t>
  </si>
  <si>
    <t>Plot.LegendMode - Separate - отдельные легенды для арматуры и бетона; Common - одна общая легенда. В режиме Common используются цвета Plot.Color.RebarCompression и Plot.Color.RebarTension.</t>
  </si>
  <si>
    <t>Separate строит две шкалы: отдельно для бетона и отдельно для арматуры.</t>
  </si>
  <si>
    <t>Common строит одну общую шкалу для всех элементов. В этом режиме цвета берутся из Plot.Color.RebarCompression и Plot.Color.RebarTension.</t>
  </si>
  <si>
    <t>Раздельные шкалы удобны, когда диапазоны напряжений бетона и арматуры сильно отличаются.</t>
  </si>
  <si>
    <t>Plot.Color.RebarCompression - Цвет максимального сжатия арматуры. В режиме Plot.LegendMode=Common используется как цвет сжатия для всех элементов.</t>
  </si>
  <si>
    <t>Значение задается в формате R,G,B, например 30,80,220.</t>
  </si>
  <si>
    <t>Цвет используется для крайнего значения соответствующего материала и физического состояния в легенде и на элементах.</t>
  </si>
  <si>
    <t>При Plot.LegendMode = Common используются цвета арматуры как общая шкала для всех элементов.</t>
  </si>
  <si>
    <t>Plot.Color.RebarTension - Цвет максимального растяжения арматуры. В режиме Plot.LegendMode=Common используется как цвет растяжения для всех элементов.</t>
  </si>
  <si>
    <t>Plot.Color.ConcreteCompression - Цвет максимального сжатия бетона при Plot.LegendMode=Separate.</t>
  </si>
  <si>
    <t>Plot.Color.ConcreteTension - Цвет максимального растяжения бетона при Plot.LegendMode=Separate; неработающий растянутый бетон остается серым.</t>
  </si>
  <si>
    <t>Аннотации схемы: Enabled</t>
  </si>
  <si>
    <t>Enabled - Включает вывод соответствующего типа аннотаций на схеме.</t>
  </si>
  <si>
    <t>Единицу смотри в столбце Ед. на листе Config. Если там стоит формула, она подтягивает текущую INPUT-единицу из блока Units.</t>
  </si>
  <si>
    <t>Если эта настройка станет влиять на нормативно значимый расчетный критерий, инструкцию нужно расширить: добавить формулу, влияние на расчет и подтвержденную ссылку на СП.</t>
  </si>
  <si>
    <t>Аннотации схемы: Placement</t>
  </si>
  <si>
    <t>Placement - Для арматуры задает сторону подписи от линии осей стержней; для размеров задает только сторону текста относительно размерной линии.</t>
  </si>
  <si>
    <t>Аннотации схемы: Offset</t>
  </si>
  <si>
    <t>Offset - 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</si>
  <si>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Offset остается геометрическим отступом в миллиметрах сечения и не зависит от TextUnits.</t>
  </si>
  <si>
    <t>Для размерных линий значение задает расстояние от грани или линии размера до самой размерной линии.</t>
  </si>
  <si>
    <t>Для подписей арматуры значение задает расстояние от линии осей стержней до текста подписи.</t>
  </si>
  <si>
    <t>Если нужно, чтобы при одинаковой области схемы текст не менял визуальный размер для разных габаритов сечения, меняй не Offset, а TextUnits на pt для TextHeight и TextGap.</t>
  </si>
  <si>
    <t>Аннотации схемы: LineEnabled</t>
  </si>
  <si>
    <t>LineEnabled - Показывать короткую линию обозначения арматуры; если No, остается только текст подписи.</t>
  </si>
  <si>
    <t>Аннотации схемы: LineWeight</t>
  </si>
  <si>
    <t>LineWeight - Толщина основной линии аннотации.</t>
  </si>
  <si>
    <t>Аннотации схемы: ExtensionLineWeight</t>
  </si>
  <si>
    <t>ExtensionLineWeight - Толщина выносных линий; применяется только для размерных линий.</t>
  </si>
  <si>
    <t>Аннотации схемы: TextUnits</t>
  </si>
  <si>
    <t>TextUnits - Единицы для TextHeight и TextGap: pt - обычные пункты Excel, mm - реальные миллиметры сечения.</t>
  </si>
  <si>
    <t>mm - TextHeight и TextGap задаются в реальных миллиметрах сечения. Это удобно, когда оформление должно оставаться пропорциональным самой модели.</t>
  </si>
  <si>
    <t>pt - TextHeight и TextGap задаются в обычных пунктах Excel. Это удобно для сравнения сечений разных габаритов в одной и той же области построения: текст остается примерно одинакового визуального размера.</t>
  </si>
  <si>
    <t>Настройка задается отдельно для двух типов аннотаций: в колонке Обозначения арматуры для Plot.RebarLabels.*, в колонке Размерные линии для Plot.Dimensions.*.</t>
  </si>
  <si>
    <t>Столбец Ед. у строк TextHeight и TextGap меняется формулой по выбранному TextUnits. Если для арматуры и размеров выбраны разные единицы, ячейка показывает обе.</t>
  </si>
  <si>
    <t>Для стабильной читаемости при разных габаритах сечения удобно выбирать pt. Режим mm нужен для пропорциональной привязки текста к масштабу модели.</t>
  </si>
  <si>
    <t>Аннотации схемы: TextHeight</t>
  </si>
  <si>
    <t>TextHeight - Высота текста. При TextUnits=mm задается в миллиметрах сечения; при TextUnits=pt - в пунктах Excel и не зависит от габарита сечения.</t>
  </si>
  <si>
    <t>TextHeight задает размер шрифта текста аннотации.</t>
  </si>
  <si>
    <t>Если TextUnits=mm, значение сначала переводится из миллиметров сечения в points текущей PlotArea. Поэтому при одном и том же окне схемы крупное сечение даст визуально меньший текст, а маленькое - больший.</t>
  </si>
  <si>
    <t>Если TextUnits=pt, значение сразу считается размером шрифта Excel. В этом режиме текст почти не зависит от реальных габаритов сечения, что обычно удобнее для единообразной читаемости.</t>
  </si>
  <si>
    <t>Настройка не меняет расчет и сохраненные результаты. Она применяется при каждом обновлении схемы по текущему Config.</t>
  </si>
  <si>
    <t>Аннотации схемы: TextGap</t>
  </si>
  <si>
    <t>TextGap - Зазор между линией аннотации и текстом. Единицы выбираются строкой TextUnits для соответствующего типа аннотаций.</t>
  </si>
  <si>
    <t>TextGap задает зазор от линии аннотации до текстовой подписи.</t>
  </si>
  <si>
    <t>Для размерных линий это расстояние от размерной линии до текста размера. Для арматуры - расстояние от короткой линии обозначения или anchor-позиции подписи до текста.</t>
  </si>
  <si>
    <t>Если TextUnits=mm, зазор масштабируется как реальная величина сечения. Если TextUnits=pt, зазор задается как экранное расстояние Excel и выглядит стабильнее при смене размера сечения.</t>
  </si>
  <si>
    <t>TextGap не заменяет Offset. Offset двигает саму линию аннотации относительно сечения, а TextGap двигает только текст относительно уже поставленной линии.</t>
  </si>
  <si>
    <t>Аннотации схемы: ArrowType</t>
  </si>
  <si>
    <t>ArrowType - Тип стрелки размерной линии.</t>
  </si>
  <si>
    <t>Аннотации схемы: ArrowSize</t>
  </si>
  <si>
    <t>ArrowSize - Размер стрелок размерной линии.</t>
  </si>
  <si>
    <t>Аннотации схемы: Color</t>
  </si>
  <si>
    <t>Color - Цвет текста и основной линии в формате R,G,B.</t>
  </si>
  <si>
    <t>Аннотации схемы: ExtensionLineColor</t>
  </si>
  <si>
    <t>ExtensionLineColor - Цвет выносных линий размеров в формате R,G,B.</t>
  </si>
  <si>
    <t>Concrete.R.ULS(I) - I ГПС по СП: Сжатие = R_b, Растяжение = R_bt. Пользователь вводит итоговые расчетные сопротивления с нужными коэффициентами условий работы.</t>
  </si>
  <si>
    <t>Строка задает сопротивления бетона для расчетов I группы: Rb при сжатии и Rbt при растяжении.</t>
  </si>
  <si>
    <t>Эти значения используются для модели прочности. Они не должны подменяться значениями II группы.</t>
  </si>
  <si>
    <t>Если для Strength выбран режим растянутого бетона Ignore, положительная ветвь бетонной диаграммы в прочностном расчете отключается. Если выбран UseDiagram, растяжение идет по автоматически построенной ветви.</t>
  </si>
  <si>
    <t>Фактические предельные деформации Strength берутся из построенной диаграммы, а не из отдельных старых настроек пределов.</t>
  </si>
  <si>
    <t>Важно: программа не умножает Rb/Rbt на коэффициенты условий работы. В Config нужно вводить уже итоговые значения, которые пользователь считает применимыми для своей задачи.</t>
  </si>
  <si>
    <t>Concrete.R.SLS(II) - II ГПС по СП: Сжатие = R_b,ser, Растяжение = R_bt,ser. Коэффициенты условий работы учитываются пользователем до ввода.</t>
  </si>
  <si>
    <t>Строка задает сопротивления бетона для расчетов II группы: Rb,ser при сжатии и Rbt,ser при растяжении.</t>
  </si>
  <si>
    <t>Эти значения используются при построении диаграмм образования трещины и CrackedNDS. Для образования трещины растянутый бетон включен фиксированно, для CrackedNDS растянутый бетон выключен фиксированно.</t>
  </si>
  <si>
    <t>Rbt,ser участвует в построении растянутой ветви диаграммы образования трещины и в центральной ветке: N_crc = A_red · Rbt,ser. Для общей ветки N+M предельный критерий задается через ε_bt,ult по СП 63, п. 8.2.14 и 8.1.30.</t>
  </si>
  <si>
    <t>Важно: пользователь вводит уже принятые расчетные значения. Если по СП 35 или условиям проекта к сопротивлениям бетона нужно применить коэффициенты условий работы m..., они должны быть учтены до ввода числа в Config.</t>
  </si>
  <si>
    <t>Фактические точки диаграммы строятся автоматически по этим параметрам и по таблице 'Настройки диаграмм для расчетов'. Контрольная таблица точек на листе нужна для проверки человеком и в расчет не подставляется.</t>
  </si>
  <si>
    <t>Значения вводятся в текущей INPUT-единице напряжения и перед расчетом переводятся в МПа.</t>
  </si>
  <si>
    <t>Concrete.Rb.mc2 - 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</si>
  <si>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Concrete.Rb.mc2 задает допустимое сжимающее напряжение бетона для SLS(II)-проверки образования продольных трещин.</t>
  </si>
  <si>
    <t>Проверка выполняется как часть Calculation.Crack.Width, потому что СП 35 относит образование продольных трещин к расчетам трещиностойкости и требует сравнивать напряжения от нормативных нагрузок.</t>
  </si>
  <si>
    <t>Если профиль включает расчет трещин, программа берет максимальное по модулю сжимающее напряжение бетонных элементов из уже найденного состояния с трещинами и сравнивает его с R_b,mc2.</t>
  </si>
  <si>
    <t>Если в найденном НДС нет сжатого бетона, проверка получает статус N/A и не влияет на общий статус сочетания.</t>
  </si>
  <si>
    <t>Коэффициент запаса в Results записывается как SF_long = R_b,mc2·σ_c,max⁻¹, где σ_c,max - максимальное сжимающее напряжение бетона. Если SF_long &lt; 1, статус проверки становится FAIL.</t>
  </si>
  <si>
    <t>СП 35.13330.2011, п. 7.2 и таблица 7.1 задают область проверки, п. 7.100 формулирует условие по нормативным нагрузкам, таблица 7.6 задает сопротивление, а таблица 7.7 - коэффициенты условий работы.</t>
  </si>
  <si>
    <t>По принятому правилу проекта пользователь вводит R_b,mc2 уже с учетом m_b13 и всех других нужных коэффициентов m. Программа не определяет эти коэффициенты и не применяет их повторно.</t>
  </si>
  <si>
    <t>Concrete.E - Начальный модуль бетона: E_b при сжатии и E_bt при растяжении; по СП 63 E_bt = E_b.</t>
  </si>
  <si>
    <t>Строка задает начальный модуль бетона при сжатии E_b и растяжении E_bt.</t>
  </si>
  <si>
    <t>По СП 63.13330.2018, п. 6.1.15 начальный модуль бетона при сжатии и растяжении принимается одинаковым: E_bt = E_b.</t>
  </si>
  <si>
    <t>Отдельное поле E_bt является программной возможностью задать растянутую ветвь бетона независимо от сжатой.</t>
  </si>
  <si>
    <t>E_b используется в построении диаграмм, начальной жесткости и приведенной площади A_red для центрального растяжения. Предельный критерий общей ветки N+M задается через ε_bt,ult, а не через отношение R_bt,ser/E_b.</t>
  </si>
  <si>
    <t>Concrete.TwoLine.Eb1Red - Для TwoLine: ε_b1,red при сжатии и ε_bt1,red при растяжении.</t>
  </si>
  <si>
    <t>Это исходное значение материала бетона в Config. Из таких параметров программа автоматически строит расчетные диаграммы для I и II группы.</t>
  </si>
  <si>
    <t>Фактическое напряжение бетонного элемента в НДМ определяется уже построенной диаграммой выбранного расчета: Strength, CrackInitiation или CrackedNDS.</t>
  </si>
  <si>
    <t>Все пользовательские характеристики бетона считаются уже окончательно принятыми для конкретного расчета. Если по СП 35 нужны коэффициенты условий работы m..., температурные, стадийные или иные поправки, пользователь учитывает их в самом вводимом числе.</t>
  </si>
  <si>
    <t>Единицы напряжений вводятся в выбранной INPUT единице Stress и перед расчетом переводятся в МПа. Внутри ядра 1 МПа = 1 Н/мм2.</t>
  </si>
  <si>
    <t>Если Units.Stress.Input = MPa, значения вводятся как привычные МПа. Если выбраны kPa, то 15.5 MPa нужно ввести как 15500. Если Pa - как 15500000. Для kgf/cm2 ориентир: 15.5 MPa примерно 158 kgf/cm2. Для tf/m2 - примерно 1580 tf/m2.</t>
  </si>
  <si>
    <t>Расчетные диаграммы бетона строятся по СП 63.13330.2018, пп. 6.1.14, 6.1.20-6.1.24 и 6.1.26. Табличные значения сопротивлений пользователь задает сам.</t>
  </si>
  <si>
    <t>Concrete.ThreeLine.Eb0 - Для ThreeLine: ε_b0 и ε_bt0 - деформации начала горизонтального участка.</t>
  </si>
  <si>
    <t>Concrete.TwoThreeLine.Eb2 - Предельные деформации ε_b2 и ε_bt2 для TwoLine и ThreeLine.</t>
  </si>
  <si>
    <t>Steel.R.ULS(I) - I ГПС по СП: Сжатие = R_sc, Растяжение = R_s.</t>
  </si>
  <si>
    <t>Строка задает сопротивления арматуры для расчетов I группы: Rsc при сжатии и Rs при растяжении.</t>
  </si>
  <si>
    <t>Эти значения используются при построении диаграммы прочности. Расчет получает уже готовую диаграмму и не выбирает Rsc/Rs самостоятельно.</t>
  </si>
  <si>
    <t>Для TwoLine и ThreeLine производные деформационные точки строятся автоматически по СП 63.13330.2018, пп. 6.2.11, 6.2.14 и 6.2.15.</t>
  </si>
  <si>
    <t>Steel.R.SLS(II) - II ГПС: Сжатие = R_sc,ser, Растяжение = R_s,ser; R_sc,ser - программный параметр для симметрии.</t>
  </si>
  <si>
    <t>Строка задает сопротивления арматуры для расчетов II группы: Rs,ser при растяжении и программный параметр Rsc,ser при сжатии.</t>
  </si>
  <si>
    <t>СП 63 явно использует Rs,ser, а отдельное обозначение Rsc,ser для этой таблицы не вводит. В программе поле Rsc,ser оставлено для симметричного задания сжатой ветви; принято Rsc,ser = Rs,ser.</t>
  </si>
  <si>
    <t>Эти значения используются диаграммами образования трещины и CrackedNDS и не должны смешиваться с ULS(I)-сопротивлениями Strength.</t>
  </si>
  <si>
    <t>Steel.E - Модуль арматуры: E_sc при сжатии и E_s при растяжении; по СП 63 модуль принимается одинаковым.</t>
  </si>
  <si>
    <t>Строка задает модуль арматуры при сжатии E_sc и растяжении E_s.</t>
  </si>
  <si>
    <t>По СП 63.13330.2018, п. 6.2.12 модуль E_s принимается одинаковым при растяжении и сжатии: E_sc = E_s.</t>
  </si>
  <si>
    <t>Отдельное поле E_sc является программной возможностью задать сжатую ветвь арматуры независимо от растянутой.</t>
  </si>
  <si>
    <t>E_s используется в диаграммах арматуры и в формуле раскрытия трещины a_crc.</t>
  </si>
  <si>
    <t>Steel.TwoLine.Es2 - Для TwoLine: предельные деформации арматуры ε_sc2 при сжатии и ε_s2 при растяжении.</t>
  </si>
  <si>
    <t>Это исходное значение материала обычной ненапрягаемой арматуры в Config. Программа не выполняет автоматическую нормативную проверку соответствия R_s/R_sc/E_s выбранному профилю.</t>
  </si>
  <si>
    <t>Фактическое напряжение в каждом стержне определяется по диаграмме арматуры выбранного расчета. Тип диаграммы TwoLine/ThreeLine выбирается в отдельной таблице настроек диаграмм.</t>
  </si>
  <si>
    <t>Единицы R_s/R_sc/E_s такие же, как Units.Stress.Input. Например 350 MPa вводится как 350 при MPa, 350000 при kPa, 350000000 при Pa, примерно 3569 при kgf/cm2 или примерно 35691 при tf/m2.</t>
  </si>
  <si>
    <t>Разные материалы арматуры в одном сечении сейчас не поддерживаются. При AutoCAD import достаточно указать, что Region относится к арматуре; профиль и диаграмма берутся из Config.</t>
  </si>
  <si>
    <t>Инженерное последствие: если в одном реальном сечении есть разные классы или профили арматуры, текущая версия программы требует отдельного инженерного решения или доработки модели материалов.</t>
  </si>
  <si>
    <t>Steel.ThreeLine.Es2 - Для ThreeLine: предельные деформации арматуры ε_sc2 при сжатии и ε_s2 при растяжении.</t>
  </si>
  <si>
    <t>Circle.Diameter - Наружный диаметр бетонного круга; по нему строится сетка бетона и габаритная аннотация диаметра.</t>
  </si>
  <si>
    <t>Это наружный диаметр бетонной окружности. По нему генератор определяет границу бетона и строит сетку с шагами Mesh.StepX и Mesh.StepY.</t>
  </si>
  <si>
    <t>Центр круга является внутренней технической точкой генератора. Пользовательская точка приложения нагрузок задается отдельно через Load.ReferenceOffsetX/Y относительно центра тяжести бетонного сечения.</t>
  </si>
  <si>
    <t>Для схемы создается размер диаметра D. Повторять размер круга с нескольких сторон не требуется.</t>
  </si>
  <si>
    <t>Rebar.AxisDistance - 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</si>
  <si>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Это расстояние от наружной грани круга до оси стержней первого ряда.</t>
  </si>
  <si>
    <t>Радиус линии арматуры: r_s = 0.5·D - a_s, где D - наружный диаметр бетона, a_s - расстояние от наружной грани до оси стержня.</t>
  </si>
  <si>
    <t>Если расстояние слишком мало или уводит стержни за пределы сечения, генератор должен остановиться с ошибкой входных данных.</t>
  </si>
  <si>
    <t>Rebar.Count - Количество стержней первого ряда, равномерно разложенных по окружности. Если указать 0, первый и дополнительные ряды не создаются.</t>
  </si>
  <si>
    <t>Это количество стержней первого ряда, равномерно расставленных по окружности.</t>
  </si>
  <si>
    <t>Если Rebar.Count = 0 или Rebar.Diameter пустой/равен 0, первый ряд не создается. Второй и третий ряды в этом случае также не создаются, даже если их диаметры заполнены.</t>
  </si>
  <si>
    <t>Угловой шаг между стержнями: Δφ = 2π·n⁻¹, где n - заданное количество стержней первого ряда.</t>
  </si>
  <si>
    <t>Rebar.Diameter - Диаметр стержней первого ряда. Пустая ячейка или 0 отключает арматуру по окружности без ошибки.</t>
  </si>
  <si>
    <t>Это диаметр стержней первого ряда круглого сечения.</t>
  </si>
  <si>
    <t>Площадь одного стержня: A_s = 0.25·π·d².</t>
  </si>
  <si>
    <t>Если диаметр равен 0 или пустой, первый ряд считается отсутствующим и дополнительные ряды не строятся.</t>
  </si>
  <si>
    <t>Rebar.Diameter2 - Диаметр второго ряда. Ряд появляется только если есть первый ряд и этот диаметр больше 0.</t>
  </si>
  <si>
    <t>Это опциональный диаметр стержней второго ряда круглого сечения.</t>
  </si>
  <si>
    <t>Пустое или нулевое значение означает, что второй ряд не создается.</t>
  </si>
  <si>
    <t>Второй ряд всегда привязывается к уже созданным стержням первого ряда. Если первого ряда нет, второй ряд игнорируется.</t>
  </si>
  <si>
    <t>Rebar.Diameter3 - 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</si>
  <si>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Это опциональный диаметр стержней третьего ряда круглого сечения.</t>
  </si>
  <si>
    <t>Пустое или нулевое значение означает, что третий ряд не создается.</t>
  </si>
  <si>
    <t>Третий ряд строится относительно первого ряда. Если второй ряд есть и расположен в том же направлении, третий ряд перескакивает второй, чтобы стержни не совпали.</t>
  </si>
  <si>
    <t>Rebar.Loc2row - 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</si>
  <si>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Определяет, куда ставить стержень второго ряда относительно каждого стержня первого ряда.</t>
  </si>
  <si>
    <t>Stacked: стержень ставится внутрь сечения по радиусу к центру.</t>
  </si>
  <si>
    <t>SideBySide: стержень ставится справа по часовой касательной.</t>
  </si>
  <si>
    <t>Если второй ряд не задан по диаметру или нет первого ряда, эта настройка не используется.</t>
  </si>
  <si>
    <t>Rebar.Loc3row - Куда ставить третий ряд относительно первого ряда. Если выбран тот же путь, что у второго ряда, программа отодвигает третий ряд дальше.</t>
  </si>
  <si>
    <t>Определяет, куда ставить стержень третьего ряда относительно каждого стержня первого ряда.</t>
  </si>
  <si>
    <t>Stacked: внутрь по радиусу к центру. SideBySide: справа по часовой касательной.</t>
  </si>
  <si>
    <t>Если второй ряд уже занимает выбранное направление, третий ряд ставится дальше, за вторым рядом.</t>
  </si>
  <si>
    <t>Справка по результатам расчета листа Results</t>
  </si>
  <si>
    <t>Лист Results хранит расчетный снимок последнего успешного запуска. Схема на листе Расчет и AutoCAD export читают именно этот снимок: они не перечитывают текущие исходные данные Config и не запускают</t>
  </si>
  <si>
    <t>solver заново.</t>
  </si>
  <si>
    <t>Все численные результаты перед записью проходят через CUnitSystem. Поэтому единицы и знаки на Results соответствуют настройкам rngUnitSettings и rngSignConventionSettings, а не внутренним Н, мм и</t>
  </si>
  <si>
    <t>внутреннему знаку сжатия.</t>
  </si>
  <si>
    <t>1. Верхняя сводка</t>
  </si>
  <si>
    <t>rngBatchSummary показывает одну строку на сочетание: общий статус, статусы прочности, трещин и устойчивости, а также минимальные коэффициенты запаса. Строка worst LC над таблицей показывает, какое</t>
  </si>
  <si>
    <t>сочетание оказалось определяющим по выбранному критерию General.WorstCombinationCriterion.</t>
  </si>
  <si>
    <t>Если конкретная проверка не включена профилем, в строке сочетания выводится N/A. Это не ошибка расчета, а признак, что выбранный профиль не запрашивал эту ветку.</t>
  </si>
  <si>
    <t>2. Подробные таблицы проверок</t>
  </si>
  <si>
    <t>rngStrengthSummaryAnchor выводит прямой НДС по модели прочности и поиск несущей способности. В этих таблицах плоскость деформаций, предельные деформации, напряжения, h/x и запас относятся именно к</t>
  </si>
  <si>
    <t>модели прочности выбранного профиля.</t>
  </si>
  <si>
    <t>rngCrackSummaryAnchor выводит проверку образования нормальной трещины, расчет ширины раскрытия и проверку продольных трещин. Если состояние трещинообразования неприменимо, ключевые поля получают N/A,</t>
  </si>
  <si>
    <t>а CrackedState все равно может использоваться для продольных трещин.</t>
  </si>
  <si>
    <t>rngStabilitySummaryAnchor выводит фильтр продольного изгиба и устойчивости: нагрузки в центре приведенного сечения, главные плоскости, коэффициенты η/Ncr/Nult и итоговые усилия после учета</t>
  </si>
  <si>
    <t>устойчивости.</t>
  </si>
  <si>
    <t>3. Геометрия элементов</t>
  </si>
  <si>
    <t>rngNDMSectionGeometry содержит расчетные бетонные элементы и стержни. Для бетона Area, LocalIx, LocalIy и LocalIxy являются расчетными характеристиками элемента. Width, Height и Rotation описывают</t>
  </si>
  <si>
    <t>только геометрическую оболочку для границ, схемы, h, a_s и AutoCAD.</t>
  </si>
  <si>
    <t>Если Geometry.Source = AutoCAD, исходная расчетная сетка берется из объектов Region на заданных слоях. Importer читает фактические Area, координаты центра, локальные Ix/Iy/Ixy и найденную арматуру.</t>
  </si>
  <si>
    <t>После этого данные записываются в тот же CSectionModel, что и параметрические сечения, поэтому дальнейший расчет не различает источник геометрии.</t>
  </si>
  <si>
    <t>Реальные характеристики импортированных бетонных элементов не заменяются размерами оболочки. Если AutoCAD дал Area и Ix/Iy/Ixy, именно эти значения идут в НДМ, приведенное сечение, перенос по</t>
  </si>
  <si>
    <t>Штейнеру, радиусы инерции и устойчивость. Width, Height и Rotation нужны только там, где программе нужна форма элемента: границы, расстояния до контура, схема и AutoCAD export.</t>
  </si>
  <si>
    <t>Если точная форма импортированного элемента неизвестна, CSectionModel строит согласованную прямоугольную оболочку по реальным характеристикам. Это не попытка доказать, что Region был прямоугольником,</t>
  </si>
  <si>
    <t>а только удобное представление границы расчетной ячейки.</t>
  </si>
  <si>
    <t>4. Результаты элементов по состояниям</t>
  </si>
  <si>
    <t>rngNDMElementResults содержит деформации и напряжения элементов для сохраненных named-state: StrengthState, CapacityState, PreCrackState, PostCrackState, CrackedState и других состояний, которые</t>
  </si>
  <si>
    <t>реально были посчитаны для сочетания.</t>
  </si>
  <si>
    <t>Если пользователь просит показать на схеме состояние, которого нет для выбранного сочетания, программа должна вывести понятное сообщение вместо молчаливой подстановки другого состояния.</t>
  </si>
  <si>
    <t>5. Свойства бетонного и приведенного сечения</t>
  </si>
  <si>
    <t>rngNDMSectionProperties содержит свойства уровня всего сечения. Блок Concrete.* относится только к бетонной части. Блок Transformed.* относится к приведенному сечению бетон + продольная арматура в</t>
  </si>
  <si>
    <t>бетонной базе.</t>
  </si>
  <si>
    <t>Приведение выполняется через обычные модули E_s/E_b соответствующей модели. Так как бетонная сетка уже занимает всю площадь бетона, вклад арматуры добавляется как дополнительная часть, эквивалентная</t>
  </si>
  <si>
    <t>(n_s - 1)A_s. Это не меняет реальные свойства отдельных бетонных элементов, а дает справочное линейное сечение бетон + арматура.</t>
  </si>
  <si>
    <t>Area - площадь выбранного представления. CentroidX/Y - координаты центра тяжести в координатах модели. Ix/Iy/Ixy - моменты относительно осей внутренней системы координат модели. Ixc/Iyc/Ixyc -</t>
  </si>
  <si>
    <t>центральные моменты относительно осей X/Y, проходящих через центр тяжести этого же представления.</t>
  </si>
  <si>
    <t>PrincipalAngle - угол от +X модели к главной центральной оси 1, положительный против часовой стрелки. PrincipalI1 - момент инерции относительно главной оси 1 и является большим главным моментом.</t>
  </si>
  <si>
    <t>PrincipalI2 - момент относительно главной оси 2 и является меньшим главным моментом.</t>
  </si>
  <si>
    <t>RadiusX/Y и PrincipalRadius1/2 - радиусы инерции по соответствующим центральным или главным осям. Они нужны для ручных проверок, устойчивости и понимания жесткости сечения по разным направлениям.</t>
  </si>
  <si>
    <t>6. Ядровые расстояния r</t>
  </si>
  <si>
    <t>CoreDistance - это ядровое расстояние r: предельный эксцентриситет продольной сжимающей силы, при котором в линейном приведенном сечении крайнее волокно с противоположной стороны доходит до нулевой</t>
  </si>
  <si>
    <t>деформации. Если сжимающая сила приложена ближе к центру, чем r в выбранном направлении, линейная теория дает один знак деформаций по всему бетонному контуру.</t>
  </si>
  <si>
    <t>A и I берутся у выбранного представления: Concrete или Transformed. c - расстояние от центра тяжести этого представления до крайней бетонной границы в направлении, противоположном рассматриваемому</t>
  </si>
  <si>
    <t>эксцентриситету. Арматура влияет на A и I приведенного сечения, но не расширяет внешний бетонный контур.</t>
  </si>
  <si>
    <t>Суффиксы Plus и Minus относятся к направлению эксцентриситета, а не к стороне крайнего волокна. Например CoreDistanceYMinus - допустимый эксцентриситет в направлении -Y; для его расчета используется</t>
  </si>
  <si>
    <t>крайняя бетонная граница с противоположной стороны, потому что именно она первой выходит на нулевую деформацию.</t>
  </si>
  <si>
    <t>CoreDistanceXPlus/Minus и CoreDistanceYPlus/Minus заданы по центральным осям X/Y, параллельным внутренним осям модели. CoreDistance1Plus/Minus и CoreDistance2Plus/Minus заданы по главным центральным</t>
  </si>
  <si>
    <t>осям 1 и 2. Это именно направления осей, а не главные плоскости устойчивости.</t>
  </si>
  <si>
    <t>Для устойчивости по СП 35 программа использует r приведенного сечения в соответствующей главной плоскости, чтобы выбрать ветвь e_c &gt; r или e_c ≤ r. В detailed Results это рядом с расчетом устойчивости</t>
  </si>
  <si>
    <t>подписано через плоскости, а в rngNDMSectionProperties значения CoreDistance1/2 подписаны именно как направления главных осей.</t>
  </si>
  <si>
    <t>Почему r не всегда совпадает с фактическим НДС один в один. При расчете r программа использует обычную линейную идею приведенного сечения: бетон работает с модулем E_b, арматура - с модулем E_s, а их</t>
  </si>
  <si>
    <t>отношение задает коэффициент приведения n_s = E_s/E_b. В такой модели жесткость материалов постоянна, поэтому граница ядра получается чисто геометрической.</t>
  </si>
  <si>
    <t>На ThreeLine-диаграмме бетона есть начальный прямой участок с наклоном E_b. Пока деформации сечения остаются на этом участке, фактический НДС решателя использует тот же наклон бетона, что и расчет</t>
  </si>
  <si>
    <t>приведенного сечения. Поэтому проверка по r обычно сходится очень хорошо: расчетная граница ядра и фактическая граница появления растяжения почти совпадают, с учетом дискретизации сетки.</t>
  </si>
  <si>
    <t>На TwoLine-диаграмме бетона начальный наклон в рабочей части не совпадает с обычным E_b из приведения: диаграмма сразу идет к расчетному сопротивлению и дальше имеет плато. Поэтому фактическая</t>
  </si>
  <si>
    <t>жесткость в НДМ отличается от жесткости, принятой в Transformed.*, и r остается полезной справочной характеристикой, но уже не обязан точно совпадать с границей нулевой деформации в нелинейном</t>
  </si>
  <si>
    <t>расчете.</t>
  </si>
  <si>
    <t>Если бетон или арматура вышли из начального линейного участка, если растянутый бетон отключен или часть сечения уже работает по плато, совпадение с r также ухудшается. Это не ошибка вывода r: просто r</t>
  </si>
  <si>
    <t>относится к линейному приведенному сечению, а solver считает фактическую нелинейную диаграмму материалов.</t>
  </si>
  <si>
    <t>7. Материальные диаграммы и аннотации</t>
  </si>
  <si>
    <t>rngNDMMaterialDiagrams хранит фактические точки диаграмм материалов, которые использовались в расчете. Это удобно для проверки, какая именно модель попала в StrengthState, CrackInitiation или</t>
  </si>
  <si>
    <t>CrackedState.</t>
  </si>
  <si>
    <t>rngNDMSectionAnnotations хранит semantic-аннотации: контур, размеры, подписи арматуры и служебные линии. Excel-схема и AutoCAD export читают эти данные из Results, поэтому после расчета они</t>
  </si>
  <si>
    <t>воспроизводят тот же snapshot.</t>
  </si>
  <si>
    <t>Контур нужен только для параметрических сечений, где программа точно знает исходную внешнюю границу: Circle, RectSet, RoundedRectangle и HollowRectangle. По нему строится более чистая схема, размерные</t>
  </si>
  <si>
    <t>линии и непрерывный контур AutoCAD export. Для импортированной AutoCAD-сетки точный исходный контур специально не восстанавливается: расчет и визуализация используют сохраненные элементы и их</t>
  </si>
  <si>
    <t>оболочки.</t>
  </si>
  <si>
    <t>Подробнее</t>
  </si>
  <si>
    <r>
      <t>Контрольные точки диаграмм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</si>
  <si>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СП 35.13330.2011, таблица 7.21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</si>
  <si>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Круглое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</si>
  <si>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Сечение из прямоугольников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</si>
  <si>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</si>
  <si>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Пустотелый 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</si>
  <si>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Единицы измерения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</si>
  <si>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Сочетания нагрузок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</si>
  <si>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Система знаков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</si>
  <si>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арматуры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</si>
  <si>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бетона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</si>
  <si>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Настройка расчетных профилей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</si>
  <si>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Нагрузки для устойчивости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</si>
  <si>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Аннотации схемы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</si>
  <si>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t>Расчетный снимок Results: элементы, геометрия, свойства сечения, диаграммы материалов и аннотации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</si>
</sst>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rgb="FF40404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3"/>
      <color theme="1"/>
      <name val="Arial"/>
      <family val="2"/>
      <charset val="204"/>
    </font>
    <font>
      <i/>
      <sz val="12"/>
      <color theme="1"/>
      <name val="Arial"/>
      <family val="2"/>
      <charset val="204"/>
    </font>
    <font>
      <i/>
      <sz val="11"/>
      <color rgb="FF333333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rgb="FF0000FF"/>
      <name val="Calibri"/>
      <family val="2"/>
      <charset val="204"/>
      <scheme val="minor"/>
    </font>
    <font>
      <sz val="9"/>
      <color rgb="FF000000"/>
      <name val="Arial"/>
      <family val="2"/>
      <charset val="204"/>
    </font>
    <font>
      <u/>
      <sz val="9"/>
      <color theme="10"/>
      <name val="Arial"/>
      <family val="2"/>
      <charset val="204"/>
    </font>
    <font>
      <u/>
      <sz val="9"/>
      <color rgb="FF0000FF"/>
      <name val="Arial"/>
      <family val="2"/>
      <charset val="204"/>
    </font>
    <font>
      <b/>
      <sz val="12"/>
      <color rgb="FFFF0000"/>
      <name val="Arial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BDD7EE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rgb="FF000000"/>
      </left>
      <right style="dashed">
        <color rgb="FF000000"/>
      </right>
      <top style="dashed">
        <color rgb="FF000000"/>
      </top>
      <bottom style="dashed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60">
    <xf numFmtId="0" fontId="0" fillId="0" borderId="0" xfId="0"/>
    <xf numFmtId="0" fontId="2" fillId="0" borderId="0" xfId="0" applyFont="1"/>
    <xf numFmtId="0" fontId="2" fillId="0" borderId="0" xfId="0" applyFont="1" applyAlignment="1">
      <alignment vertical="center"/>
    </xf>
    <xf numFmtId="0" fontId="1" fillId="0" borderId="0" xfId="0" applyFont="1"/>
    <xf numFmtId="0" fontId="4" fillId="0" borderId="0" xfId="0" applyFont="1"/>
    <xf numFmtId="0" fontId="2" fillId="0" borderId="0" xfId="0" applyFont="1"/>
    <xf numFmtId="0" fontId="4" fillId="2" borderId="1" xfId="0" applyFont="1" applyFill="1" applyBorder="1"/>
    <xf numFmtId="0" fontId="2" fillId="0" borderId="1" xfId="0" applyFont="1" applyBorder="1"/>
    <xf numFmtId="0" fontId="4" fillId="2" borderId="2" xfId="0" applyFont="1" applyFill="1" applyBorder="1"/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left"/>
    </xf>
    <xf numFmtId="0" fontId="2" fillId="0" borderId="2" xfId="0" applyFont="1" applyBorder="1"/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left"/>
    </xf>
    <xf numFmtId="0" fontId="5" fillId="3" borderId="2" xfId="0" applyFont="1" applyFill="1" applyBorder="1"/>
    <xf numFmtId="0" fontId="5" fillId="3" borderId="2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/>
    <xf numFmtId="0" fontId="4" fillId="2" borderId="2" xfId="0" applyFont="1" applyFill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/>
    </xf>
    <xf numFmtId="0" fontId="4" fillId="2" borderId="2" xfId="0" applyFont="1" applyFill="1" applyBorder="1" applyAlignment="1">
      <alignment vertical="center"/>
    </xf>
    <xf numFmtId="0" fontId="2" fillId="0" borderId="2" xfId="0" applyFont="1" applyBorder="1" applyAlignment="1">
      <alignment vertical="center"/>
    </xf>
    <xf numFmtId="0" fontId="4" fillId="3" borderId="2" xfId="0" applyFont="1" applyFill="1" applyBorder="1" applyAlignment="1">
      <alignment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 vertical="center"/>
    </xf>
    <xf numFmtId="0" fontId="2" fillId="0" borderId="2" xfId="0" applyFont="1" applyBorder="1" applyAlignment="1">
      <alignment horizontal="right" vertical="center"/>
    </xf>
    <xf numFmtId="0" fontId="4" fillId="3" borderId="2" xfId="0" applyFont="1" applyFill="1" applyBorder="1" applyAlignment="1">
      <alignment vertical="center"/>
    </xf>
    <xf numFmtId="0" fontId="4" fillId="2" borderId="2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right"/>
    </xf>
    <xf numFmtId="49" fontId="2" fillId="0" borderId="2" xfId="0" applyNumberFormat="1" applyFont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wrapText="1"/>
    </xf>
    <xf numFmtId="0" fontId="6" fillId="0" borderId="3" xfId="0" applyFont="1" applyBorder="1" applyAlignment="1">
      <alignment vertical="top" wrapText="1"/>
    </xf>
    <xf numFmtId="0" fontId="7" fillId="3" borderId="3" xfId="0" applyFont="1" applyFill="1" applyBorder="1" applyAlignment="1">
      <alignment vertical="top" wrapText="1"/>
    </xf>
    <xf numFmtId="0" fontId="6" fillId="3" borderId="3" xfId="0" applyFont="1" applyFill="1" applyBorder="1" applyAlignment="1">
      <alignment vertical="top" wrapText="1"/>
    </xf>
    <xf numFmtId="0" fontId="7" fillId="2" borderId="3" xfId="0" applyFont="1" applyFill="1" applyBorder="1" applyAlignment="1">
      <alignment horizontal="left" vertical="top" wrapText="1"/>
    </xf>
    <xf numFmtId="0" fontId="3" fillId="3" borderId="3" xfId="0" applyFont="1" applyFill="1" applyBorder="1" applyAlignment="1">
      <alignment horizontal="left" vertical="top" wrapText="1"/>
    </xf>
    <xf numFmtId="0" fontId="6" fillId="0" borderId="3" xfId="0" applyFont="1" applyBorder="1" applyAlignment="1">
      <alignment vertical="top" wrapText="1"/>
    </xf>
    <xf numFmtId="0" fontId="8" fillId="3" borderId="3" xfId="0" applyFont="1" applyFill="1" applyBorder="1" applyAlignment="1">
      <alignment horizontal="left" vertical="top" wrapText="1"/>
    </xf>
    <xf numFmtId="0" fontId="9" fillId="4" borderId="3" xfId="0" applyFont="1" applyFill="1" applyBorder="1" applyAlignment="1">
      <alignment horizontal="center" vertical="top" wrapText="1"/>
    </xf>
    <xf numFmtId="0" fontId="7" fillId="0" borderId="3" xfId="0" applyFont="1" applyBorder="1" applyAlignment="1">
      <alignment vertical="top" wrapText="1"/>
    </xf>
    <xf numFmtId="0" fontId="6" fillId="0" borderId="3" xfId="0" applyFont="1" applyBorder="1" applyAlignment="1">
      <alignment horizontal="left" vertical="top" wrapText="1"/>
    </xf>
    <xf numFmtId="0" fontId="10" fillId="4" borderId="3" xfId="0" applyFont="1" applyFill="1" applyBorder="1" applyAlignment="1">
      <alignment horizontal="left" vertical="top" wrapText="1"/>
    </xf>
    <xf numFmtId="0" fontId="11" fillId="0" borderId="2" xfId="1" applyBorder="1" applyAlignment="1">
      <alignment horizontal="center" vertical="center"/>
    </xf>
    <xf numFmtId="0" fontId="12" fillId="3" borderId="0" xfId="1" applyFont="1" applyFill="1"/>
    <xf numFmtId="0" fontId="12" fillId="3" borderId="0" xfId="1" applyFont="1" applyFill="1"/>
    <xf numFmtId="0" fontId="14" fillId="3" borderId="0" xfId="1" applyFont="1" applyFill="1"/>
    <xf numFmtId="0" fontId="15" fillId="0" borderId="2" xfId="1" applyFont="1" applyBorder="1" applyAlignment="1">
      <alignment horizontal="center" vertical="center"/>
    </xf>
    <xf numFmtId="0" fontId="0" fillId="5" borderId="0" xfId="0" applyFill="1"/>
    <xf numFmtId="0" fontId="17" fillId="5" borderId="0" xfId="0" applyFont="1" applyFill="1" applyAlignment="1">
      <alignment horizontal="left" vertical="center"/>
    </xf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бетона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Config!$AM$3:$AM$7</c:f>
              <c:numCache>
                <c:formatCode>General</c:formatCode>
                <c:ptCount val="5"/>
                <c:pt idx="0">
                  <c:v>-3.5000000000000001E-3</c:v>
                </c:pt>
                <c:pt idx="1">
                  <c:v>-1.5E-3</c:v>
                </c:pt>
                <c:pt idx="2">
                  <c:v>0</c:v>
                </c:pt>
                <c:pt idx="3">
                  <c:v>8.0000000000000007E-5</c:v>
                </c:pt>
                <c:pt idx="4">
                  <c:v>1.4999999999999999E-4</c:v>
                </c:pt>
              </c:numCache>
            </c:numRef>
          </c:xVal>
          <c:yVal>
            <c:numRef>
              <c:f>Config!$AN$3:$AN$7</c:f>
              <c:numCache>
                <c:formatCode>General</c:formatCode>
                <c:ptCount val="5"/>
                <c:pt idx="0">
                  <c:v>-15.5</c:v>
                </c:pt>
                <c:pt idx="1">
                  <c:v>-15.5</c:v>
                </c:pt>
                <c:pt idx="2">
                  <c:v>0</c:v>
                </c:pt>
                <c:pt idx="3">
                  <c:v>1.1000000000000001</c:v>
                </c:pt>
                <c:pt idx="4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717-4AAF-B6EB-995E15EEB72E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Config!$AM$8:$AM$14</c:f>
              <c:numCache>
                <c:formatCode>General</c:formatCode>
                <c:ptCount val="7"/>
                <c:pt idx="0">
                  <c:v>-3.5000000000000001E-3</c:v>
                </c:pt>
                <c:pt idx="1">
                  <c:v>-2E-3</c:v>
                </c:pt>
                <c:pt idx="2">
                  <c:v>-2.8615384615384614E-4</c:v>
                </c:pt>
                <c:pt idx="3">
                  <c:v>0</c:v>
                </c:pt>
                <c:pt idx="4">
                  <c:v>2.0307692307692308E-5</c:v>
                </c:pt>
                <c:pt idx="5">
                  <c:v>1E-4</c:v>
                </c:pt>
                <c:pt idx="6">
                  <c:v>1.4999999999999999E-4</c:v>
                </c:pt>
              </c:numCache>
            </c:numRef>
          </c:xVal>
          <c:yVal>
            <c:numRef>
              <c:f>Config!$AN$8:$AN$14</c:f>
              <c:numCache>
                <c:formatCode>General</c:formatCode>
                <c:ptCount val="7"/>
                <c:pt idx="0">
                  <c:v>-15.5</c:v>
                </c:pt>
                <c:pt idx="1">
                  <c:v>-15.5</c:v>
                </c:pt>
                <c:pt idx="2">
                  <c:v>-9.2999999999999989</c:v>
                </c:pt>
                <c:pt idx="3">
                  <c:v>0</c:v>
                </c:pt>
                <c:pt idx="4">
                  <c:v>0.66</c:v>
                </c:pt>
                <c:pt idx="5">
                  <c:v>1.1000000000000001</c:v>
                </c:pt>
                <c:pt idx="6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717-4AAF-B6EB-995E15EEB7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6722080"/>
        <c:axId val="276720112"/>
      </c:scatterChart>
      <c:valAx>
        <c:axId val="276722080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6720112"/>
        <c:crossesAt val="0"/>
        <c:crossBetween val="midCat"/>
      </c:valAx>
      <c:valAx>
        <c:axId val="276720112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6722080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арматуры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Config!$AM$27:$AM$31</c:f>
              <c:numCache>
                <c:formatCode>General</c:formatCode>
                <c:ptCount val="5"/>
                <c:pt idx="0">
                  <c:v>-2.5000000000000001E-2</c:v>
                </c:pt>
                <c:pt idx="1">
                  <c:v>-1.75E-3</c:v>
                </c:pt>
                <c:pt idx="2">
                  <c:v>0</c:v>
                </c:pt>
                <c:pt idx="3">
                  <c:v>1.75E-3</c:v>
                </c:pt>
                <c:pt idx="4">
                  <c:v>2.5000000000000001E-2</c:v>
                </c:pt>
              </c:numCache>
            </c:numRef>
          </c:xVal>
          <c:yVal>
            <c:numRef>
              <c:f>Config!$AN$27:$AN$31</c:f>
              <c:numCache>
                <c:formatCode>General</c:formatCode>
                <c:ptCount val="5"/>
                <c:pt idx="0">
                  <c:v>-350</c:v>
                </c:pt>
                <c:pt idx="1">
                  <c:v>-350</c:v>
                </c:pt>
                <c:pt idx="2">
                  <c:v>0</c:v>
                </c:pt>
                <c:pt idx="3">
                  <c:v>350</c:v>
                </c:pt>
                <c:pt idx="4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0BF-4C0F-937A-F757CF1ADCC9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Config!$AM$32:$AM$40</c:f>
              <c:numCache>
                <c:formatCode>General</c:formatCode>
                <c:ptCount val="9"/>
                <c:pt idx="0">
                  <c:v>-1.4999999999999999E-2</c:v>
                </c:pt>
                <c:pt idx="1">
                  <c:v>-5.9249999999999997E-3</c:v>
                </c:pt>
                <c:pt idx="2">
                  <c:v>-3.7499999999999999E-3</c:v>
                </c:pt>
                <c:pt idx="3">
                  <c:v>-1.575E-3</c:v>
                </c:pt>
                <c:pt idx="4">
                  <c:v>0</c:v>
                </c:pt>
                <c:pt idx="5">
                  <c:v>1.575E-3</c:v>
                </c:pt>
                <c:pt idx="6">
                  <c:v>3.7499999999999999E-3</c:v>
                </c:pt>
                <c:pt idx="7">
                  <c:v>5.9249999999999997E-3</c:v>
                </c:pt>
                <c:pt idx="8">
                  <c:v>1.4999999999999999E-2</c:v>
                </c:pt>
              </c:numCache>
            </c:numRef>
          </c:xVal>
          <c:yVal>
            <c:numRef>
              <c:f>Config!$AN$32:$AN$40</c:f>
              <c:numCache>
                <c:formatCode>General</c:formatCode>
                <c:ptCount val="9"/>
                <c:pt idx="0">
                  <c:v>-385.00000000000006</c:v>
                </c:pt>
                <c:pt idx="1">
                  <c:v>-385.00000000000006</c:v>
                </c:pt>
                <c:pt idx="2">
                  <c:v>-350</c:v>
                </c:pt>
                <c:pt idx="3">
                  <c:v>-315</c:v>
                </c:pt>
                <c:pt idx="4">
                  <c:v>0</c:v>
                </c:pt>
                <c:pt idx="5">
                  <c:v>315</c:v>
                </c:pt>
                <c:pt idx="6">
                  <c:v>350</c:v>
                </c:pt>
                <c:pt idx="7">
                  <c:v>385.00000000000006</c:v>
                </c:pt>
                <c:pt idx="8">
                  <c:v>385.00000000000006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0BF-4C0F-937A-F757CF1ADC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6722736"/>
        <c:axId val="276722408"/>
      </c:scatterChart>
      <c:valAx>
        <c:axId val="276722736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6722408"/>
        <c:crossesAt val="0"/>
        <c:crossBetween val="midCat"/>
      </c:valAx>
      <c:valAx>
        <c:axId val="276722408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6722736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84" Type="http://schemas.openxmlformats.org/officeDocument/2006/relationships/image" Target="../media/image84.png"/><Relationship Id="rId89" Type="http://schemas.openxmlformats.org/officeDocument/2006/relationships/image" Target="../media/image89.png"/><Relationship Id="rId112" Type="http://schemas.openxmlformats.org/officeDocument/2006/relationships/image" Target="../media/image112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07" Type="http://schemas.openxmlformats.org/officeDocument/2006/relationships/image" Target="../media/image107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87" Type="http://schemas.openxmlformats.org/officeDocument/2006/relationships/image" Target="../media/image87.png"/><Relationship Id="rId102" Type="http://schemas.openxmlformats.org/officeDocument/2006/relationships/image" Target="../media/image102.png"/><Relationship Id="rId110" Type="http://schemas.openxmlformats.org/officeDocument/2006/relationships/image" Target="../media/image110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82" Type="http://schemas.openxmlformats.org/officeDocument/2006/relationships/image" Target="../media/image82.png"/><Relationship Id="rId90" Type="http://schemas.openxmlformats.org/officeDocument/2006/relationships/image" Target="../media/image90.png"/><Relationship Id="rId95" Type="http://schemas.openxmlformats.org/officeDocument/2006/relationships/image" Target="../media/image95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77" Type="http://schemas.openxmlformats.org/officeDocument/2006/relationships/image" Target="../media/image77.png"/><Relationship Id="rId100" Type="http://schemas.openxmlformats.org/officeDocument/2006/relationships/image" Target="../media/image100.png"/><Relationship Id="rId105" Type="http://schemas.openxmlformats.org/officeDocument/2006/relationships/image" Target="../media/image105.png"/><Relationship Id="rId113" Type="http://schemas.openxmlformats.org/officeDocument/2006/relationships/image" Target="../media/image113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80.png"/><Relationship Id="rId85" Type="http://schemas.openxmlformats.org/officeDocument/2006/relationships/image" Target="../media/image85.png"/><Relationship Id="rId93" Type="http://schemas.openxmlformats.org/officeDocument/2006/relationships/image" Target="../media/image93.png"/><Relationship Id="rId98" Type="http://schemas.openxmlformats.org/officeDocument/2006/relationships/image" Target="../media/image98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103" Type="http://schemas.openxmlformats.org/officeDocument/2006/relationships/image" Target="../media/image103.png"/><Relationship Id="rId108" Type="http://schemas.openxmlformats.org/officeDocument/2006/relationships/image" Target="../media/image108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83" Type="http://schemas.openxmlformats.org/officeDocument/2006/relationships/image" Target="../media/image83.png"/><Relationship Id="rId88" Type="http://schemas.openxmlformats.org/officeDocument/2006/relationships/image" Target="../media/image88.png"/><Relationship Id="rId91" Type="http://schemas.openxmlformats.org/officeDocument/2006/relationships/image" Target="../media/image91.png"/><Relationship Id="rId96" Type="http://schemas.openxmlformats.org/officeDocument/2006/relationships/image" Target="../media/image96.png"/><Relationship Id="rId111" Type="http://schemas.openxmlformats.org/officeDocument/2006/relationships/image" Target="../media/image11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6" Type="http://schemas.openxmlformats.org/officeDocument/2006/relationships/image" Target="../media/image106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81" Type="http://schemas.openxmlformats.org/officeDocument/2006/relationships/image" Target="../media/image81.png"/><Relationship Id="rId86" Type="http://schemas.openxmlformats.org/officeDocument/2006/relationships/image" Target="../media/image86.png"/><Relationship Id="rId94" Type="http://schemas.openxmlformats.org/officeDocument/2006/relationships/image" Target="../media/image94.png"/><Relationship Id="rId99" Type="http://schemas.openxmlformats.org/officeDocument/2006/relationships/image" Target="../media/image99.png"/><Relationship Id="rId101" Type="http://schemas.openxmlformats.org/officeDocument/2006/relationships/image" Target="../media/image10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109" Type="http://schemas.openxmlformats.org/officeDocument/2006/relationships/image" Target="../media/image10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97" Type="http://schemas.openxmlformats.org/officeDocument/2006/relationships/image" Target="../media/image97.png"/><Relationship Id="rId104" Type="http://schemas.openxmlformats.org/officeDocument/2006/relationships/image" Target="../media/image104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92" Type="http://schemas.openxmlformats.org/officeDocument/2006/relationships/image" Target="../media/image9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304800</xdr:colOff>
      <xdr:row>0</xdr:row>
      <xdr:rowOff>0</xdr:rowOff>
    </xdr:from>
    <xdr:to>
      <xdr:col>30</xdr:col>
      <xdr:colOff>578358</xdr:colOff>
      <xdr:row>16</xdr:row>
      <xdr:rowOff>114300</xdr:rowOff>
    </xdr:to>
    <xdr:graphicFrame macro="">
      <xdr:nvGraphicFramePr>
        <xdr:cNvPr id="2" name="chMaterialConcreteDiagram">
          <a:extLst>
            <a:ext uri="{FF2B5EF4-FFF2-40B4-BE49-F238E27FC236}">
              <a16:creationId xmlns:a16="http://schemas.microsoft.com/office/drawing/2014/main" id="{8C4D3442-D6BE-462E-B3AF-1DA1040518E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304800</xdr:colOff>
      <xdr:row>17</xdr:row>
      <xdr:rowOff>152400</xdr:rowOff>
    </xdr:from>
    <xdr:to>
      <xdr:col>30</xdr:col>
      <xdr:colOff>578358</xdr:colOff>
      <xdr:row>34</xdr:row>
      <xdr:rowOff>152400</xdr:rowOff>
    </xdr:to>
    <xdr:graphicFrame macro="">
      <xdr:nvGraphicFramePr>
        <xdr:cNvPr id="3" name="chMaterialSteelDiagram">
          <a:extLst>
            <a:ext uri="{FF2B5EF4-FFF2-40B4-BE49-F238E27FC236}">
              <a16:creationId xmlns:a16="http://schemas.microsoft.com/office/drawing/2014/main" id="{BEFA827F-D0B5-43C4-AF68-BBFF6C9313A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4229100</xdr:colOff>
      <xdr:row>26</xdr:row>
      <xdr:rowOff>47625</xdr:rowOff>
    </xdr:from>
    <xdr:to>
      <xdr:col>1</xdr:col>
      <xdr:colOff>7429500</xdr:colOff>
      <xdr:row>26</xdr:row>
      <xdr:rowOff>485775</xdr:rowOff>
    </xdr:to>
    <xdr:pic>
      <xdr:nvPicPr>
        <xdr:cNvPr id="3" name="NDMHelpFormula_001">
          <a:extLst>
            <a:ext uri="{FF2B5EF4-FFF2-40B4-BE49-F238E27FC236}">
              <a16:creationId xmlns:a16="http://schemas.microsoft.com/office/drawing/2014/main" id="{E3508F22-0D9C-4038-913B-1329DB8E42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3675" y="4448175"/>
          <a:ext cx="3200400" cy="438150"/>
        </a:xfrm>
        <a:prstGeom prst="rect">
          <a:avLst/>
        </a:prstGeom>
      </xdr:spPr>
    </xdr:pic>
    <xdr:clientData/>
  </xdr:twoCellAnchor>
  <xdr:twoCellAnchor>
    <xdr:from>
      <xdr:col>1</xdr:col>
      <xdr:colOff>4225925</xdr:colOff>
      <xdr:row>27</xdr:row>
      <xdr:rowOff>47625</xdr:rowOff>
    </xdr:from>
    <xdr:to>
      <xdr:col>1</xdr:col>
      <xdr:colOff>7432675</xdr:colOff>
      <xdr:row>27</xdr:row>
      <xdr:rowOff>485775</xdr:rowOff>
    </xdr:to>
    <xdr:pic>
      <xdr:nvPicPr>
        <xdr:cNvPr id="5" name="NDMHelpFormula_002">
          <a:extLst>
            <a:ext uri="{FF2B5EF4-FFF2-40B4-BE49-F238E27FC236}">
              <a16:creationId xmlns:a16="http://schemas.microsoft.com/office/drawing/2014/main" id="{4276A745-E1B5-4720-86E4-AE2FE79C6F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0500" y="4981575"/>
          <a:ext cx="320675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30</xdr:row>
      <xdr:rowOff>47625</xdr:rowOff>
    </xdr:from>
    <xdr:to>
      <xdr:col>2</xdr:col>
      <xdr:colOff>88900</xdr:colOff>
      <xdr:row>30</xdr:row>
      <xdr:rowOff>485775</xdr:rowOff>
    </xdr:to>
    <xdr:pic>
      <xdr:nvPicPr>
        <xdr:cNvPr id="7" name="NDMHelpFormula_003">
          <a:extLst>
            <a:ext uri="{FF2B5EF4-FFF2-40B4-BE49-F238E27FC236}">
              <a16:creationId xmlns:a16="http://schemas.microsoft.com/office/drawing/2014/main" id="{F94362CA-376E-4E8F-9131-E3C4AEAA0B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5838825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36</xdr:row>
      <xdr:rowOff>47625</xdr:rowOff>
    </xdr:from>
    <xdr:to>
      <xdr:col>1</xdr:col>
      <xdr:colOff>7216775</xdr:colOff>
      <xdr:row>36</xdr:row>
      <xdr:rowOff>485775</xdr:rowOff>
    </xdr:to>
    <xdr:pic>
      <xdr:nvPicPr>
        <xdr:cNvPr id="9" name="NDMHelpFormula_004">
          <a:extLst>
            <a:ext uri="{FF2B5EF4-FFF2-40B4-BE49-F238E27FC236}">
              <a16:creationId xmlns:a16="http://schemas.microsoft.com/office/drawing/2014/main" id="{13491739-E959-4927-AEE6-522A382F3F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7229475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4959350</xdr:colOff>
      <xdr:row>43</xdr:row>
      <xdr:rowOff>47625</xdr:rowOff>
    </xdr:from>
    <xdr:to>
      <xdr:col>1</xdr:col>
      <xdr:colOff>6699250</xdr:colOff>
      <xdr:row>43</xdr:row>
      <xdr:rowOff>485775</xdr:rowOff>
    </xdr:to>
    <xdr:pic>
      <xdr:nvPicPr>
        <xdr:cNvPr id="11" name="NDMHelpFormula_005">
          <a:extLst>
            <a:ext uri="{FF2B5EF4-FFF2-40B4-BE49-F238E27FC236}">
              <a16:creationId xmlns:a16="http://schemas.microsoft.com/office/drawing/2014/main" id="{B4F1B737-547F-44C5-9349-392612CF63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3925" y="8782050"/>
          <a:ext cx="1739900" cy="438150"/>
        </a:xfrm>
        <a:prstGeom prst="rect">
          <a:avLst/>
        </a:prstGeom>
      </xdr:spPr>
    </xdr:pic>
    <xdr:clientData/>
  </xdr:twoCellAnchor>
  <xdr:twoCellAnchor>
    <xdr:from>
      <xdr:col>1</xdr:col>
      <xdr:colOff>4711700</xdr:colOff>
      <xdr:row>44</xdr:row>
      <xdr:rowOff>47625</xdr:rowOff>
    </xdr:from>
    <xdr:to>
      <xdr:col>1</xdr:col>
      <xdr:colOff>6946900</xdr:colOff>
      <xdr:row>44</xdr:row>
      <xdr:rowOff>485775</xdr:rowOff>
    </xdr:to>
    <xdr:pic>
      <xdr:nvPicPr>
        <xdr:cNvPr id="13" name="NDMHelpFormula_006">
          <a:extLst>
            <a:ext uri="{FF2B5EF4-FFF2-40B4-BE49-F238E27FC236}">
              <a16:creationId xmlns:a16="http://schemas.microsoft.com/office/drawing/2014/main" id="{C83BBE93-F6A7-4A68-A2C3-1C7D72EE27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6275" y="9315450"/>
          <a:ext cx="2235200" cy="438150"/>
        </a:xfrm>
        <a:prstGeom prst="rect">
          <a:avLst/>
        </a:prstGeom>
      </xdr:spPr>
    </xdr:pic>
    <xdr:clientData/>
  </xdr:twoCellAnchor>
  <xdr:twoCellAnchor>
    <xdr:from>
      <xdr:col>1</xdr:col>
      <xdr:colOff>4714875</xdr:colOff>
      <xdr:row>45</xdr:row>
      <xdr:rowOff>47625</xdr:rowOff>
    </xdr:from>
    <xdr:to>
      <xdr:col>1</xdr:col>
      <xdr:colOff>6943725</xdr:colOff>
      <xdr:row>45</xdr:row>
      <xdr:rowOff>485775</xdr:rowOff>
    </xdr:to>
    <xdr:pic>
      <xdr:nvPicPr>
        <xdr:cNvPr id="15" name="NDMHelpFormula_007">
          <a:extLst>
            <a:ext uri="{FF2B5EF4-FFF2-40B4-BE49-F238E27FC236}">
              <a16:creationId xmlns:a16="http://schemas.microsoft.com/office/drawing/2014/main" id="{59FDAB36-7357-4B19-9142-BBAECCD003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9450" y="9848850"/>
          <a:ext cx="2228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57</xdr:row>
      <xdr:rowOff>53975</xdr:rowOff>
    </xdr:from>
    <xdr:to>
      <xdr:col>1</xdr:col>
      <xdr:colOff>7077075</xdr:colOff>
      <xdr:row>57</xdr:row>
      <xdr:rowOff>1190625</xdr:rowOff>
    </xdr:to>
    <xdr:pic>
      <xdr:nvPicPr>
        <xdr:cNvPr id="17" name="NDMHelpFormula_008">
          <a:extLst>
            <a:ext uri="{FF2B5EF4-FFF2-40B4-BE49-F238E27FC236}">
              <a16:creationId xmlns:a16="http://schemas.microsoft.com/office/drawing/2014/main" id="{67C0316F-4207-4A70-9B9A-01EF9D1EBF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12217400"/>
          <a:ext cx="2495550" cy="1136650"/>
        </a:xfrm>
        <a:prstGeom prst="rect">
          <a:avLst/>
        </a:prstGeom>
      </xdr:spPr>
    </xdr:pic>
    <xdr:clientData/>
  </xdr:twoCellAnchor>
  <xdr:twoCellAnchor>
    <xdr:from>
      <xdr:col>1</xdr:col>
      <xdr:colOff>4476750</xdr:colOff>
      <xdr:row>59</xdr:row>
      <xdr:rowOff>47625</xdr:rowOff>
    </xdr:from>
    <xdr:to>
      <xdr:col>1</xdr:col>
      <xdr:colOff>7181850</xdr:colOff>
      <xdr:row>59</xdr:row>
      <xdr:rowOff>485775</xdr:rowOff>
    </xdr:to>
    <xdr:pic>
      <xdr:nvPicPr>
        <xdr:cNvPr id="19" name="NDMHelpFormula_009">
          <a:extLst>
            <a:ext uri="{FF2B5EF4-FFF2-40B4-BE49-F238E27FC236}">
              <a16:creationId xmlns:a16="http://schemas.microsoft.com/office/drawing/2014/main" id="{7710D217-A754-4712-ADA6-C2C299011C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1325" y="13611225"/>
          <a:ext cx="2705100" cy="438150"/>
        </a:xfrm>
        <a:prstGeom prst="rect">
          <a:avLst/>
        </a:prstGeom>
      </xdr:spPr>
    </xdr:pic>
    <xdr:clientData/>
  </xdr:twoCellAnchor>
  <xdr:twoCellAnchor>
    <xdr:from>
      <xdr:col>1</xdr:col>
      <xdr:colOff>2952750</xdr:colOff>
      <xdr:row>60</xdr:row>
      <xdr:rowOff>47625</xdr:rowOff>
    </xdr:from>
    <xdr:to>
      <xdr:col>2</xdr:col>
      <xdr:colOff>790575</xdr:colOff>
      <xdr:row>60</xdr:row>
      <xdr:rowOff>485775</xdr:rowOff>
    </xdr:to>
    <xdr:pic>
      <xdr:nvPicPr>
        <xdr:cNvPr id="21" name="NDMHelpFormula_010">
          <a:extLst>
            <a:ext uri="{FF2B5EF4-FFF2-40B4-BE49-F238E27FC236}">
              <a16:creationId xmlns:a16="http://schemas.microsoft.com/office/drawing/2014/main" id="{67EB24DC-1044-44C6-BC60-1F8F0B19AD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7325" y="14144625"/>
          <a:ext cx="5753100" cy="438150"/>
        </a:xfrm>
        <a:prstGeom prst="rect">
          <a:avLst/>
        </a:prstGeom>
      </xdr:spPr>
    </xdr:pic>
    <xdr:clientData/>
  </xdr:twoCellAnchor>
  <xdr:twoCellAnchor>
    <xdr:from>
      <xdr:col>1</xdr:col>
      <xdr:colOff>5076825</xdr:colOff>
      <xdr:row>69</xdr:row>
      <xdr:rowOff>53975</xdr:rowOff>
    </xdr:from>
    <xdr:to>
      <xdr:col>1</xdr:col>
      <xdr:colOff>6581775</xdr:colOff>
      <xdr:row>69</xdr:row>
      <xdr:rowOff>1190625</xdr:rowOff>
    </xdr:to>
    <xdr:pic>
      <xdr:nvPicPr>
        <xdr:cNvPr id="23" name="NDMHelpFormula_011">
          <a:extLst>
            <a:ext uri="{FF2B5EF4-FFF2-40B4-BE49-F238E27FC236}">
              <a16:creationId xmlns:a16="http://schemas.microsoft.com/office/drawing/2014/main" id="{2134EC7B-92D8-45F1-983E-26C953B3D3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91400" y="16027400"/>
          <a:ext cx="1504950" cy="1136650"/>
        </a:xfrm>
        <a:prstGeom prst="rect">
          <a:avLst/>
        </a:prstGeom>
      </xdr:spPr>
    </xdr:pic>
    <xdr:clientData/>
  </xdr:twoCellAnchor>
  <xdr:twoCellAnchor>
    <xdr:from>
      <xdr:col>1</xdr:col>
      <xdr:colOff>4702175</xdr:colOff>
      <xdr:row>70</xdr:row>
      <xdr:rowOff>53975</xdr:rowOff>
    </xdr:from>
    <xdr:to>
      <xdr:col>1</xdr:col>
      <xdr:colOff>6956425</xdr:colOff>
      <xdr:row>70</xdr:row>
      <xdr:rowOff>1190625</xdr:rowOff>
    </xdr:to>
    <xdr:pic>
      <xdr:nvPicPr>
        <xdr:cNvPr id="25" name="NDMHelpFormula_012">
          <a:extLst>
            <a:ext uri="{FF2B5EF4-FFF2-40B4-BE49-F238E27FC236}">
              <a16:creationId xmlns:a16="http://schemas.microsoft.com/office/drawing/2014/main" id="{D244F823-0A62-4CBE-B516-F245C92C9F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6750" y="17265650"/>
          <a:ext cx="2254250" cy="1136650"/>
        </a:xfrm>
        <a:prstGeom prst="rect">
          <a:avLst/>
        </a:prstGeom>
      </xdr:spPr>
    </xdr:pic>
    <xdr:clientData/>
  </xdr:twoCellAnchor>
  <xdr:twoCellAnchor>
    <xdr:from>
      <xdr:col>1</xdr:col>
      <xdr:colOff>4121150</xdr:colOff>
      <xdr:row>71</xdr:row>
      <xdr:rowOff>50800</xdr:rowOff>
    </xdr:from>
    <xdr:to>
      <xdr:col>1</xdr:col>
      <xdr:colOff>7537450</xdr:colOff>
      <xdr:row>71</xdr:row>
      <xdr:rowOff>2235200</xdr:rowOff>
    </xdr:to>
    <xdr:pic>
      <xdr:nvPicPr>
        <xdr:cNvPr id="27" name="NDMHelpFormula_013">
          <a:extLst>
            <a:ext uri="{FF2B5EF4-FFF2-40B4-BE49-F238E27FC236}">
              <a16:creationId xmlns:a16="http://schemas.microsoft.com/office/drawing/2014/main" id="{DFC12B13-4D6E-4E70-B41D-8FA068C6DD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5725" y="18500725"/>
          <a:ext cx="3416300" cy="2184400"/>
        </a:xfrm>
        <a:prstGeom prst="rect">
          <a:avLst/>
        </a:prstGeom>
      </xdr:spPr>
    </xdr:pic>
    <xdr:clientData/>
  </xdr:twoCellAnchor>
  <xdr:twoCellAnchor>
    <xdr:from>
      <xdr:col>1</xdr:col>
      <xdr:colOff>5156200</xdr:colOff>
      <xdr:row>75</xdr:row>
      <xdr:rowOff>47625</xdr:rowOff>
    </xdr:from>
    <xdr:to>
      <xdr:col>1</xdr:col>
      <xdr:colOff>6502400</xdr:colOff>
      <xdr:row>75</xdr:row>
      <xdr:rowOff>485775</xdr:rowOff>
    </xdr:to>
    <xdr:pic>
      <xdr:nvPicPr>
        <xdr:cNvPr id="29" name="NDMHelpFormula_014">
          <a:extLst>
            <a:ext uri="{FF2B5EF4-FFF2-40B4-BE49-F238E27FC236}">
              <a16:creationId xmlns:a16="http://schemas.microsoft.com/office/drawing/2014/main" id="{8185F178-CC55-4F36-81CF-CE98B007CA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70775" y="21269325"/>
          <a:ext cx="1346200" cy="438150"/>
        </a:xfrm>
        <a:prstGeom prst="rect">
          <a:avLst/>
        </a:prstGeom>
      </xdr:spPr>
    </xdr:pic>
    <xdr:clientData/>
  </xdr:twoCellAnchor>
  <xdr:twoCellAnchor>
    <xdr:from>
      <xdr:col>1</xdr:col>
      <xdr:colOff>4721225</xdr:colOff>
      <xdr:row>76</xdr:row>
      <xdr:rowOff>47625</xdr:rowOff>
    </xdr:from>
    <xdr:to>
      <xdr:col>1</xdr:col>
      <xdr:colOff>6937375</xdr:colOff>
      <xdr:row>76</xdr:row>
      <xdr:rowOff>485775</xdr:rowOff>
    </xdr:to>
    <xdr:pic>
      <xdr:nvPicPr>
        <xdr:cNvPr id="31" name="NDMHelpFormula_015">
          <a:extLst>
            <a:ext uri="{FF2B5EF4-FFF2-40B4-BE49-F238E27FC236}">
              <a16:creationId xmlns:a16="http://schemas.microsoft.com/office/drawing/2014/main" id="{A3517093-C8CE-4DFC-AC00-1A414A7A8A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35800" y="21802725"/>
          <a:ext cx="2216150" cy="438150"/>
        </a:xfrm>
        <a:prstGeom prst="rect">
          <a:avLst/>
        </a:prstGeom>
      </xdr:spPr>
    </xdr:pic>
    <xdr:clientData/>
  </xdr:twoCellAnchor>
  <xdr:twoCellAnchor>
    <xdr:from>
      <xdr:col>1</xdr:col>
      <xdr:colOff>4070350</xdr:colOff>
      <xdr:row>92</xdr:row>
      <xdr:rowOff>50800</xdr:rowOff>
    </xdr:from>
    <xdr:to>
      <xdr:col>1</xdr:col>
      <xdr:colOff>7588250</xdr:colOff>
      <xdr:row>92</xdr:row>
      <xdr:rowOff>2235200</xdr:rowOff>
    </xdr:to>
    <xdr:pic>
      <xdr:nvPicPr>
        <xdr:cNvPr id="33" name="NDMHelpFormula_016">
          <a:extLst>
            <a:ext uri="{FF2B5EF4-FFF2-40B4-BE49-F238E27FC236}">
              <a16:creationId xmlns:a16="http://schemas.microsoft.com/office/drawing/2014/main" id="{34E7087C-B16F-428D-90D1-BBD783CE34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4925" y="24815800"/>
          <a:ext cx="3517900" cy="2184400"/>
        </a:xfrm>
        <a:prstGeom prst="rect">
          <a:avLst/>
        </a:prstGeom>
      </xdr:spPr>
    </xdr:pic>
    <xdr:clientData/>
  </xdr:twoCellAnchor>
  <xdr:twoCellAnchor>
    <xdr:from>
      <xdr:col>1</xdr:col>
      <xdr:colOff>4117975</xdr:colOff>
      <xdr:row>95</xdr:row>
      <xdr:rowOff>50800</xdr:rowOff>
    </xdr:from>
    <xdr:to>
      <xdr:col>1</xdr:col>
      <xdr:colOff>7540625</xdr:colOff>
      <xdr:row>95</xdr:row>
      <xdr:rowOff>787400</xdr:rowOff>
    </xdr:to>
    <xdr:pic>
      <xdr:nvPicPr>
        <xdr:cNvPr id="35" name="NDMHelpFormula_017">
          <a:extLst>
            <a:ext uri="{FF2B5EF4-FFF2-40B4-BE49-F238E27FC236}">
              <a16:creationId xmlns:a16="http://schemas.microsoft.com/office/drawing/2014/main" id="{3329C7EF-F536-409A-A556-130E972D1F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2550" y="27425650"/>
          <a:ext cx="3422650" cy="736600"/>
        </a:xfrm>
        <a:prstGeom prst="rect">
          <a:avLst/>
        </a:prstGeom>
      </xdr:spPr>
    </xdr:pic>
    <xdr:clientData/>
  </xdr:twoCellAnchor>
  <xdr:twoCellAnchor>
    <xdr:from>
      <xdr:col>1</xdr:col>
      <xdr:colOff>5038725</xdr:colOff>
      <xdr:row>98</xdr:row>
      <xdr:rowOff>47625</xdr:rowOff>
    </xdr:from>
    <xdr:to>
      <xdr:col>1</xdr:col>
      <xdr:colOff>6619875</xdr:colOff>
      <xdr:row>98</xdr:row>
      <xdr:rowOff>485775</xdr:rowOff>
    </xdr:to>
    <xdr:pic>
      <xdr:nvPicPr>
        <xdr:cNvPr id="37" name="NDMHelpFormula_018">
          <a:extLst>
            <a:ext uri="{FF2B5EF4-FFF2-40B4-BE49-F238E27FC236}">
              <a16:creationId xmlns:a16="http://schemas.microsoft.com/office/drawing/2014/main" id="{4CB5A7FA-01A4-4CB9-A19B-6A8B4513F7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3300" y="28584525"/>
          <a:ext cx="1581150" cy="438150"/>
        </a:xfrm>
        <a:prstGeom prst="rect">
          <a:avLst/>
        </a:prstGeom>
      </xdr:spPr>
    </xdr:pic>
    <xdr:clientData/>
  </xdr:twoCellAnchor>
  <xdr:twoCellAnchor>
    <xdr:from>
      <xdr:col>1</xdr:col>
      <xdr:colOff>4778375</xdr:colOff>
      <xdr:row>99</xdr:row>
      <xdr:rowOff>47625</xdr:rowOff>
    </xdr:from>
    <xdr:to>
      <xdr:col>1</xdr:col>
      <xdr:colOff>6880225</xdr:colOff>
      <xdr:row>99</xdr:row>
      <xdr:rowOff>485775</xdr:rowOff>
    </xdr:to>
    <xdr:pic>
      <xdr:nvPicPr>
        <xdr:cNvPr id="39" name="NDMHelpFormula_019">
          <a:extLst>
            <a:ext uri="{FF2B5EF4-FFF2-40B4-BE49-F238E27FC236}">
              <a16:creationId xmlns:a16="http://schemas.microsoft.com/office/drawing/2014/main" id="{D86C4864-89D1-4DAB-BFBD-7B5C9B8057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950" y="29117925"/>
          <a:ext cx="2101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114</xdr:row>
      <xdr:rowOff>50800</xdr:rowOff>
    </xdr:from>
    <xdr:to>
      <xdr:col>1</xdr:col>
      <xdr:colOff>7077075</xdr:colOff>
      <xdr:row>114</xdr:row>
      <xdr:rowOff>787400</xdr:rowOff>
    </xdr:to>
    <xdr:pic>
      <xdr:nvPicPr>
        <xdr:cNvPr id="41" name="NDMHelpFormula_020">
          <a:extLst>
            <a:ext uri="{FF2B5EF4-FFF2-40B4-BE49-F238E27FC236}">
              <a16:creationId xmlns:a16="http://schemas.microsoft.com/office/drawing/2014/main" id="{B88C3A87-5EA4-43AC-BED8-AF85CBD5A5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31969075"/>
          <a:ext cx="2495550" cy="736600"/>
        </a:xfrm>
        <a:prstGeom prst="rect">
          <a:avLst/>
        </a:prstGeom>
      </xdr:spPr>
    </xdr:pic>
    <xdr:clientData/>
  </xdr:twoCellAnchor>
  <xdr:twoCellAnchor>
    <xdr:from>
      <xdr:col>1</xdr:col>
      <xdr:colOff>4695825</xdr:colOff>
      <xdr:row>155</xdr:row>
      <xdr:rowOff>47625</xdr:rowOff>
    </xdr:from>
    <xdr:to>
      <xdr:col>1</xdr:col>
      <xdr:colOff>6962775</xdr:colOff>
      <xdr:row>155</xdr:row>
      <xdr:rowOff>485775</xdr:rowOff>
    </xdr:to>
    <xdr:pic>
      <xdr:nvPicPr>
        <xdr:cNvPr id="43" name="NDMHelpFormula_021">
          <a:extLst>
            <a:ext uri="{FF2B5EF4-FFF2-40B4-BE49-F238E27FC236}">
              <a16:creationId xmlns:a16="http://schemas.microsoft.com/office/drawing/2014/main" id="{949B395A-2FE0-46E5-BE5F-653D61D6DB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39566850"/>
          <a:ext cx="2266950" cy="438150"/>
        </a:xfrm>
        <a:prstGeom prst="rect">
          <a:avLst/>
        </a:prstGeom>
      </xdr:spPr>
    </xdr:pic>
    <xdr:clientData/>
  </xdr:twoCellAnchor>
  <xdr:twoCellAnchor>
    <xdr:from>
      <xdr:col>1</xdr:col>
      <xdr:colOff>4489450</xdr:colOff>
      <xdr:row>156</xdr:row>
      <xdr:rowOff>47625</xdr:rowOff>
    </xdr:from>
    <xdr:to>
      <xdr:col>1</xdr:col>
      <xdr:colOff>7169150</xdr:colOff>
      <xdr:row>156</xdr:row>
      <xdr:rowOff>485775</xdr:rowOff>
    </xdr:to>
    <xdr:pic>
      <xdr:nvPicPr>
        <xdr:cNvPr id="45" name="NDMHelpFormula_022">
          <a:extLst>
            <a:ext uri="{FF2B5EF4-FFF2-40B4-BE49-F238E27FC236}">
              <a16:creationId xmlns:a16="http://schemas.microsoft.com/office/drawing/2014/main" id="{9EAB3633-E6A9-4F0E-AA21-9134ADE520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4025" y="40100250"/>
          <a:ext cx="2679700" cy="438150"/>
        </a:xfrm>
        <a:prstGeom prst="rect">
          <a:avLst/>
        </a:prstGeom>
      </xdr:spPr>
    </xdr:pic>
    <xdr:clientData/>
  </xdr:twoCellAnchor>
  <xdr:twoCellAnchor>
    <xdr:from>
      <xdr:col>1</xdr:col>
      <xdr:colOff>4486275</xdr:colOff>
      <xdr:row>157</xdr:row>
      <xdr:rowOff>47625</xdr:rowOff>
    </xdr:from>
    <xdr:to>
      <xdr:col>1</xdr:col>
      <xdr:colOff>7172325</xdr:colOff>
      <xdr:row>157</xdr:row>
      <xdr:rowOff>485775</xdr:rowOff>
    </xdr:to>
    <xdr:pic>
      <xdr:nvPicPr>
        <xdr:cNvPr id="47" name="NDMHelpFormula_023">
          <a:extLst>
            <a:ext uri="{FF2B5EF4-FFF2-40B4-BE49-F238E27FC236}">
              <a16:creationId xmlns:a16="http://schemas.microsoft.com/office/drawing/2014/main" id="{389A30F0-EC7F-40C5-AA3A-557577CD38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0850" y="40633650"/>
          <a:ext cx="2686050" cy="43815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162</xdr:row>
      <xdr:rowOff>47625</xdr:rowOff>
    </xdr:from>
    <xdr:to>
      <xdr:col>1</xdr:col>
      <xdr:colOff>6654800</xdr:colOff>
      <xdr:row>162</xdr:row>
      <xdr:rowOff>485775</xdr:rowOff>
    </xdr:to>
    <xdr:pic>
      <xdr:nvPicPr>
        <xdr:cNvPr id="49" name="NDMHelpFormula_024">
          <a:extLst>
            <a:ext uri="{FF2B5EF4-FFF2-40B4-BE49-F238E27FC236}">
              <a16:creationId xmlns:a16="http://schemas.microsoft.com/office/drawing/2014/main" id="{960E4C02-2C96-455B-8901-CAB94AD54F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41814750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5000625</xdr:colOff>
      <xdr:row>163</xdr:row>
      <xdr:rowOff>47625</xdr:rowOff>
    </xdr:from>
    <xdr:to>
      <xdr:col>1</xdr:col>
      <xdr:colOff>6657975</xdr:colOff>
      <xdr:row>163</xdr:row>
      <xdr:rowOff>485775</xdr:rowOff>
    </xdr:to>
    <xdr:pic>
      <xdr:nvPicPr>
        <xdr:cNvPr id="51" name="NDMHelpFormula_025">
          <a:extLst>
            <a:ext uri="{FF2B5EF4-FFF2-40B4-BE49-F238E27FC236}">
              <a16:creationId xmlns:a16="http://schemas.microsoft.com/office/drawing/2014/main" id="{EBC30C97-FED3-4D15-B98F-D1AB836659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5200" y="42348150"/>
          <a:ext cx="165735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170</xdr:row>
      <xdr:rowOff>47625</xdr:rowOff>
    </xdr:from>
    <xdr:to>
      <xdr:col>1</xdr:col>
      <xdr:colOff>6651625</xdr:colOff>
      <xdr:row>170</xdr:row>
      <xdr:rowOff>485775</xdr:rowOff>
    </xdr:to>
    <xdr:pic>
      <xdr:nvPicPr>
        <xdr:cNvPr id="53" name="NDMHelpFormula_026">
          <a:extLst>
            <a:ext uri="{FF2B5EF4-FFF2-40B4-BE49-F238E27FC236}">
              <a16:creationId xmlns:a16="http://schemas.microsoft.com/office/drawing/2014/main" id="{673C3B41-3383-4DFF-B86C-FD01575159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3853100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171</xdr:row>
      <xdr:rowOff>47625</xdr:rowOff>
    </xdr:from>
    <xdr:to>
      <xdr:col>1</xdr:col>
      <xdr:colOff>6918325</xdr:colOff>
      <xdr:row>171</xdr:row>
      <xdr:rowOff>485775</xdr:rowOff>
    </xdr:to>
    <xdr:pic>
      <xdr:nvPicPr>
        <xdr:cNvPr id="55" name="NDMHelpFormula_027">
          <a:extLst>
            <a:ext uri="{FF2B5EF4-FFF2-40B4-BE49-F238E27FC236}">
              <a16:creationId xmlns:a16="http://schemas.microsoft.com/office/drawing/2014/main" id="{3B4C37AA-6C53-4DF3-A8B4-7B42EF17F0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4386500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4895850</xdr:colOff>
      <xdr:row>172</xdr:row>
      <xdr:rowOff>47625</xdr:rowOff>
    </xdr:from>
    <xdr:to>
      <xdr:col>1</xdr:col>
      <xdr:colOff>6762750</xdr:colOff>
      <xdr:row>172</xdr:row>
      <xdr:rowOff>485775</xdr:rowOff>
    </xdr:to>
    <xdr:pic>
      <xdr:nvPicPr>
        <xdr:cNvPr id="57" name="NDMHelpFormula_028">
          <a:extLst>
            <a:ext uri="{FF2B5EF4-FFF2-40B4-BE49-F238E27FC236}">
              <a16:creationId xmlns:a16="http://schemas.microsoft.com/office/drawing/2014/main" id="{C38EBAA2-4AE3-4661-9747-8AA5F52F5E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0425" y="44919900"/>
          <a:ext cx="1866900" cy="438150"/>
        </a:xfrm>
        <a:prstGeom prst="rect">
          <a:avLst/>
        </a:prstGeom>
      </xdr:spPr>
    </xdr:pic>
    <xdr:clientData/>
  </xdr:twoCellAnchor>
  <xdr:twoCellAnchor>
    <xdr:from>
      <xdr:col>1</xdr:col>
      <xdr:colOff>5133975</xdr:colOff>
      <xdr:row>174</xdr:row>
      <xdr:rowOff>47625</xdr:rowOff>
    </xdr:from>
    <xdr:to>
      <xdr:col>1</xdr:col>
      <xdr:colOff>6524625</xdr:colOff>
      <xdr:row>174</xdr:row>
      <xdr:rowOff>485775</xdr:rowOff>
    </xdr:to>
    <xdr:pic>
      <xdr:nvPicPr>
        <xdr:cNvPr id="59" name="NDMHelpFormula_029">
          <a:extLst>
            <a:ext uri="{FF2B5EF4-FFF2-40B4-BE49-F238E27FC236}">
              <a16:creationId xmlns:a16="http://schemas.microsoft.com/office/drawing/2014/main" id="{274D4A17-6AA8-4495-8991-848E7B7DE2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45615225"/>
          <a:ext cx="1390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175</xdr:row>
      <xdr:rowOff>47625</xdr:rowOff>
    </xdr:from>
    <xdr:to>
      <xdr:col>1</xdr:col>
      <xdr:colOff>6918325</xdr:colOff>
      <xdr:row>175</xdr:row>
      <xdr:rowOff>485775</xdr:rowOff>
    </xdr:to>
    <xdr:pic>
      <xdr:nvPicPr>
        <xdr:cNvPr id="61" name="NDMHelpFormula_030">
          <a:extLst>
            <a:ext uri="{FF2B5EF4-FFF2-40B4-BE49-F238E27FC236}">
              <a16:creationId xmlns:a16="http://schemas.microsoft.com/office/drawing/2014/main" id="{378C76D8-5CA6-487C-9200-D711BE7004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6148625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4819650</xdr:colOff>
      <xdr:row>176</xdr:row>
      <xdr:rowOff>47625</xdr:rowOff>
    </xdr:from>
    <xdr:to>
      <xdr:col>1</xdr:col>
      <xdr:colOff>6838950</xdr:colOff>
      <xdr:row>176</xdr:row>
      <xdr:rowOff>485775</xdr:rowOff>
    </xdr:to>
    <xdr:pic>
      <xdr:nvPicPr>
        <xdr:cNvPr id="63" name="NDMHelpFormula_031">
          <a:extLst>
            <a:ext uri="{FF2B5EF4-FFF2-40B4-BE49-F238E27FC236}">
              <a16:creationId xmlns:a16="http://schemas.microsoft.com/office/drawing/2014/main" id="{D1E9C570-14E7-4479-8D03-C2C30D906F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4225" y="46682025"/>
          <a:ext cx="201930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178</xdr:row>
      <xdr:rowOff>47625</xdr:rowOff>
    </xdr:from>
    <xdr:to>
      <xdr:col>1</xdr:col>
      <xdr:colOff>6651625</xdr:colOff>
      <xdr:row>178</xdr:row>
      <xdr:rowOff>485775</xdr:rowOff>
    </xdr:to>
    <xdr:pic>
      <xdr:nvPicPr>
        <xdr:cNvPr id="65" name="NDMHelpFormula_032">
          <a:extLst>
            <a:ext uri="{FF2B5EF4-FFF2-40B4-BE49-F238E27FC236}">
              <a16:creationId xmlns:a16="http://schemas.microsoft.com/office/drawing/2014/main" id="{EC10202A-6979-4151-9CC3-3A9683AB91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7377350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4978400</xdr:colOff>
      <xdr:row>179</xdr:row>
      <xdr:rowOff>47625</xdr:rowOff>
    </xdr:from>
    <xdr:to>
      <xdr:col>1</xdr:col>
      <xdr:colOff>6680200</xdr:colOff>
      <xdr:row>179</xdr:row>
      <xdr:rowOff>485775</xdr:rowOff>
    </xdr:to>
    <xdr:pic>
      <xdr:nvPicPr>
        <xdr:cNvPr id="67" name="NDMHelpFormula_033">
          <a:extLst>
            <a:ext uri="{FF2B5EF4-FFF2-40B4-BE49-F238E27FC236}">
              <a16:creationId xmlns:a16="http://schemas.microsoft.com/office/drawing/2014/main" id="{663AA490-A444-4081-8C55-6F04D4D6D5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92975" y="47910750"/>
          <a:ext cx="1701800" cy="438150"/>
        </a:xfrm>
        <a:prstGeom prst="rect">
          <a:avLst/>
        </a:prstGeom>
      </xdr:spPr>
    </xdr:pic>
    <xdr:clientData/>
  </xdr:twoCellAnchor>
  <xdr:twoCellAnchor>
    <xdr:from>
      <xdr:col>1</xdr:col>
      <xdr:colOff>5035550</xdr:colOff>
      <xdr:row>180</xdr:row>
      <xdr:rowOff>47625</xdr:rowOff>
    </xdr:from>
    <xdr:to>
      <xdr:col>1</xdr:col>
      <xdr:colOff>6623050</xdr:colOff>
      <xdr:row>180</xdr:row>
      <xdr:rowOff>485775</xdr:rowOff>
    </xdr:to>
    <xdr:pic>
      <xdr:nvPicPr>
        <xdr:cNvPr id="69" name="NDMHelpFormula_034">
          <a:extLst>
            <a:ext uri="{FF2B5EF4-FFF2-40B4-BE49-F238E27FC236}">
              <a16:creationId xmlns:a16="http://schemas.microsoft.com/office/drawing/2014/main" id="{E3759863-3044-4AA9-961B-1B69D38BD6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0125" y="48444150"/>
          <a:ext cx="1587500" cy="438150"/>
        </a:xfrm>
        <a:prstGeom prst="rect">
          <a:avLst/>
        </a:prstGeom>
      </xdr:spPr>
    </xdr:pic>
    <xdr:clientData/>
  </xdr:twoCellAnchor>
  <xdr:twoCellAnchor>
    <xdr:from>
      <xdr:col>1</xdr:col>
      <xdr:colOff>5099050</xdr:colOff>
      <xdr:row>197</xdr:row>
      <xdr:rowOff>53975</xdr:rowOff>
    </xdr:from>
    <xdr:to>
      <xdr:col>1</xdr:col>
      <xdr:colOff>6559550</xdr:colOff>
      <xdr:row>197</xdr:row>
      <xdr:rowOff>1190625</xdr:rowOff>
    </xdr:to>
    <xdr:pic>
      <xdr:nvPicPr>
        <xdr:cNvPr id="71" name="NDMHelpFormula_035">
          <a:extLst>
            <a:ext uri="{FF2B5EF4-FFF2-40B4-BE49-F238E27FC236}">
              <a16:creationId xmlns:a16="http://schemas.microsoft.com/office/drawing/2014/main" id="{E0BC20DE-C675-4DE4-9F1B-DFD33E01F3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3625" y="51669950"/>
          <a:ext cx="1460500" cy="1136650"/>
        </a:xfrm>
        <a:prstGeom prst="rect">
          <a:avLst/>
        </a:prstGeom>
      </xdr:spPr>
    </xdr:pic>
    <xdr:clientData/>
  </xdr:twoCellAnchor>
  <xdr:twoCellAnchor>
    <xdr:from>
      <xdr:col>1</xdr:col>
      <xdr:colOff>4206875</xdr:colOff>
      <xdr:row>198</xdr:row>
      <xdr:rowOff>47625</xdr:rowOff>
    </xdr:from>
    <xdr:to>
      <xdr:col>1</xdr:col>
      <xdr:colOff>7451725</xdr:colOff>
      <xdr:row>198</xdr:row>
      <xdr:rowOff>485775</xdr:rowOff>
    </xdr:to>
    <xdr:pic>
      <xdr:nvPicPr>
        <xdr:cNvPr id="73" name="NDMHelpFormula_036">
          <a:extLst>
            <a:ext uri="{FF2B5EF4-FFF2-40B4-BE49-F238E27FC236}">
              <a16:creationId xmlns:a16="http://schemas.microsoft.com/office/drawing/2014/main" id="{F18698D8-B55F-4BB0-8E48-6DEF69954C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21450" y="52901850"/>
          <a:ext cx="3244850" cy="438150"/>
        </a:xfrm>
        <a:prstGeom prst="rect">
          <a:avLst/>
        </a:prstGeom>
      </xdr:spPr>
    </xdr:pic>
    <xdr:clientData/>
  </xdr:twoCellAnchor>
  <xdr:twoCellAnchor>
    <xdr:from>
      <xdr:col>1</xdr:col>
      <xdr:colOff>4549775</xdr:colOff>
      <xdr:row>199</xdr:row>
      <xdr:rowOff>50800</xdr:rowOff>
    </xdr:from>
    <xdr:to>
      <xdr:col>1</xdr:col>
      <xdr:colOff>7108825</xdr:colOff>
      <xdr:row>199</xdr:row>
      <xdr:rowOff>787400</xdr:rowOff>
    </xdr:to>
    <xdr:pic>
      <xdr:nvPicPr>
        <xdr:cNvPr id="75" name="NDMHelpFormula_037">
          <a:extLst>
            <a:ext uri="{FF2B5EF4-FFF2-40B4-BE49-F238E27FC236}">
              <a16:creationId xmlns:a16="http://schemas.microsoft.com/office/drawing/2014/main" id="{F59BF1E2-EA48-4685-9D3B-5162DA0404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4350" y="53438425"/>
          <a:ext cx="2559050" cy="736600"/>
        </a:xfrm>
        <a:prstGeom prst="rect">
          <a:avLst/>
        </a:prstGeom>
      </xdr:spPr>
    </xdr:pic>
    <xdr:clientData/>
  </xdr:twoCellAnchor>
  <xdr:twoCellAnchor>
    <xdr:from>
      <xdr:col>1</xdr:col>
      <xdr:colOff>4244975</xdr:colOff>
      <xdr:row>213</xdr:row>
      <xdr:rowOff>47625</xdr:rowOff>
    </xdr:from>
    <xdr:to>
      <xdr:col>1</xdr:col>
      <xdr:colOff>7413625</xdr:colOff>
      <xdr:row>213</xdr:row>
      <xdr:rowOff>485775</xdr:rowOff>
    </xdr:to>
    <xdr:pic>
      <xdr:nvPicPr>
        <xdr:cNvPr id="77" name="NDMHelpFormula_038">
          <a:extLst>
            <a:ext uri="{FF2B5EF4-FFF2-40B4-BE49-F238E27FC236}">
              <a16:creationId xmlns:a16="http://schemas.microsoft.com/office/drawing/2014/main" id="{0B400EF4-3A7A-48D8-BA22-165BB89DC8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59550" y="56426100"/>
          <a:ext cx="3168650" cy="438150"/>
        </a:xfrm>
        <a:prstGeom prst="rect">
          <a:avLst/>
        </a:prstGeom>
      </xdr:spPr>
    </xdr:pic>
    <xdr:clientData/>
  </xdr:twoCellAnchor>
  <xdr:twoCellAnchor>
    <xdr:from>
      <xdr:col>1</xdr:col>
      <xdr:colOff>3492500</xdr:colOff>
      <xdr:row>226</xdr:row>
      <xdr:rowOff>47625</xdr:rowOff>
    </xdr:from>
    <xdr:to>
      <xdr:col>2</xdr:col>
      <xdr:colOff>250825</xdr:colOff>
      <xdr:row>226</xdr:row>
      <xdr:rowOff>485775</xdr:rowOff>
    </xdr:to>
    <xdr:pic>
      <xdr:nvPicPr>
        <xdr:cNvPr id="79" name="NDMHelpFormula_039">
          <a:extLst>
            <a:ext uri="{FF2B5EF4-FFF2-40B4-BE49-F238E27FC236}">
              <a16:creationId xmlns:a16="http://schemas.microsoft.com/office/drawing/2014/main" id="{5F1F2417-776F-4C2C-AFD0-C93077271B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7075" y="58950225"/>
          <a:ext cx="4673600" cy="438150"/>
        </a:xfrm>
        <a:prstGeom prst="rect">
          <a:avLst/>
        </a:prstGeom>
      </xdr:spPr>
    </xdr:pic>
    <xdr:clientData/>
  </xdr:twoCellAnchor>
  <xdr:twoCellAnchor>
    <xdr:from>
      <xdr:col>1</xdr:col>
      <xdr:colOff>3651250</xdr:colOff>
      <xdr:row>227</xdr:row>
      <xdr:rowOff>50800</xdr:rowOff>
    </xdr:from>
    <xdr:to>
      <xdr:col>2</xdr:col>
      <xdr:colOff>92075</xdr:colOff>
      <xdr:row>227</xdr:row>
      <xdr:rowOff>787400</xdr:rowOff>
    </xdr:to>
    <xdr:pic>
      <xdr:nvPicPr>
        <xdr:cNvPr id="81" name="NDMHelpFormula_040">
          <a:extLst>
            <a:ext uri="{FF2B5EF4-FFF2-40B4-BE49-F238E27FC236}">
              <a16:creationId xmlns:a16="http://schemas.microsoft.com/office/drawing/2014/main" id="{9FC58272-F51C-4D88-A421-E913399369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5825" y="59486800"/>
          <a:ext cx="4356100" cy="736600"/>
        </a:xfrm>
        <a:prstGeom prst="rect">
          <a:avLst/>
        </a:prstGeom>
      </xdr:spPr>
    </xdr:pic>
    <xdr:clientData/>
  </xdr:twoCellAnchor>
  <xdr:twoCellAnchor>
    <xdr:from>
      <xdr:col>1</xdr:col>
      <xdr:colOff>4991100</xdr:colOff>
      <xdr:row>236</xdr:row>
      <xdr:rowOff>47625</xdr:rowOff>
    </xdr:from>
    <xdr:to>
      <xdr:col>1</xdr:col>
      <xdr:colOff>6667500</xdr:colOff>
      <xdr:row>236</xdr:row>
      <xdr:rowOff>485775</xdr:rowOff>
    </xdr:to>
    <xdr:pic>
      <xdr:nvPicPr>
        <xdr:cNvPr id="83" name="NDMHelpFormula_041">
          <a:extLst>
            <a:ext uri="{FF2B5EF4-FFF2-40B4-BE49-F238E27FC236}">
              <a16:creationId xmlns:a16="http://schemas.microsoft.com/office/drawing/2014/main" id="{F2379EA7-390E-47B3-AA1B-0B2E2348A0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5675" y="61664850"/>
          <a:ext cx="1676400" cy="438150"/>
        </a:xfrm>
        <a:prstGeom prst="rect">
          <a:avLst/>
        </a:prstGeom>
      </xdr:spPr>
    </xdr:pic>
    <xdr:clientData/>
  </xdr:twoCellAnchor>
  <xdr:twoCellAnchor>
    <xdr:from>
      <xdr:col>1</xdr:col>
      <xdr:colOff>4200525</xdr:colOff>
      <xdr:row>237</xdr:row>
      <xdr:rowOff>47625</xdr:rowOff>
    </xdr:from>
    <xdr:to>
      <xdr:col>1</xdr:col>
      <xdr:colOff>7458075</xdr:colOff>
      <xdr:row>237</xdr:row>
      <xdr:rowOff>485775</xdr:rowOff>
    </xdr:to>
    <xdr:pic>
      <xdr:nvPicPr>
        <xdr:cNvPr id="85" name="NDMHelpFormula_042">
          <a:extLst>
            <a:ext uri="{FF2B5EF4-FFF2-40B4-BE49-F238E27FC236}">
              <a16:creationId xmlns:a16="http://schemas.microsoft.com/office/drawing/2014/main" id="{9EE28AA3-0684-432C-903B-B6B159D167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5100" y="62198250"/>
          <a:ext cx="3257550" cy="438150"/>
        </a:xfrm>
        <a:prstGeom prst="rect">
          <a:avLst/>
        </a:prstGeom>
      </xdr:spPr>
    </xdr:pic>
    <xdr:clientData/>
  </xdr:twoCellAnchor>
  <xdr:twoCellAnchor>
    <xdr:from>
      <xdr:col>1</xdr:col>
      <xdr:colOff>4064000</xdr:colOff>
      <xdr:row>238</xdr:row>
      <xdr:rowOff>47625</xdr:rowOff>
    </xdr:from>
    <xdr:to>
      <xdr:col>1</xdr:col>
      <xdr:colOff>7594600</xdr:colOff>
      <xdr:row>238</xdr:row>
      <xdr:rowOff>485775</xdr:rowOff>
    </xdr:to>
    <xdr:pic>
      <xdr:nvPicPr>
        <xdr:cNvPr id="87" name="NDMHelpFormula_043">
          <a:extLst>
            <a:ext uri="{FF2B5EF4-FFF2-40B4-BE49-F238E27FC236}">
              <a16:creationId xmlns:a16="http://schemas.microsoft.com/office/drawing/2014/main" id="{D2FF8F71-0ACD-451C-A3DC-A853BD3D78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78575" y="62731650"/>
          <a:ext cx="3530600" cy="43815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256</xdr:row>
      <xdr:rowOff>47625</xdr:rowOff>
    </xdr:from>
    <xdr:to>
      <xdr:col>1</xdr:col>
      <xdr:colOff>7204075</xdr:colOff>
      <xdr:row>256</xdr:row>
      <xdr:rowOff>485775</xdr:rowOff>
    </xdr:to>
    <xdr:pic>
      <xdr:nvPicPr>
        <xdr:cNvPr id="89" name="NDMHelpFormula_044">
          <a:extLst>
            <a:ext uri="{FF2B5EF4-FFF2-40B4-BE49-F238E27FC236}">
              <a16:creationId xmlns:a16="http://schemas.microsoft.com/office/drawing/2014/main" id="{3069E986-426A-43F2-ACE3-152F00AD20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66208275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4495800</xdr:colOff>
      <xdr:row>258</xdr:row>
      <xdr:rowOff>47625</xdr:rowOff>
    </xdr:from>
    <xdr:to>
      <xdr:col>1</xdr:col>
      <xdr:colOff>7162800</xdr:colOff>
      <xdr:row>258</xdr:row>
      <xdr:rowOff>485775</xdr:rowOff>
    </xdr:to>
    <xdr:pic>
      <xdr:nvPicPr>
        <xdr:cNvPr id="91" name="NDMHelpFormula_045">
          <a:extLst>
            <a:ext uri="{FF2B5EF4-FFF2-40B4-BE49-F238E27FC236}">
              <a16:creationId xmlns:a16="http://schemas.microsoft.com/office/drawing/2014/main" id="{B10DFE00-E0A4-4EC7-AC00-DE91097A08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0375" y="66903600"/>
          <a:ext cx="2667000" cy="438150"/>
        </a:xfrm>
        <a:prstGeom prst="rect">
          <a:avLst/>
        </a:prstGeom>
      </xdr:spPr>
    </xdr:pic>
    <xdr:clientData/>
  </xdr:twoCellAnchor>
  <xdr:twoCellAnchor>
    <xdr:from>
      <xdr:col>1</xdr:col>
      <xdr:colOff>3540125</xdr:colOff>
      <xdr:row>259</xdr:row>
      <xdr:rowOff>50800</xdr:rowOff>
    </xdr:from>
    <xdr:to>
      <xdr:col>2</xdr:col>
      <xdr:colOff>203200</xdr:colOff>
      <xdr:row>259</xdr:row>
      <xdr:rowOff>787400</xdr:rowOff>
    </xdr:to>
    <xdr:pic>
      <xdr:nvPicPr>
        <xdr:cNvPr id="93" name="NDMHelpFormula_046">
          <a:extLst>
            <a:ext uri="{FF2B5EF4-FFF2-40B4-BE49-F238E27FC236}">
              <a16:creationId xmlns:a16="http://schemas.microsoft.com/office/drawing/2014/main" id="{6F018458-933D-4531-AEF7-7B44B67C0D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54700" y="67440175"/>
          <a:ext cx="4578350" cy="736600"/>
        </a:xfrm>
        <a:prstGeom prst="rect">
          <a:avLst/>
        </a:prstGeom>
      </xdr:spPr>
    </xdr:pic>
    <xdr:clientData/>
  </xdr:twoCellAnchor>
  <xdr:twoCellAnchor>
    <xdr:from>
      <xdr:col>1</xdr:col>
      <xdr:colOff>2971800</xdr:colOff>
      <xdr:row>268</xdr:row>
      <xdr:rowOff>47625</xdr:rowOff>
    </xdr:from>
    <xdr:to>
      <xdr:col>2</xdr:col>
      <xdr:colOff>771525</xdr:colOff>
      <xdr:row>268</xdr:row>
      <xdr:rowOff>485775</xdr:rowOff>
    </xdr:to>
    <xdr:pic>
      <xdr:nvPicPr>
        <xdr:cNvPr id="95" name="NDMHelpFormula_047">
          <a:extLst>
            <a:ext uri="{FF2B5EF4-FFF2-40B4-BE49-F238E27FC236}">
              <a16:creationId xmlns:a16="http://schemas.microsoft.com/office/drawing/2014/main" id="{ABAB962F-0519-480B-8E92-AAB8E1ED2B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86375" y="69618225"/>
          <a:ext cx="5715000" cy="438150"/>
        </a:xfrm>
        <a:prstGeom prst="rect">
          <a:avLst/>
        </a:prstGeom>
      </xdr:spPr>
    </xdr:pic>
    <xdr:clientData/>
  </xdr:twoCellAnchor>
  <xdr:twoCellAnchor>
    <xdr:from>
      <xdr:col>1</xdr:col>
      <xdr:colOff>2628900</xdr:colOff>
      <xdr:row>269</xdr:row>
      <xdr:rowOff>47625</xdr:rowOff>
    </xdr:from>
    <xdr:to>
      <xdr:col>2</xdr:col>
      <xdr:colOff>1114425</xdr:colOff>
      <xdr:row>269</xdr:row>
      <xdr:rowOff>485775</xdr:rowOff>
    </xdr:to>
    <xdr:pic>
      <xdr:nvPicPr>
        <xdr:cNvPr id="97" name="NDMHelpFormula_048">
          <a:extLst>
            <a:ext uri="{FF2B5EF4-FFF2-40B4-BE49-F238E27FC236}">
              <a16:creationId xmlns:a16="http://schemas.microsoft.com/office/drawing/2014/main" id="{F319E114-D558-459F-9B8A-2F15F1E3B0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3475" y="70151625"/>
          <a:ext cx="6400800" cy="438150"/>
        </a:xfrm>
        <a:prstGeom prst="rect">
          <a:avLst/>
        </a:prstGeom>
      </xdr:spPr>
    </xdr:pic>
    <xdr:clientData/>
  </xdr:twoCellAnchor>
  <xdr:twoCellAnchor>
    <xdr:from>
      <xdr:col>1</xdr:col>
      <xdr:colOff>4635500</xdr:colOff>
      <xdr:row>284</xdr:row>
      <xdr:rowOff>47625</xdr:rowOff>
    </xdr:from>
    <xdr:to>
      <xdr:col>1</xdr:col>
      <xdr:colOff>7023100</xdr:colOff>
      <xdr:row>284</xdr:row>
      <xdr:rowOff>485775</xdr:rowOff>
    </xdr:to>
    <xdr:pic>
      <xdr:nvPicPr>
        <xdr:cNvPr id="99" name="NDMHelpFormula_049">
          <a:extLst>
            <a:ext uri="{FF2B5EF4-FFF2-40B4-BE49-F238E27FC236}">
              <a16:creationId xmlns:a16="http://schemas.microsoft.com/office/drawing/2014/main" id="{C1A30C06-FFA7-4ACD-8D93-25C201C5C9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50075" y="73047225"/>
          <a:ext cx="2387600" cy="43815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287</xdr:row>
      <xdr:rowOff>47625</xdr:rowOff>
    </xdr:from>
    <xdr:to>
      <xdr:col>1</xdr:col>
      <xdr:colOff>7531100</xdr:colOff>
      <xdr:row>287</xdr:row>
      <xdr:rowOff>485775</xdr:rowOff>
    </xdr:to>
    <xdr:pic>
      <xdr:nvPicPr>
        <xdr:cNvPr id="101" name="NDMHelpFormula_050">
          <a:extLst>
            <a:ext uri="{FF2B5EF4-FFF2-40B4-BE49-F238E27FC236}">
              <a16:creationId xmlns:a16="http://schemas.microsoft.com/office/drawing/2014/main" id="{D6246394-EB62-4E01-8A9E-FCC6BAA53A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73904475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5060950</xdr:colOff>
      <xdr:row>288</xdr:row>
      <xdr:rowOff>50800</xdr:rowOff>
    </xdr:from>
    <xdr:to>
      <xdr:col>1</xdr:col>
      <xdr:colOff>6597650</xdr:colOff>
      <xdr:row>288</xdr:row>
      <xdr:rowOff>787400</xdr:rowOff>
    </xdr:to>
    <xdr:pic>
      <xdr:nvPicPr>
        <xdr:cNvPr id="103" name="NDMHelpFormula_051">
          <a:extLst>
            <a:ext uri="{FF2B5EF4-FFF2-40B4-BE49-F238E27FC236}">
              <a16:creationId xmlns:a16="http://schemas.microsoft.com/office/drawing/2014/main" id="{93E20B9F-76C3-4E43-A721-CC5403C66C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75525" y="74441050"/>
          <a:ext cx="1536700" cy="736600"/>
        </a:xfrm>
        <a:prstGeom prst="rect">
          <a:avLst/>
        </a:prstGeom>
      </xdr:spPr>
    </xdr:pic>
    <xdr:clientData/>
  </xdr:twoCellAnchor>
  <xdr:twoCellAnchor>
    <xdr:from>
      <xdr:col>1</xdr:col>
      <xdr:colOff>4524375</xdr:colOff>
      <xdr:row>290</xdr:row>
      <xdr:rowOff>50800</xdr:rowOff>
    </xdr:from>
    <xdr:to>
      <xdr:col>1</xdr:col>
      <xdr:colOff>7134225</xdr:colOff>
      <xdr:row>290</xdr:row>
      <xdr:rowOff>787400</xdr:rowOff>
    </xdr:to>
    <xdr:pic>
      <xdr:nvPicPr>
        <xdr:cNvPr id="105" name="NDMHelpFormula_052">
          <a:extLst>
            <a:ext uri="{FF2B5EF4-FFF2-40B4-BE49-F238E27FC236}">
              <a16:creationId xmlns:a16="http://schemas.microsoft.com/office/drawing/2014/main" id="{FD22373E-9D73-470B-8B0A-5D2FE7FB62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8950" y="75441175"/>
          <a:ext cx="2609850" cy="736600"/>
        </a:xfrm>
        <a:prstGeom prst="rect">
          <a:avLst/>
        </a:prstGeom>
      </xdr:spPr>
    </xdr:pic>
    <xdr:clientData/>
  </xdr:twoCellAnchor>
  <xdr:twoCellAnchor>
    <xdr:from>
      <xdr:col>1</xdr:col>
      <xdr:colOff>4514850</xdr:colOff>
      <xdr:row>304</xdr:row>
      <xdr:rowOff>47625</xdr:rowOff>
    </xdr:from>
    <xdr:to>
      <xdr:col>1</xdr:col>
      <xdr:colOff>7143750</xdr:colOff>
      <xdr:row>304</xdr:row>
      <xdr:rowOff>485775</xdr:rowOff>
    </xdr:to>
    <xdr:pic>
      <xdr:nvPicPr>
        <xdr:cNvPr id="107" name="NDMHelpFormula_053">
          <a:extLst>
            <a:ext uri="{FF2B5EF4-FFF2-40B4-BE49-F238E27FC236}">
              <a16:creationId xmlns:a16="http://schemas.microsoft.com/office/drawing/2014/main" id="{87A11F2A-8BF1-40DB-810A-95C3E20B46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9425" y="78428850"/>
          <a:ext cx="2628900" cy="438150"/>
        </a:xfrm>
        <a:prstGeom prst="rect">
          <a:avLst/>
        </a:prstGeom>
      </xdr:spPr>
    </xdr:pic>
    <xdr:clientData/>
  </xdr:twoCellAnchor>
  <xdr:twoCellAnchor>
    <xdr:from>
      <xdr:col>1</xdr:col>
      <xdr:colOff>3603625</xdr:colOff>
      <xdr:row>306</xdr:row>
      <xdr:rowOff>50800</xdr:rowOff>
    </xdr:from>
    <xdr:to>
      <xdr:col>2</xdr:col>
      <xdr:colOff>139700</xdr:colOff>
      <xdr:row>306</xdr:row>
      <xdr:rowOff>787400</xdr:rowOff>
    </xdr:to>
    <xdr:pic>
      <xdr:nvPicPr>
        <xdr:cNvPr id="109" name="NDMHelpFormula_054">
          <a:extLst>
            <a:ext uri="{FF2B5EF4-FFF2-40B4-BE49-F238E27FC236}">
              <a16:creationId xmlns:a16="http://schemas.microsoft.com/office/drawing/2014/main" id="{F15CF14E-53BC-4CAF-97FF-8806D29181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18200" y="79127350"/>
          <a:ext cx="4451350" cy="73660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312</xdr:row>
      <xdr:rowOff>47625</xdr:rowOff>
    </xdr:from>
    <xdr:to>
      <xdr:col>1</xdr:col>
      <xdr:colOff>7216775</xdr:colOff>
      <xdr:row>312</xdr:row>
      <xdr:rowOff>485775</xdr:rowOff>
    </xdr:to>
    <xdr:pic>
      <xdr:nvPicPr>
        <xdr:cNvPr id="111" name="NDMHelpFormula_055">
          <a:extLst>
            <a:ext uri="{FF2B5EF4-FFF2-40B4-BE49-F238E27FC236}">
              <a16:creationId xmlns:a16="http://schemas.microsoft.com/office/drawing/2014/main" id="{0912087C-4D7A-49FF-9266-E531C0ECE5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80772000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4733925</xdr:colOff>
      <xdr:row>315</xdr:row>
      <xdr:rowOff>50800</xdr:rowOff>
    </xdr:from>
    <xdr:to>
      <xdr:col>1</xdr:col>
      <xdr:colOff>6924675</xdr:colOff>
      <xdr:row>315</xdr:row>
      <xdr:rowOff>787400</xdr:rowOff>
    </xdr:to>
    <xdr:pic>
      <xdr:nvPicPr>
        <xdr:cNvPr id="113" name="NDMHelpFormula_056">
          <a:extLst>
            <a:ext uri="{FF2B5EF4-FFF2-40B4-BE49-F238E27FC236}">
              <a16:creationId xmlns:a16="http://schemas.microsoft.com/office/drawing/2014/main" id="{678475B9-7805-4128-87E0-72A2F3F6AA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48500" y="81632425"/>
          <a:ext cx="219075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316</xdr:row>
      <xdr:rowOff>47625</xdr:rowOff>
    </xdr:from>
    <xdr:to>
      <xdr:col>1</xdr:col>
      <xdr:colOff>6734175</xdr:colOff>
      <xdr:row>316</xdr:row>
      <xdr:rowOff>485775</xdr:rowOff>
    </xdr:to>
    <xdr:pic>
      <xdr:nvPicPr>
        <xdr:cNvPr id="115" name="NDMHelpFormula_057">
          <a:extLst>
            <a:ext uri="{FF2B5EF4-FFF2-40B4-BE49-F238E27FC236}">
              <a16:creationId xmlns:a16="http://schemas.microsoft.com/office/drawing/2014/main" id="{1811C8BC-6B0F-4D63-AEAE-3CA10432B4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8246745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3971925</xdr:colOff>
      <xdr:row>333</xdr:row>
      <xdr:rowOff>50800</xdr:rowOff>
    </xdr:from>
    <xdr:to>
      <xdr:col>1</xdr:col>
      <xdr:colOff>7686675</xdr:colOff>
      <xdr:row>333</xdr:row>
      <xdr:rowOff>787400</xdr:rowOff>
    </xdr:to>
    <xdr:pic>
      <xdr:nvPicPr>
        <xdr:cNvPr id="117" name="NDMHelpFormula_058">
          <a:extLst>
            <a:ext uri="{FF2B5EF4-FFF2-40B4-BE49-F238E27FC236}">
              <a16:creationId xmlns:a16="http://schemas.microsoft.com/office/drawing/2014/main" id="{BE293B71-85D6-44DC-AD23-40A33C9235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6500" y="85690075"/>
          <a:ext cx="371475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334</xdr:row>
      <xdr:rowOff>47625</xdr:rowOff>
    </xdr:from>
    <xdr:to>
      <xdr:col>1</xdr:col>
      <xdr:colOff>7880350</xdr:colOff>
      <xdr:row>334</xdr:row>
      <xdr:rowOff>485775</xdr:rowOff>
    </xdr:to>
    <xdr:pic>
      <xdr:nvPicPr>
        <xdr:cNvPr id="119" name="NDMHelpFormula_059">
          <a:extLst>
            <a:ext uri="{FF2B5EF4-FFF2-40B4-BE49-F238E27FC236}">
              <a16:creationId xmlns:a16="http://schemas.microsoft.com/office/drawing/2014/main" id="{525CC33C-352B-45F8-9F7A-B216D38F44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86525100"/>
          <a:ext cx="4102100" cy="438150"/>
        </a:xfrm>
        <a:prstGeom prst="rect">
          <a:avLst/>
        </a:prstGeom>
      </xdr:spPr>
    </xdr:pic>
    <xdr:clientData/>
  </xdr:twoCellAnchor>
  <xdr:twoCellAnchor>
    <xdr:from>
      <xdr:col>1</xdr:col>
      <xdr:colOff>3848100</xdr:colOff>
      <xdr:row>335</xdr:row>
      <xdr:rowOff>47625</xdr:rowOff>
    </xdr:from>
    <xdr:to>
      <xdr:col>1</xdr:col>
      <xdr:colOff>7810500</xdr:colOff>
      <xdr:row>335</xdr:row>
      <xdr:rowOff>485775</xdr:rowOff>
    </xdr:to>
    <xdr:pic>
      <xdr:nvPicPr>
        <xdr:cNvPr id="121" name="NDMHelpFormula_060">
          <a:extLst>
            <a:ext uri="{FF2B5EF4-FFF2-40B4-BE49-F238E27FC236}">
              <a16:creationId xmlns:a16="http://schemas.microsoft.com/office/drawing/2014/main" id="{70A7F558-5E47-498C-AA0C-86284E8FFF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62675" y="87058500"/>
          <a:ext cx="3962400" cy="43815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347</xdr:row>
      <xdr:rowOff>47625</xdr:rowOff>
    </xdr:from>
    <xdr:to>
      <xdr:col>1</xdr:col>
      <xdr:colOff>6734175</xdr:colOff>
      <xdr:row>347</xdr:row>
      <xdr:rowOff>485775</xdr:rowOff>
    </xdr:to>
    <xdr:pic>
      <xdr:nvPicPr>
        <xdr:cNvPr id="123" name="NDMHelpFormula_061">
          <a:extLst>
            <a:ext uri="{FF2B5EF4-FFF2-40B4-BE49-F238E27FC236}">
              <a16:creationId xmlns:a16="http://schemas.microsoft.com/office/drawing/2014/main" id="{DDB03945-827A-4563-A5CA-2280B7E02F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8942070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3673475</xdr:colOff>
      <xdr:row>348</xdr:row>
      <xdr:rowOff>50800</xdr:rowOff>
    </xdr:from>
    <xdr:to>
      <xdr:col>2</xdr:col>
      <xdr:colOff>69850</xdr:colOff>
      <xdr:row>348</xdr:row>
      <xdr:rowOff>787400</xdr:rowOff>
    </xdr:to>
    <xdr:pic>
      <xdr:nvPicPr>
        <xdr:cNvPr id="125" name="NDMHelpFormula_062">
          <a:extLst>
            <a:ext uri="{FF2B5EF4-FFF2-40B4-BE49-F238E27FC236}">
              <a16:creationId xmlns:a16="http://schemas.microsoft.com/office/drawing/2014/main" id="{D5DB15C6-2AD4-4940-B08D-58FA6F778B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8050" y="89957275"/>
          <a:ext cx="4311650" cy="736600"/>
        </a:xfrm>
        <a:prstGeom prst="rect">
          <a:avLst/>
        </a:prstGeom>
      </xdr:spPr>
    </xdr:pic>
    <xdr:clientData/>
  </xdr:twoCellAnchor>
  <xdr:twoCellAnchor>
    <xdr:from>
      <xdr:col>1</xdr:col>
      <xdr:colOff>5191125</xdr:colOff>
      <xdr:row>349</xdr:row>
      <xdr:rowOff>47625</xdr:rowOff>
    </xdr:from>
    <xdr:to>
      <xdr:col>1</xdr:col>
      <xdr:colOff>6467475</xdr:colOff>
      <xdr:row>349</xdr:row>
      <xdr:rowOff>485775</xdr:rowOff>
    </xdr:to>
    <xdr:pic>
      <xdr:nvPicPr>
        <xdr:cNvPr id="127" name="NDMHelpFormula_063">
          <a:extLst>
            <a:ext uri="{FF2B5EF4-FFF2-40B4-BE49-F238E27FC236}">
              <a16:creationId xmlns:a16="http://schemas.microsoft.com/office/drawing/2014/main" id="{48355888-83ED-483E-9D73-A8BDC9E0F8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05700" y="90792300"/>
          <a:ext cx="1276350" cy="438150"/>
        </a:xfrm>
        <a:prstGeom prst="rect">
          <a:avLst/>
        </a:prstGeom>
      </xdr:spPr>
    </xdr:pic>
    <xdr:clientData/>
  </xdr:twoCellAnchor>
  <xdr:twoCellAnchor>
    <xdr:from>
      <xdr:col>1</xdr:col>
      <xdr:colOff>4365625</xdr:colOff>
      <xdr:row>362</xdr:row>
      <xdr:rowOff>47625</xdr:rowOff>
    </xdr:from>
    <xdr:to>
      <xdr:col>1</xdr:col>
      <xdr:colOff>7292975</xdr:colOff>
      <xdr:row>362</xdr:row>
      <xdr:rowOff>485775</xdr:rowOff>
    </xdr:to>
    <xdr:pic>
      <xdr:nvPicPr>
        <xdr:cNvPr id="129" name="NDMHelpFormula_064">
          <a:extLst>
            <a:ext uri="{FF2B5EF4-FFF2-40B4-BE49-F238E27FC236}">
              <a16:creationId xmlns:a16="http://schemas.microsoft.com/office/drawing/2014/main" id="{AC6B4A68-09AA-4431-AD94-EA1B03E6CD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80200" y="93316425"/>
          <a:ext cx="2927350" cy="438150"/>
        </a:xfrm>
        <a:prstGeom prst="rect">
          <a:avLst/>
        </a:prstGeom>
      </xdr:spPr>
    </xdr:pic>
    <xdr:clientData/>
  </xdr:twoCellAnchor>
  <xdr:twoCellAnchor>
    <xdr:from>
      <xdr:col>1</xdr:col>
      <xdr:colOff>4089400</xdr:colOff>
      <xdr:row>363</xdr:row>
      <xdr:rowOff>47625</xdr:rowOff>
    </xdr:from>
    <xdr:to>
      <xdr:col>1</xdr:col>
      <xdr:colOff>7569200</xdr:colOff>
      <xdr:row>363</xdr:row>
      <xdr:rowOff>485775</xdr:rowOff>
    </xdr:to>
    <xdr:pic>
      <xdr:nvPicPr>
        <xdr:cNvPr id="131" name="NDMHelpFormula_065">
          <a:extLst>
            <a:ext uri="{FF2B5EF4-FFF2-40B4-BE49-F238E27FC236}">
              <a16:creationId xmlns:a16="http://schemas.microsoft.com/office/drawing/2014/main" id="{5EF36B0F-996E-4A4C-9B89-E0EF1DD8F9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3975" y="93849825"/>
          <a:ext cx="34798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372</xdr:row>
      <xdr:rowOff>47625</xdr:rowOff>
    </xdr:from>
    <xdr:to>
      <xdr:col>1</xdr:col>
      <xdr:colOff>7454900</xdr:colOff>
      <xdr:row>372</xdr:row>
      <xdr:rowOff>485775</xdr:rowOff>
    </xdr:to>
    <xdr:pic>
      <xdr:nvPicPr>
        <xdr:cNvPr id="133" name="NDMHelpFormula_066">
          <a:extLst>
            <a:ext uri="{FF2B5EF4-FFF2-40B4-BE49-F238E27FC236}">
              <a16:creationId xmlns:a16="http://schemas.microsoft.com/office/drawing/2014/main" id="{62E965F1-7FA4-4256-87AA-923E261AFB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95678625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4762500</xdr:colOff>
      <xdr:row>385</xdr:row>
      <xdr:rowOff>50800</xdr:rowOff>
    </xdr:from>
    <xdr:to>
      <xdr:col>1</xdr:col>
      <xdr:colOff>6896100</xdr:colOff>
      <xdr:row>385</xdr:row>
      <xdr:rowOff>787400</xdr:rowOff>
    </xdr:to>
    <xdr:pic>
      <xdr:nvPicPr>
        <xdr:cNvPr id="135" name="NDMHelpFormula_067">
          <a:extLst>
            <a:ext uri="{FF2B5EF4-FFF2-40B4-BE49-F238E27FC236}">
              <a16:creationId xmlns:a16="http://schemas.microsoft.com/office/drawing/2014/main" id="{07035242-606B-4276-9C10-6FFBA8DB61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77075" y="98205925"/>
          <a:ext cx="2133600" cy="736600"/>
        </a:xfrm>
        <a:prstGeom prst="rect">
          <a:avLst/>
        </a:prstGeom>
      </xdr:spPr>
    </xdr:pic>
    <xdr:clientData/>
  </xdr:twoCellAnchor>
  <xdr:twoCellAnchor>
    <xdr:from>
      <xdr:col>1</xdr:col>
      <xdr:colOff>4752975</xdr:colOff>
      <xdr:row>393</xdr:row>
      <xdr:rowOff>50800</xdr:rowOff>
    </xdr:from>
    <xdr:to>
      <xdr:col>1</xdr:col>
      <xdr:colOff>6905625</xdr:colOff>
      <xdr:row>393</xdr:row>
      <xdr:rowOff>787400</xdr:rowOff>
    </xdr:to>
    <xdr:pic>
      <xdr:nvPicPr>
        <xdr:cNvPr id="137" name="NDMHelpFormula_068">
          <a:extLst>
            <a:ext uri="{FF2B5EF4-FFF2-40B4-BE49-F238E27FC236}">
              <a16:creationId xmlns:a16="http://schemas.microsoft.com/office/drawing/2014/main" id="{A79FF9A8-350A-412A-B843-FD8F7E24A8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7550" y="100225225"/>
          <a:ext cx="2152650" cy="736600"/>
        </a:xfrm>
        <a:prstGeom prst="rect">
          <a:avLst/>
        </a:prstGeom>
      </xdr:spPr>
    </xdr:pic>
    <xdr:clientData/>
  </xdr:twoCellAnchor>
  <xdr:twoCellAnchor>
    <xdr:from>
      <xdr:col>1</xdr:col>
      <xdr:colOff>4565650</xdr:colOff>
      <xdr:row>416</xdr:row>
      <xdr:rowOff>50800</xdr:rowOff>
    </xdr:from>
    <xdr:to>
      <xdr:col>1</xdr:col>
      <xdr:colOff>7092950</xdr:colOff>
      <xdr:row>416</xdr:row>
      <xdr:rowOff>787400</xdr:rowOff>
    </xdr:to>
    <xdr:pic>
      <xdr:nvPicPr>
        <xdr:cNvPr id="139" name="NDMHelpFormula_069">
          <a:extLst>
            <a:ext uri="{FF2B5EF4-FFF2-40B4-BE49-F238E27FC236}">
              <a16:creationId xmlns:a16="http://schemas.microsoft.com/office/drawing/2014/main" id="{4DC289D2-44CA-4453-BA51-33C86658EB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0225" y="104673400"/>
          <a:ext cx="2527300" cy="736600"/>
        </a:xfrm>
        <a:prstGeom prst="rect">
          <a:avLst/>
        </a:prstGeom>
      </xdr:spPr>
    </xdr:pic>
    <xdr:clientData/>
  </xdr:twoCellAnchor>
  <xdr:twoCellAnchor>
    <xdr:from>
      <xdr:col>1</xdr:col>
      <xdr:colOff>4044950</xdr:colOff>
      <xdr:row>423</xdr:row>
      <xdr:rowOff>50800</xdr:rowOff>
    </xdr:from>
    <xdr:to>
      <xdr:col>1</xdr:col>
      <xdr:colOff>7613650</xdr:colOff>
      <xdr:row>423</xdr:row>
      <xdr:rowOff>787400</xdr:rowOff>
    </xdr:to>
    <xdr:pic>
      <xdr:nvPicPr>
        <xdr:cNvPr id="141" name="NDMHelpFormula_070">
          <a:extLst>
            <a:ext uri="{FF2B5EF4-FFF2-40B4-BE49-F238E27FC236}">
              <a16:creationId xmlns:a16="http://schemas.microsoft.com/office/drawing/2014/main" id="{FDE0EFD9-4065-41E5-A050-29B6CC3D47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9525" y="106483150"/>
          <a:ext cx="3568700" cy="73660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429</xdr:row>
      <xdr:rowOff>47625</xdr:rowOff>
    </xdr:from>
    <xdr:to>
      <xdr:col>1</xdr:col>
      <xdr:colOff>7204075</xdr:colOff>
      <xdr:row>429</xdr:row>
      <xdr:rowOff>485775</xdr:rowOff>
    </xdr:to>
    <xdr:pic>
      <xdr:nvPicPr>
        <xdr:cNvPr id="143" name="NDMHelpFormula_071">
          <a:extLst>
            <a:ext uri="{FF2B5EF4-FFF2-40B4-BE49-F238E27FC236}">
              <a16:creationId xmlns:a16="http://schemas.microsoft.com/office/drawing/2014/main" id="{5C0B31FE-F8BB-44E5-B996-6B54BE7E36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108175425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4933950</xdr:colOff>
      <xdr:row>430</xdr:row>
      <xdr:rowOff>50800</xdr:rowOff>
    </xdr:from>
    <xdr:to>
      <xdr:col>1</xdr:col>
      <xdr:colOff>6724650</xdr:colOff>
      <xdr:row>430</xdr:row>
      <xdr:rowOff>787400</xdr:rowOff>
    </xdr:to>
    <xdr:pic>
      <xdr:nvPicPr>
        <xdr:cNvPr id="145" name="NDMHelpFormula_072">
          <a:extLst>
            <a:ext uri="{FF2B5EF4-FFF2-40B4-BE49-F238E27FC236}">
              <a16:creationId xmlns:a16="http://schemas.microsoft.com/office/drawing/2014/main" id="{E4477D0F-B7E1-483D-9413-CDC5B0DB2D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48525" y="108712000"/>
          <a:ext cx="1790700" cy="73660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442</xdr:row>
      <xdr:rowOff>47625</xdr:rowOff>
    </xdr:from>
    <xdr:to>
      <xdr:col>1</xdr:col>
      <xdr:colOff>6654800</xdr:colOff>
      <xdr:row>442</xdr:row>
      <xdr:rowOff>485775</xdr:rowOff>
    </xdr:to>
    <xdr:pic>
      <xdr:nvPicPr>
        <xdr:cNvPr id="147" name="NDMHelpFormula_073">
          <a:extLst>
            <a:ext uri="{FF2B5EF4-FFF2-40B4-BE49-F238E27FC236}">
              <a16:creationId xmlns:a16="http://schemas.microsoft.com/office/drawing/2014/main" id="{5E3AAE96-BC8A-44D8-849A-BB371EF565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111375825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4892675</xdr:colOff>
      <xdr:row>443</xdr:row>
      <xdr:rowOff>50800</xdr:rowOff>
    </xdr:from>
    <xdr:to>
      <xdr:col>1</xdr:col>
      <xdr:colOff>6765925</xdr:colOff>
      <xdr:row>443</xdr:row>
      <xdr:rowOff>787400</xdr:rowOff>
    </xdr:to>
    <xdr:pic>
      <xdr:nvPicPr>
        <xdr:cNvPr id="149" name="NDMHelpFormula_074">
          <a:extLst>
            <a:ext uri="{FF2B5EF4-FFF2-40B4-BE49-F238E27FC236}">
              <a16:creationId xmlns:a16="http://schemas.microsoft.com/office/drawing/2014/main" id="{E9B4B26B-390B-4113-8448-5313EC2E3A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7250" y="111912400"/>
          <a:ext cx="1873250" cy="73660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496</xdr:row>
      <xdr:rowOff>47625</xdr:rowOff>
    </xdr:from>
    <xdr:to>
      <xdr:col>1</xdr:col>
      <xdr:colOff>7531100</xdr:colOff>
      <xdr:row>496</xdr:row>
      <xdr:rowOff>485775</xdr:rowOff>
    </xdr:to>
    <xdr:pic>
      <xdr:nvPicPr>
        <xdr:cNvPr id="151" name="NDMHelpFormula_075">
          <a:extLst>
            <a:ext uri="{FF2B5EF4-FFF2-40B4-BE49-F238E27FC236}">
              <a16:creationId xmlns:a16="http://schemas.microsoft.com/office/drawing/2014/main" id="{737840EB-755C-4FC7-B6D9-B129AE7FE5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121405650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4124325</xdr:colOff>
      <xdr:row>497</xdr:row>
      <xdr:rowOff>47625</xdr:rowOff>
    </xdr:from>
    <xdr:to>
      <xdr:col>1</xdr:col>
      <xdr:colOff>7534275</xdr:colOff>
      <xdr:row>497</xdr:row>
      <xdr:rowOff>485775</xdr:rowOff>
    </xdr:to>
    <xdr:pic>
      <xdr:nvPicPr>
        <xdr:cNvPr id="153" name="NDMHelpFormula_076">
          <a:extLst>
            <a:ext uri="{FF2B5EF4-FFF2-40B4-BE49-F238E27FC236}">
              <a16:creationId xmlns:a16="http://schemas.microsoft.com/office/drawing/2014/main" id="{8CCB09A5-30D9-43C6-A412-D3D9F36973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8900" y="121939050"/>
          <a:ext cx="3409950" cy="438150"/>
        </a:xfrm>
        <a:prstGeom prst="rect">
          <a:avLst/>
        </a:prstGeom>
      </xdr:spPr>
    </xdr:pic>
    <xdr:clientData/>
  </xdr:twoCellAnchor>
  <xdr:twoCellAnchor>
    <xdr:from>
      <xdr:col>1</xdr:col>
      <xdr:colOff>4181475</xdr:colOff>
      <xdr:row>500</xdr:row>
      <xdr:rowOff>47625</xdr:rowOff>
    </xdr:from>
    <xdr:to>
      <xdr:col>1</xdr:col>
      <xdr:colOff>7477125</xdr:colOff>
      <xdr:row>500</xdr:row>
      <xdr:rowOff>485775</xdr:rowOff>
    </xdr:to>
    <xdr:pic>
      <xdr:nvPicPr>
        <xdr:cNvPr id="155" name="NDMHelpFormula_077">
          <a:extLst>
            <a:ext uri="{FF2B5EF4-FFF2-40B4-BE49-F238E27FC236}">
              <a16:creationId xmlns:a16="http://schemas.microsoft.com/office/drawing/2014/main" id="{359FE312-F452-4C08-A923-CCAB4B5B9C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6050" y="122796300"/>
          <a:ext cx="3295650" cy="438150"/>
        </a:xfrm>
        <a:prstGeom prst="rect">
          <a:avLst/>
        </a:prstGeom>
      </xdr:spPr>
    </xdr:pic>
    <xdr:clientData/>
  </xdr:twoCellAnchor>
  <xdr:twoCellAnchor>
    <xdr:from>
      <xdr:col>1</xdr:col>
      <xdr:colOff>4146550</xdr:colOff>
      <xdr:row>501</xdr:row>
      <xdr:rowOff>47625</xdr:rowOff>
    </xdr:from>
    <xdr:to>
      <xdr:col>1</xdr:col>
      <xdr:colOff>7512050</xdr:colOff>
      <xdr:row>501</xdr:row>
      <xdr:rowOff>485775</xdr:rowOff>
    </xdr:to>
    <xdr:pic>
      <xdr:nvPicPr>
        <xdr:cNvPr id="157" name="NDMHelpFormula_078">
          <a:extLst>
            <a:ext uri="{FF2B5EF4-FFF2-40B4-BE49-F238E27FC236}">
              <a16:creationId xmlns:a16="http://schemas.microsoft.com/office/drawing/2014/main" id="{A69EC9C8-6873-4D8D-BB08-C3031CD864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61125" y="123329700"/>
          <a:ext cx="336550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506</xdr:row>
      <xdr:rowOff>47625</xdr:rowOff>
    </xdr:from>
    <xdr:to>
      <xdr:col>2</xdr:col>
      <xdr:colOff>88900</xdr:colOff>
      <xdr:row>506</xdr:row>
      <xdr:rowOff>485775</xdr:rowOff>
    </xdr:to>
    <xdr:pic>
      <xdr:nvPicPr>
        <xdr:cNvPr id="159" name="NDMHelpFormula_079">
          <a:extLst>
            <a:ext uri="{FF2B5EF4-FFF2-40B4-BE49-F238E27FC236}">
              <a16:creationId xmlns:a16="http://schemas.microsoft.com/office/drawing/2014/main" id="{AFAAF91E-9AA8-4352-A095-C4CF2D4A13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124510800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511</xdr:row>
      <xdr:rowOff>50800</xdr:rowOff>
    </xdr:from>
    <xdr:to>
      <xdr:col>1</xdr:col>
      <xdr:colOff>6489700</xdr:colOff>
      <xdr:row>511</xdr:row>
      <xdr:rowOff>787400</xdr:rowOff>
    </xdr:to>
    <xdr:pic>
      <xdr:nvPicPr>
        <xdr:cNvPr id="161" name="NDMHelpFormula_080">
          <a:extLst>
            <a:ext uri="{FF2B5EF4-FFF2-40B4-BE49-F238E27FC236}">
              <a16:creationId xmlns:a16="http://schemas.microsoft.com/office/drawing/2014/main" id="{7EB921F7-E686-4BD8-A58D-6D0A267C73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25742700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4518025</xdr:colOff>
      <xdr:row>512</xdr:row>
      <xdr:rowOff>47625</xdr:rowOff>
    </xdr:from>
    <xdr:to>
      <xdr:col>1</xdr:col>
      <xdr:colOff>7140575</xdr:colOff>
      <xdr:row>512</xdr:row>
      <xdr:rowOff>485775</xdr:rowOff>
    </xdr:to>
    <xdr:pic>
      <xdr:nvPicPr>
        <xdr:cNvPr id="163" name="NDMHelpFormula_081">
          <a:extLst>
            <a:ext uri="{FF2B5EF4-FFF2-40B4-BE49-F238E27FC236}">
              <a16:creationId xmlns:a16="http://schemas.microsoft.com/office/drawing/2014/main" id="{95BCD2FA-435E-4465-BE8E-2EBD879F88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2600" y="126577725"/>
          <a:ext cx="2622550" cy="438150"/>
        </a:xfrm>
        <a:prstGeom prst="rect">
          <a:avLst/>
        </a:prstGeom>
      </xdr:spPr>
    </xdr:pic>
    <xdr:clientData/>
  </xdr:twoCellAnchor>
  <xdr:twoCellAnchor>
    <xdr:from>
      <xdr:col>1</xdr:col>
      <xdr:colOff>5041900</xdr:colOff>
      <xdr:row>513</xdr:row>
      <xdr:rowOff>50800</xdr:rowOff>
    </xdr:from>
    <xdr:to>
      <xdr:col>1</xdr:col>
      <xdr:colOff>6616700</xdr:colOff>
      <xdr:row>513</xdr:row>
      <xdr:rowOff>787400</xdr:rowOff>
    </xdr:to>
    <xdr:pic>
      <xdr:nvPicPr>
        <xdr:cNvPr id="165" name="NDMHelpFormula_082">
          <a:extLst>
            <a:ext uri="{FF2B5EF4-FFF2-40B4-BE49-F238E27FC236}">
              <a16:creationId xmlns:a16="http://schemas.microsoft.com/office/drawing/2014/main" id="{6638FC03-3C63-46CE-85B6-4125E12776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6475" y="127114300"/>
          <a:ext cx="157480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514</xdr:row>
      <xdr:rowOff>50800</xdr:rowOff>
    </xdr:from>
    <xdr:to>
      <xdr:col>1</xdr:col>
      <xdr:colOff>7880350</xdr:colOff>
      <xdr:row>514</xdr:row>
      <xdr:rowOff>787400</xdr:rowOff>
    </xdr:to>
    <xdr:pic>
      <xdr:nvPicPr>
        <xdr:cNvPr id="167" name="NDMHelpFormula_083">
          <a:extLst>
            <a:ext uri="{FF2B5EF4-FFF2-40B4-BE49-F238E27FC236}">
              <a16:creationId xmlns:a16="http://schemas.microsoft.com/office/drawing/2014/main" id="{AB55123A-52B8-4167-B86A-17D0F83314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127952500"/>
          <a:ext cx="410210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525</xdr:row>
      <xdr:rowOff>47625</xdr:rowOff>
    </xdr:from>
    <xdr:to>
      <xdr:col>1</xdr:col>
      <xdr:colOff>6734175</xdr:colOff>
      <xdr:row>525</xdr:row>
      <xdr:rowOff>485775</xdr:rowOff>
    </xdr:to>
    <xdr:pic>
      <xdr:nvPicPr>
        <xdr:cNvPr id="169" name="NDMHelpFormula_084">
          <a:extLst>
            <a:ext uri="{FF2B5EF4-FFF2-40B4-BE49-F238E27FC236}">
              <a16:creationId xmlns:a16="http://schemas.microsoft.com/office/drawing/2014/main" id="{3F99A76B-0437-4E53-8FAD-48C14C6079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130406775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4400550</xdr:colOff>
      <xdr:row>531</xdr:row>
      <xdr:rowOff>47625</xdr:rowOff>
    </xdr:from>
    <xdr:to>
      <xdr:col>1</xdr:col>
      <xdr:colOff>7258050</xdr:colOff>
      <xdr:row>531</xdr:row>
      <xdr:rowOff>485775</xdr:rowOff>
    </xdr:to>
    <xdr:pic>
      <xdr:nvPicPr>
        <xdr:cNvPr id="171" name="NDMHelpFormula_085">
          <a:extLst>
            <a:ext uri="{FF2B5EF4-FFF2-40B4-BE49-F238E27FC236}">
              <a16:creationId xmlns:a16="http://schemas.microsoft.com/office/drawing/2014/main" id="{AAE514C3-1E82-4C59-8518-245EFDD57B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15125" y="131797425"/>
          <a:ext cx="2857500" cy="438150"/>
        </a:xfrm>
        <a:prstGeom prst="rect">
          <a:avLst/>
        </a:prstGeom>
      </xdr:spPr>
    </xdr:pic>
    <xdr:clientData/>
  </xdr:twoCellAnchor>
  <xdr:twoCellAnchor>
    <xdr:from>
      <xdr:col>1</xdr:col>
      <xdr:colOff>3838575</xdr:colOff>
      <xdr:row>534</xdr:row>
      <xdr:rowOff>50800</xdr:rowOff>
    </xdr:from>
    <xdr:to>
      <xdr:col>1</xdr:col>
      <xdr:colOff>7820025</xdr:colOff>
      <xdr:row>534</xdr:row>
      <xdr:rowOff>787400</xdr:rowOff>
    </xdr:to>
    <xdr:pic>
      <xdr:nvPicPr>
        <xdr:cNvPr id="173" name="NDMHelpFormula_086">
          <a:extLst>
            <a:ext uri="{FF2B5EF4-FFF2-40B4-BE49-F238E27FC236}">
              <a16:creationId xmlns:a16="http://schemas.microsoft.com/office/drawing/2014/main" id="{AD42C1A6-0008-466A-A015-AE3BA7F31E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53150" y="132657850"/>
          <a:ext cx="3981450" cy="736600"/>
        </a:xfrm>
        <a:prstGeom prst="rect">
          <a:avLst/>
        </a:prstGeom>
      </xdr:spPr>
    </xdr:pic>
    <xdr:clientData/>
  </xdr:twoCellAnchor>
  <xdr:twoCellAnchor>
    <xdr:from>
      <xdr:col>1</xdr:col>
      <xdr:colOff>4670425</xdr:colOff>
      <xdr:row>535</xdr:row>
      <xdr:rowOff>50800</xdr:rowOff>
    </xdr:from>
    <xdr:to>
      <xdr:col>1</xdr:col>
      <xdr:colOff>6988175</xdr:colOff>
      <xdr:row>535</xdr:row>
      <xdr:rowOff>787400</xdr:rowOff>
    </xdr:to>
    <xdr:pic>
      <xdr:nvPicPr>
        <xdr:cNvPr id="175" name="NDMHelpFormula_087">
          <a:extLst>
            <a:ext uri="{FF2B5EF4-FFF2-40B4-BE49-F238E27FC236}">
              <a16:creationId xmlns:a16="http://schemas.microsoft.com/office/drawing/2014/main" id="{76EFB6ED-8591-43D1-BC57-729D559E5F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85000" y="133496050"/>
          <a:ext cx="2317750" cy="736600"/>
        </a:xfrm>
        <a:prstGeom prst="rect">
          <a:avLst/>
        </a:prstGeom>
      </xdr:spPr>
    </xdr:pic>
    <xdr:clientData/>
  </xdr:twoCellAnchor>
  <xdr:twoCellAnchor>
    <xdr:from>
      <xdr:col>1</xdr:col>
      <xdr:colOff>5111750</xdr:colOff>
      <xdr:row>546</xdr:row>
      <xdr:rowOff>50800</xdr:rowOff>
    </xdr:from>
    <xdr:to>
      <xdr:col>1</xdr:col>
      <xdr:colOff>6546850</xdr:colOff>
      <xdr:row>546</xdr:row>
      <xdr:rowOff>787400</xdr:rowOff>
    </xdr:to>
    <xdr:pic>
      <xdr:nvPicPr>
        <xdr:cNvPr id="177" name="NDMHelpFormula_088">
          <a:extLst>
            <a:ext uri="{FF2B5EF4-FFF2-40B4-BE49-F238E27FC236}">
              <a16:creationId xmlns:a16="http://schemas.microsoft.com/office/drawing/2014/main" id="{0402F555-3975-462E-8974-41B58408FB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6325" y="136001125"/>
          <a:ext cx="1435100" cy="736600"/>
        </a:xfrm>
        <a:prstGeom prst="rect">
          <a:avLst/>
        </a:prstGeom>
      </xdr:spPr>
    </xdr:pic>
    <xdr:clientData/>
  </xdr:twoCellAnchor>
  <xdr:twoCellAnchor>
    <xdr:from>
      <xdr:col>1</xdr:col>
      <xdr:colOff>4273550</xdr:colOff>
      <xdr:row>547</xdr:row>
      <xdr:rowOff>47625</xdr:rowOff>
    </xdr:from>
    <xdr:to>
      <xdr:col>1</xdr:col>
      <xdr:colOff>7385050</xdr:colOff>
      <xdr:row>547</xdr:row>
      <xdr:rowOff>485775</xdr:rowOff>
    </xdr:to>
    <xdr:pic>
      <xdr:nvPicPr>
        <xdr:cNvPr id="179" name="NDMHelpFormula_089">
          <a:extLst>
            <a:ext uri="{FF2B5EF4-FFF2-40B4-BE49-F238E27FC236}">
              <a16:creationId xmlns:a16="http://schemas.microsoft.com/office/drawing/2014/main" id="{B6F1506D-73B2-4C96-843D-057283F478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8125" y="136836150"/>
          <a:ext cx="3111500" cy="438150"/>
        </a:xfrm>
        <a:prstGeom prst="rect">
          <a:avLst/>
        </a:prstGeom>
      </xdr:spPr>
    </xdr:pic>
    <xdr:clientData/>
  </xdr:twoCellAnchor>
  <xdr:twoCellAnchor>
    <xdr:from>
      <xdr:col>1</xdr:col>
      <xdr:colOff>3609975</xdr:colOff>
      <xdr:row>548</xdr:row>
      <xdr:rowOff>47625</xdr:rowOff>
    </xdr:from>
    <xdr:to>
      <xdr:col>2</xdr:col>
      <xdr:colOff>133350</xdr:colOff>
      <xdr:row>548</xdr:row>
      <xdr:rowOff>485775</xdr:rowOff>
    </xdr:to>
    <xdr:pic>
      <xdr:nvPicPr>
        <xdr:cNvPr id="181" name="NDMHelpFormula_090">
          <a:extLst>
            <a:ext uri="{FF2B5EF4-FFF2-40B4-BE49-F238E27FC236}">
              <a16:creationId xmlns:a16="http://schemas.microsoft.com/office/drawing/2014/main" id="{1656473D-BF7C-426F-82B6-1B851277D6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24550" y="137369550"/>
          <a:ext cx="4438650" cy="438150"/>
        </a:xfrm>
        <a:prstGeom prst="rect">
          <a:avLst/>
        </a:prstGeom>
      </xdr:spPr>
    </xdr:pic>
    <xdr:clientData/>
  </xdr:twoCellAnchor>
  <xdr:twoCellAnchor>
    <xdr:from>
      <xdr:col>1</xdr:col>
      <xdr:colOff>4098925</xdr:colOff>
      <xdr:row>556</xdr:row>
      <xdr:rowOff>50800</xdr:rowOff>
    </xdr:from>
    <xdr:to>
      <xdr:col>1</xdr:col>
      <xdr:colOff>7559675</xdr:colOff>
      <xdr:row>556</xdr:row>
      <xdr:rowOff>787400</xdr:rowOff>
    </xdr:to>
    <xdr:pic>
      <xdr:nvPicPr>
        <xdr:cNvPr id="183" name="NDMHelpFormula_091">
          <a:extLst>
            <a:ext uri="{FF2B5EF4-FFF2-40B4-BE49-F238E27FC236}">
              <a16:creationId xmlns:a16="http://schemas.microsoft.com/office/drawing/2014/main" id="{81851689-9A79-486B-B7A3-652F85DCEC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3500" y="139087225"/>
          <a:ext cx="3460750" cy="736600"/>
        </a:xfrm>
        <a:prstGeom prst="rect">
          <a:avLst/>
        </a:prstGeom>
      </xdr:spPr>
    </xdr:pic>
    <xdr:clientData/>
  </xdr:twoCellAnchor>
  <xdr:twoCellAnchor>
    <xdr:from>
      <xdr:col>1</xdr:col>
      <xdr:colOff>4664075</xdr:colOff>
      <xdr:row>559</xdr:row>
      <xdr:rowOff>50800</xdr:rowOff>
    </xdr:from>
    <xdr:to>
      <xdr:col>1</xdr:col>
      <xdr:colOff>6994525</xdr:colOff>
      <xdr:row>559</xdr:row>
      <xdr:rowOff>787400</xdr:rowOff>
    </xdr:to>
    <xdr:pic>
      <xdr:nvPicPr>
        <xdr:cNvPr id="185" name="NDMHelpFormula_092">
          <a:extLst>
            <a:ext uri="{FF2B5EF4-FFF2-40B4-BE49-F238E27FC236}">
              <a16:creationId xmlns:a16="http://schemas.microsoft.com/office/drawing/2014/main" id="{309DDB73-C8CE-43B7-99F4-D07C458216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78650" y="140249275"/>
          <a:ext cx="2330450" cy="736600"/>
        </a:xfrm>
        <a:prstGeom prst="rect">
          <a:avLst/>
        </a:prstGeom>
      </xdr:spPr>
    </xdr:pic>
    <xdr:clientData/>
  </xdr:twoCellAnchor>
  <xdr:twoCellAnchor>
    <xdr:from>
      <xdr:col>1</xdr:col>
      <xdr:colOff>4216400</xdr:colOff>
      <xdr:row>561</xdr:row>
      <xdr:rowOff>50800</xdr:rowOff>
    </xdr:from>
    <xdr:to>
      <xdr:col>1</xdr:col>
      <xdr:colOff>7442200</xdr:colOff>
      <xdr:row>561</xdr:row>
      <xdr:rowOff>787400</xdr:rowOff>
    </xdr:to>
    <xdr:pic>
      <xdr:nvPicPr>
        <xdr:cNvPr id="187" name="NDMHelpFormula_093">
          <a:extLst>
            <a:ext uri="{FF2B5EF4-FFF2-40B4-BE49-F238E27FC236}">
              <a16:creationId xmlns:a16="http://schemas.microsoft.com/office/drawing/2014/main" id="{53C579B5-B3AA-4E6A-9110-A88981563B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0975" y="141249400"/>
          <a:ext cx="3225800" cy="736600"/>
        </a:xfrm>
        <a:prstGeom prst="rect">
          <a:avLst/>
        </a:prstGeom>
      </xdr:spPr>
    </xdr:pic>
    <xdr:clientData/>
  </xdr:twoCellAnchor>
  <xdr:twoCellAnchor>
    <xdr:from>
      <xdr:col>1</xdr:col>
      <xdr:colOff>3898900</xdr:colOff>
      <xdr:row>562</xdr:row>
      <xdr:rowOff>47625</xdr:rowOff>
    </xdr:from>
    <xdr:to>
      <xdr:col>1</xdr:col>
      <xdr:colOff>7759700</xdr:colOff>
      <xdr:row>562</xdr:row>
      <xdr:rowOff>485775</xdr:rowOff>
    </xdr:to>
    <xdr:pic>
      <xdr:nvPicPr>
        <xdr:cNvPr id="189" name="NDMHelpFormula_094">
          <a:extLst>
            <a:ext uri="{FF2B5EF4-FFF2-40B4-BE49-F238E27FC236}">
              <a16:creationId xmlns:a16="http://schemas.microsoft.com/office/drawing/2014/main" id="{FD887365-EA1E-45C5-BB70-28EFFDB093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13475" y="142084425"/>
          <a:ext cx="3860800" cy="438150"/>
        </a:xfrm>
        <a:prstGeom prst="rect">
          <a:avLst/>
        </a:prstGeom>
      </xdr:spPr>
    </xdr:pic>
    <xdr:clientData/>
  </xdr:twoCellAnchor>
  <xdr:twoCellAnchor>
    <xdr:from>
      <xdr:col>1</xdr:col>
      <xdr:colOff>4540250</xdr:colOff>
      <xdr:row>563</xdr:row>
      <xdr:rowOff>50800</xdr:rowOff>
    </xdr:from>
    <xdr:to>
      <xdr:col>1</xdr:col>
      <xdr:colOff>7118350</xdr:colOff>
      <xdr:row>563</xdr:row>
      <xdr:rowOff>787400</xdr:rowOff>
    </xdr:to>
    <xdr:pic>
      <xdr:nvPicPr>
        <xdr:cNvPr id="191" name="NDMHelpFormula_095">
          <a:extLst>
            <a:ext uri="{FF2B5EF4-FFF2-40B4-BE49-F238E27FC236}">
              <a16:creationId xmlns:a16="http://schemas.microsoft.com/office/drawing/2014/main" id="{84CF1FA5-0F19-4C36-BA38-8EB7813FEA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4825" y="142621000"/>
          <a:ext cx="2578100" cy="736600"/>
        </a:xfrm>
        <a:prstGeom prst="rect">
          <a:avLst/>
        </a:prstGeom>
      </xdr:spPr>
    </xdr:pic>
    <xdr:clientData/>
  </xdr:twoCellAnchor>
  <xdr:twoCellAnchor>
    <xdr:from>
      <xdr:col>1</xdr:col>
      <xdr:colOff>3495675</xdr:colOff>
      <xdr:row>564</xdr:row>
      <xdr:rowOff>50800</xdr:rowOff>
    </xdr:from>
    <xdr:to>
      <xdr:col>2</xdr:col>
      <xdr:colOff>247650</xdr:colOff>
      <xdr:row>564</xdr:row>
      <xdr:rowOff>787400</xdr:rowOff>
    </xdr:to>
    <xdr:pic>
      <xdr:nvPicPr>
        <xdr:cNvPr id="193" name="NDMHelpFormula_096">
          <a:extLst>
            <a:ext uri="{FF2B5EF4-FFF2-40B4-BE49-F238E27FC236}">
              <a16:creationId xmlns:a16="http://schemas.microsoft.com/office/drawing/2014/main" id="{BFDBB070-CD71-4091-B470-275F3C97DE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10250" y="143459200"/>
          <a:ext cx="4667250" cy="736600"/>
        </a:xfrm>
        <a:prstGeom prst="rect">
          <a:avLst/>
        </a:prstGeom>
      </xdr:spPr>
    </xdr:pic>
    <xdr:clientData/>
  </xdr:twoCellAnchor>
  <xdr:twoCellAnchor>
    <xdr:from>
      <xdr:col>1</xdr:col>
      <xdr:colOff>4568825</xdr:colOff>
      <xdr:row>565</xdr:row>
      <xdr:rowOff>50800</xdr:rowOff>
    </xdr:from>
    <xdr:to>
      <xdr:col>1</xdr:col>
      <xdr:colOff>7089775</xdr:colOff>
      <xdr:row>565</xdr:row>
      <xdr:rowOff>787400</xdr:rowOff>
    </xdr:to>
    <xdr:pic>
      <xdr:nvPicPr>
        <xdr:cNvPr id="195" name="NDMHelpFormula_097">
          <a:extLst>
            <a:ext uri="{FF2B5EF4-FFF2-40B4-BE49-F238E27FC236}">
              <a16:creationId xmlns:a16="http://schemas.microsoft.com/office/drawing/2014/main" id="{397B2B3E-79FC-43B9-A51B-C842511C86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144297400"/>
          <a:ext cx="2520950" cy="736600"/>
        </a:xfrm>
        <a:prstGeom prst="rect">
          <a:avLst/>
        </a:prstGeom>
      </xdr:spPr>
    </xdr:pic>
    <xdr:clientData/>
  </xdr:twoCellAnchor>
  <xdr:twoCellAnchor>
    <xdr:from>
      <xdr:col>1</xdr:col>
      <xdr:colOff>4826000</xdr:colOff>
      <xdr:row>566</xdr:row>
      <xdr:rowOff>47625</xdr:rowOff>
    </xdr:from>
    <xdr:to>
      <xdr:col>1</xdr:col>
      <xdr:colOff>6832600</xdr:colOff>
      <xdr:row>566</xdr:row>
      <xdr:rowOff>485775</xdr:rowOff>
    </xdr:to>
    <xdr:pic>
      <xdr:nvPicPr>
        <xdr:cNvPr id="197" name="NDMHelpFormula_098">
          <a:extLst>
            <a:ext uri="{FF2B5EF4-FFF2-40B4-BE49-F238E27FC236}">
              <a16:creationId xmlns:a16="http://schemas.microsoft.com/office/drawing/2014/main" id="{7BC17D59-15BE-4961-827B-564F370C36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0575" y="145132425"/>
          <a:ext cx="20066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573</xdr:row>
      <xdr:rowOff>47625</xdr:rowOff>
    </xdr:from>
    <xdr:to>
      <xdr:col>1</xdr:col>
      <xdr:colOff>7454900</xdr:colOff>
      <xdr:row>573</xdr:row>
      <xdr:rowOff>485775</xdr:rowOff>
    </xdr:to>
    <xdr:pic>
      <xdr:nvPicPr>
        <xdr:cNvPr id="199" name="NDMHelpFormula_099">
          <a:extLst>
            <a:ext uri="{FF2B5EF4-FFF2-40B4-BE49-F238E27FC236}">
              <a16:creationId xmlns:a16="http://schemas.microsoft.com/office/drawing/2014/main" id="{6B19C6A6-89EC-4BB1-B34E-0363CEAA65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146685000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3397250</xdr:colOff>
      <xdr:row>574</xdr:row>
      <xdr:rowOff>47625</xdr:rowOff>
    </xdr:from>
    <xdr:to>
      <xdr:col>2</xdr:col>
      <xdr:colOff>346075</xdr:colOff>
      <xdr:row>574</xdr:row>
      <xdr:rowOff>485775</xdr:rowOff>
    </xdr:to>
    <xdr:pic>
      <xdr:nvPicPr>
        <xdr:cNvPr id="201" name="NDMHelpFormula_100">
          <a:extLst>
            <a:ext uri="{FF2B5EF4-FFF2-40B4-BE49-F238E27FC236}">
              <a16:creationId xmlns:a16="http://schemas.microsoft.com/office/drawing/2014/main" id="{630EEF6E-6643-4989-A2E7-6B58D895F7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1825" y="147218400"/>
          <a:ext cx="4864100" cy="438150"/>
        </a:xfrm>
        <a:prstGeom prst="rect">
          <a:avLst/>
        </a:prstGeom>
      </xdr:spPr>
    </xdr:pic>
    <xdr:clientData/>
  </xdr:twoCellAnchor>
  <xdr:twoCellAnchor>
    <xdr:from>
      <xdr:col>1</xdr:col>
      <xdr:colOff>3768725</xdr:colOff>
      <xdr:row>579</xdr:row>
      <xdr:rowOff>50800</xdr:rowOff>
    </xdr:from>
    <xdr:to>
      <xdr:col>1</xdr:col>
      <xdr:colOff>7889875</xdr:colOff>
      <xdr:row>579</xdr:row>
      <xdr:rowOff>787400</xdr:rowOff>
    </xdr:to>
    <xdr:pic>
      <xdr:nvPicPr>
        <xdr:cNvPr id="203" name="NDMHelpFormula_101">
          <a:extLst>
            <a:ext uri="{FF2B5EF4-FFF2-40B4-BE49-F238E27FC236}">
              <a16:creationId xmlns:a16="http://schemas.microsoft.com/office/drawing/2014/main" id="{8DF4B3BD-AAD4-4D1D-BB37-0B6DCBDEF9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300" y="148450300"/>
          <a:ext cx="4121150" cy="736600"/>
        </a:xfrm>
        <a:prstGeom prst="rect">
          <a:avLst/>
        </a:prstGeom>
      </xdr:spPr>
    </xdr:pic>
    <xdr:clientData/>
  </xdr:twoCellAnchor>
  <xdr:twoCellAnchor>
    <xdr:from>
      <xdr:col>1</xdr:col>
      <xdr:colOff>3670300</xdr:colOff>
      <xdr:row>582</xdr:row>
      <xdr:rowOff>50800</xdr:rowOff>
    </xdr:from>
    <xdr:to>
      <xdr:col>2</xdr:col>
      <xdr:colOff>73025</xdr:colOff>
      <xdr:row>582</xdr:row>
      <xdr:rowOff>787400</xdr:rowOff>
    </xdr:to>
    <xdr:pic>
      <xdr:nvPicPr>
        <xdr:cNvPr id="205" name="NDMHelpFormula_102">
          <a:extLst>
            <a:ext uri="{FF2B5EF4-FFF2-40B4-BE49-F238E27FC236}">
              <a16:creationId xmlns:a16="http://schemas.microsoft.com/office/drawing/2014/main" id="{070765B9-A5C3-4E45-AE90-CE5EDCBD43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4875" y="149612350"/>
          <a:ext cx="431800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583</xdr:row>
      <xdr:rowOff>50800</xdr:rowOff>
    </xdr:from>
    <xdr:to>
      <xdr:col>1</xdr:col>
      <xdr:colOff>6508750</xdr:colOff>
      <xdr:row>583</xdr:row>
      <xdr:rowOff>787400</xdr:rowOff>
    </xdr:to>
    <xdr:pic>
      <xdr:nvPicPr>
        <xdr:cNvPr id="207" name="NDMHelpFormula_103">
          <a:extLst>
            <a:ext uri="{FF2B5EF4-FFF2-40B4-BE49-F238E27FC236}">
              <a16:creationId xmlns:a16="http://schemas.microsoft.com/office/drawing/2014/main" id="{0DF09347-F35D-452D-B121-EC513322B8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50450550"/>
          <a:ext cx="1358900" cy="736600"/>
        </a:xfrm>
        <a:prstGeom prst="rect">
          <a:avLst/>
        </a:prstGeom>
      </xdr:spPr>
    </xdr:pic>
    <xdr:clientData/>
  </xdr:twoCellAnchor>
  <xdr:twoCellAnchor>
    <xdr:from>
      <xdr:col>1</xdr:col>
      <xdr:colOff>4054475</xdr:colOff>
      <xdr:row>584</xdr:row>
      <xdr:rowOff>50800</xdr:rowOff>
    </xdr:from>
    <xdr:to>
      <xdr:col>1</xdr:col>
      <xdr:colOff>7604125</xdr:colOff>
      <xdr:row>584</xdr:row>
      <xdr:rowOff>787400</xdr:rowOff>
    </xdr:to>
    <xdr:pic>
      <xdr:nvPicPr>
        <xdr:cNvPr id="209" name="NDMHelpFormula_104">
          <a:extLst>
            <a:ext uri="{FF2B5EF4-FFF2-40B4-BE49-F238E27FC236}">
              <a16:creationId xmlns:a16="http://schemas.microsoft.com/office/drawing/2014/main" id="{9C000F83-F7F0-4819-8DBE-472AC1BF71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9050" y="151288750"/>
          <a:ext cx="3549650" cy="736600"/>
        </a:xfrm>
        <a:prstGeom prst="rect">
          <a:avLst/>
        </a:prstGeom>
      </xdr:spPr>
    </xdr:pic>
    <xdr:clientData/>
  </xdr:twoCellAnchor>
  <xdr:twoCellAnchor>
    <xdr:from>
      <xdr:col>1</xdr:col>
      <xdr:colOff>3406775</xdr:colOff>
      <xdr:row>585</xdr:row>
      <xdr:rowOff>50800</xdr:rowOff>
    </xdr:from>
    <xdr:to>
      <xdr:col>2</xdr:col>
      <xdr:colOff>336550</xdr:colOff>
      <xdr:row>585</xdr:row>
      <xdr:rowOff>787400</xdr:rowOff>
    </xdr:to>
    <xdr:pic>
      <xdr:nvPicPr>
        <xdr:cNvPr id="211" name="NDMHelpFormula_105">
          <a:extLst>
            <a:ext uri="{FF2B5EF4-FFF2-40B4-BE49-F238E27FC236}">
              <a16:creationId xmlns:a16="http://schemas.microsoft.com/office/drawing/2014/main" id="{B68311AC-B9A5-4738-81F3-7487779B7E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21350" y="152126950"/>
          <a:ext cx="4845050" cy="736600"/>
        </a:xfrm>
        <a:prstGeom prst="rect">
          <a:avLst/>
        </a:prstGeom>
      </xdr:spPr>
    </xdr:pic>
    <xdr:clientData/>
  </xdr:twoCellAnchor>
  <xdr:twoCellAnchor>
    <xdr:from>
      <xdr:col>1</xdr:col>
      <xdr:colOff>4498975</xdr:colOff>
      <xdr:row>586</xdr:row>
      <xdr:rowOff>50800</xdr:rowOff>
    </xdr:from>
    <xdr:to>
      <xdr:col>1</xdr:col>
      <xdr:colOff>7159625</xdr:colOff>
      <xdr:row>586</xdr:row>
      <xdr:rowOff>787400</xdr:rowOff>
    </xdr:to>
    <xdr:pic>
      <xdr:nvPicPr>
        <xdr:cNvPr id="213" name="NDMHelpFormula_106">
          <a:extLst>
            <a:ext uri="{FF2B5EF4-FFF2-40B4-BE49-F238E27FC236}">
              <a16:creationId xmlns:a16="http://schemas.microsoft.com/office/drawing/2014/main" id="{1F3023ED-9B0B-4EBA-9134-FCE5738A30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3550" y="152965150"/>
          <a:ext cx="2660650" cy="736600"/>
        </a:xfrm>
        <a:prstGeom prst="rect">
          <a:avLst/>
        </a:prstGeom>
      </xdr:spPr>
    </xdr:pic>
    <xdr:clientData/>
  </xdr:twoCellAnchor>
  <xdr:twoCellAnchor>
    <xdr:from>
      <xdr:col>1</xdr:col>
      <xdr:colOff>2667000</xdr:colOff>
      <xdr:row>587</xdr:row>
      <xdr:rowOff>50800</xdr:rowOff>
    </xdr:from>
    <xdr:to>
      <xdr:col>2</xdr:col>
      <xdr:colOff>1076325</xdr:colOff>
      <xdr:row>587</xdr:row>
      <xdr:rowOff>787400</xdr:rowOff>
    </xdr:to>
    <xdr:pic>
      <xdr:nvPicPr>
        <xdr:cNvPr id="215" name="NDMHelpFormula_107">
          <a:extLst>
            <a:ext uri="{FF2B5EF4-FFF2-40B4-BE49-F238E27FC236}">
              <a16:creationId xmlns:a16="http://schemas.microsoft.com/office/drawing/2014/main" id="{A7F68B74-DE46-46EF-AE0F-10FDACAC89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81575" y="153803350"/>
          <a:ext cx="6324600" cy="736600"/>
        </a:xfrm>
        <a:prstGeom prst="rect">
          <a:avLst/>
        </a:prstGeom>
      </xdr:spPr>
    </xdr:pic>
    <xdr:clientData/>
  </xdr:twoCellAnchor>
  <xdr:twoCellAnchor>
    <xdr:from>
      <xdr:col>1</xdr:col>
      <xdr:colOff>2828925</xdr:colOff>
      <xdr:row>588</xdr:row>
      <xdr:rowOff>50800</xdr:rowOff>
    </xdr:from>
    <xdr:to>
      <xdr:col>2</xdr:col>
      <xdr:colOff>914400</xdr:colOff>
      <xdr:row>588</xdr:row>
      <xdr:rowOff>787400</xdr:rowOff>
    </xdr:to>
    <xdr:pic>
      <xdr:nvPicPr>
        <xdr:cNvPr id="217" name="NDMHelpFormula_108">
          <a:extLst>
            <a:ext uri="{FF2B5EF4-FFF2-40B4-BE49-F238E27FC236}">
              <a16:creationId xmlns:a16="http://schemas.microsoft.com/office/drawing/2014/main" id="{64182880-FCB6-460E-9567-F5F0446E23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3500" y="154641550"/>
          <a:ext cx="6000750" cy="736600"/>
        </a:xfrm>
        <a:prstGeom prst="rect">
          <a:avLst/>
        </a:prstGeom>
      </xdr:spPr>
    </xdr:pic>
    <xdr:clientData/>
  </xdr:twoCellAnchor>
  <xdr:twoCellAnchor>
    <xdr:from>
      <xdr:col>1</xdr:col>
      <xdr:colOff>4832350</xdr:colOff>
      <xdr:row>589</xdr:row>
      <xdr:rowOff>47625</xdr:rowOff>
    </xdr:from>
    <xdr:to>
      <xdr:col>1</xdr:col>
      <xdr:colOff>6826250</xdr:colOff>
      <xdr:row>589</xdr:row>
      <xdr:rowOff>485775</xdr:rowOff>
    </xdr:to>
    <xdr:pic>
      <xdr:nvPicPr>
        <xdr:cNvPr id="219" name="NDMHelpFormula_109">
          <a:extLst>
            <a:ext uri="{FF2B5EF4-FFF2-40B4-BE49-F238E27FC236}">
              <a16:creationId xmlns:a16="http://schemas.microsoft.com/office/drawing/2014/main" id="{BE5940DF-8663-4D53-A706-9C4241059F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6925" y="155476575"/>
          <a:ext cx="1993900" cy="438150"/>
        </a:xfrm>
        <a:prstGeom prst="rect">
          <a:avLst/>
        </a:prstGeom>
      </xdr:spPr>
    </xdr:pic>
    <xdr:clientData/>
  </xdr:twoCellAnchor>
  <xdr:twoCellAnchor>
    <xdr:from>
      <xdr:col>1</xdr:col>
      <xdr:colOff>4076700</xdr:colOff>
      <xdr:row>597</xdr:row>
      <xdr:rowOff>50800</xdr:rowOff>
    </xdr:from>
    <xdr:to>
      <xdr:col>1</xdr:col>
      <xdr:colOff>7581900</xdr:colOff>
      <xdr:row>597</xdr:row>
      <xdr:rowOff>787400</xdr:rowOff>
    </xdr:to>
    <xdr:pic>
      <xdr:nvPicPr>
        <xdr:cNvPr id="221" name="NDMHelpFormula_110">
          <a:extLst>
            <a:ext uri="{FF2B5EF4-FFF2-40B4-BE49-F238E27FC236}">
              <a16:creationId xmlns:a16="http://schemas.microsoft.com/office/drawing/2014/main" id="{6B90AB46-E152-49F1-9C9E-219E81F9B5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1275" y="157194250"/>
          <a:ext cx="3505200" cy="736600"/>
        </a:xfrm>
        <a:prstGeom prst="rect">
          <a:avLst/>
        </a:prstGeom>
      </xdr:spPr>
    </xdr:pic>
    <xdr:clientData/>
  </xdr:twoCellAnchor>
  <xdr:twoCellAnchor>
    <xdr:from>
      <xdr:col>1</xdr:col>
      <xdr:colOff>4352925</xdr:colOff>
      <xdr:row>598</xdr:row>
      <xdr:rowOff>50800</xdr:rowOff>
    </xdr:from>
    <xdr:to>
      <xdr:col>1</xdr:col>
      <xdr:colOff>7305675</xdr:colOff>
      <xdr:row>598</xdr:row>
      <xdr:rowOff>787400</xdr:rowOff>
    </xdr:to>
    <xdr:pic>
      <xdr:nvPicPr>
        <xdr:cNvPr id="223" name="NDMHelpFormula_111">
          <a:extLst>
            <a:ext uri="{FF2B5EF4-FFF2-40B4-BE49-F238E27FC236}">
              <a16:creationId xmlns:a16="http://schemas.microsoft.com/office/drawing/2014/main" id="{F7F712D3-D533-45DD-AC69-9E227BA6CC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00" y="158032450"/>
          <a:ext cx="2952750" cy="73660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599</xdr:row>
      <xdr:rowOff>50800</xdr:rowOff>
    </xdr:from>
    <xdr:to>
      <xdr:col>1</xdr:col>
      <xdr:colOff>6489700</xdr:colOff>
      <xdr:row>599</xdr:row>
      <xdr:rowOff>787400</xdr:rowOff>
    </xdr:to>
    <xdr:pic>
      <xdr:nvPicPr>
        <xdr:cNvPr id="225" name="NDMHelpFormula_112">
          <a:extLst>
            <a:ext uri="{FF2B5EF4-FFF2-40B4-BE49-F238E27FC236}">
              <a16:creationId xmlns:a16="http://schemas.microsoft.com/office/drawing/2014/main" id="{47C69EA5-1B1B-4DFE-BA68-A674E91A39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58870650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5073650</xdr:colOff>
      <xdr:row>600</xdr:row>
      <xdr:rowOff>50800</xdr:rowOff>
    </xdr:from>
    <xdr:to>
      <xdr:col>1</xdr:col>
      <xdr:colOff>6584950</xdr:colOff>
      <xdr:row>600</xdr:row>
      <xdr:rowOff>787400</xdr:rowOff>
    </xdr:to>
    <xdr:pic>
      <xdr:nvPicPr>
        <xdr:cNvPr id="227" name="NDMHelpFormula_113">
          <a:extLst>
            <a:ext uri="{FF2B5EF4-FFF2-40B4-BE49-F238E27FC236}">
              <a16:creationId xmlns:a16="http://schemas.microsoft.com/office/drawing/2014/main" id="{D3DABC2F-9D88-4E35-BF3E-4203532FAF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88225" y="159708850"/>
          <a:ext cx="1511300" cy="736600"/>
        </a:xfrm>
        <a:prstGeom prst="rect">
          <a:avLst/>
        </a:prstGeom>
      </xdr:spPr>
    </xdr:pic>
    <xdr:clientData/>
  </xdr:twoCellAnchor>
  <xdr:twoCellAnchor>
    <xdr:from>
      <xdr:col>1</xdr:col>
      <xdr:colOff>3956050</xdr:colOff>
      <xdr:row>601</xdr:row>
      <xdr:rowOff>50800</xdr:rowOff>
    </xdr:from>
    <xdr:to>
      <xdr:col>1</xdr:col>
      <xdr:colOff>7702550</xdr:colOff>
      <xdr:row>601</xdr:row>
      <xdr:rowOff>787400</xdr:rowOff>
    </xdr:to>
    <xdr:pic>
      <xdr:nvPicPr>
        <xdr:cNvPr id="229" name="NDMHelpFormula_114">
          <a:extLst>
            <a:ext uri="{FF2B5EF4-FFF2-40B4-BE49-F238E27FC236}">
              <a16:creationId xmlns:a16="http://schemas.microsoft.com/office/drawing/2014/main" id="{7660738B-E75F-442F-8FAC-29163684CF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70625" y="160547050"/>
          <a:ext cx="3746500" cy="736600"/>
        </a:xfrm>
        <a:prstGeom prst="rect">
          <a:avLst/>
        </a:prstGeom>
      </xdr:spPr>
    </xdr:pic>
    <xdr:clientData/>
  </xdr:twoCellAnchor>
  <xdr:twoCellAnchor>
    <xdr:from>
      <xdr:col>1</xdr:col>
      <xdr:colOff>3952875</xdr:colOff>
      <xdr:row>602</xdr:row>
      <xdr:rowOff>47625</xdr:rowOff>
    </xdr:from>
    <xdr:to>
      <xdr:col>1</xdr:col>
      <xdr:colOff>7705725</xdr:colOff>
      <xdr:row>602</xdr:row>
      <xdr:rowOff>485775</xdr:rowOff>
    </xdr:to>
    <xdr:pic>
      <xdr:nvPicPr>
        <xdr:cNvPr id="231" name="NDMHelpFormula_115">
          <a:extLst>
            <a:ext uri="{FF2B5EF4-FFF2-40B4-BE49-F238E27FC236}">
              <a16:creationId xmlns:a16="http://schemas.microsoft.com/office/drawing/2014/main" id="{21DA9C93-954B-470D-AC16-77BAA04BF8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161382075"/>
          <a:ext cx="3752850" cy="438150"/>
        </a:xfrm>
        <a:prstGeom prst="rect">
          <a:avLst/>
        </a:prstGeom>
      </xdr:spPr>
    </xdr:pic>
    <xdr:clientData/>
  </xdr:twoCellAnchor>
  <xdr:twoCellAnchor>
    <xdr:from>
      <xdr:col>1</xdr:col>
      <xdr:colOff>4854575</xdr:colOff>
      <xdr:row>603</xdr:row>
      <xdr:rowOff>50800</xdr:rowOff>
    </xdr:from>
    <xdr:to>
      <xdr:col>1</xdr:col>
      <xdr:colOff>6804025</xdr:colOff>
      <xdr:row>603</xdr:row>
      <xdr:rowOff>787400</xdr:rowOff>
    </xdr:to>
    <xdr:pic>
      <xdr:nvPicPr>
        <xdr:cNvPr id="233" name="NDMHelpFormula_116">
          <a:extLst>
            <a:ext uri="{FF2B5EF4-FFF2-40B4-BE49-F238E27FC236}">
              <a16:creationId xmlns:a16="http://schemas.microsoft.com/office/drawing/2014/main" id="{C99BF1FE-17BE-426D-837B-2BA452CF3E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9150" y="161918650"/>
          <a:ext cx="194945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604</xdr:row>
      <xdr:rowOff>47625</xdr:rowOff>
    </xdr:from>
    <xdr:to>
      <xdr:col>1</xdr:col>
      <xdr:colOff>6508750</xdr:colOff>
      <xdr:row>604</xdr:row>
      <xdr:rowOff>485775</xdr:rowOff>
    </xdr:to>
    <xdr:pic>
      <xdr:nvPicPr>
        <xdr:cNvPr id="235" name="NDMHelpFormula_117">
          <a:extLst>
            <a:ext uri="{FF2B5EF4-FFF2-40B4-BE49-F238E27FC236}">
              <a16:creationId xmlns:a16="http://schemas.microsoft.com/office/drawing/2014/main" id="{0D6E62D4-AEDF-4E01-8990-A1EB7CEA9D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62753675"/>
          <a:ext cx="1358900" cy="438150"/>
        </a:xfrm>
        <a:prstGeom prst="rect">
          <a:avLst/>
        </a:prstGeom>
      </xdr:spPr>
    </xdr:pic>
    <xdr:clientData/>
  </xdr:twoCellAnchor>
  <xdr:twoCellAnchor>
    <xdr:from>
      <xdr:col>1</xdr:col>
      <xdr:colOff>5175250</xdr:colOff>
      <xdr:row>1849</xdr:row>
      <xdr:rowOff>50800</xdr:rowOff>
    </xdr:from>
    <xdr:to>
      <xdr:col>1</xdr:col>
      <xdr:colOff>6483350</xdr:colOff>
      <xdr:row>1849</xdr:row>
      <xdr:rowOff>787400</xdr:rowOff>
    </xdr:to>
    <xdr:pic>
      <xdr:nvPicPr>
        <xdr:cNvPr id="237" name="NDMHelpFormula_118">
          <a:extLst>
            <a:ext uri="{FF2B5EF4-FFF2-40B4-BE49-F238E27FC236}">
              <a16:creationId xmlns:a16="http://schemas.microsoft.com/office/drawing/2014/main" id="{C5C887BE-E0BD-4DAA-9283-5EA978BCC5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9825" y="469785700"/>
          <a:ext cx="1308100" cy="7366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41</xdr:col>
      <xdr:colOff>546100</xdr:colOff>
      <xdr:row>5</xdr:row>
      <xdr:rowOff>63500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CC58387B-CA85-4D6C-9932-AABD0064FA05}"/>
            </a:ext>
          </a:extLst>
        </xdr:cNvPr>
        <xdr:cNvSpPr/>
      </xdr:nvSpPr>
      <xdr:spPr>
        <a:xfrm>
          <a:off x="11239500" y="781050"/>
          <a:ext cx="2984500" cy="4064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165100</xdr:rowOff>
    </xdr:from>
    <xdr:to>
      <xdr:col>41</xdr:col>
      <xdr:colOff>546100</xdr:colOff>
      <xdr:row>8</xdr:row>
      <xdr:rowOff>57150</xdr:rowOff>
    </xdr:to>
    <xdr:sp macro="ImportGeometryFromAutoCAD" textlink="">
      <xdr:nvSpPr>
        <xdr:cNvPr id="3" name="btnImportGeometryFromAutoCAD">
          <a:extLst>
            <a:ext uri="{FF2B5EF4-FFF2-40B4-BE49-F238E27FC236}">
              <a16:creationId xmlns:a16="http://schemas.microsoft.com/office/drawing/2014/main" id="{27D024F6-D726-4A39-83E2-05E75947AE47}"/>
            </a:ext>
          </a:extLst>
        </xdr:cNvPr>
        <xdr:cNvSpPr/>
      </xdr:nvSpPr>
      <xdr:spPr>
        <a:xfrm>
          <a:off x="11239500" y="1289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Импортировать геометрию из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8</xdr:row>
      <xdr:rowOff>158750</xdr:rowOff>
    </xdr:from>
    <xdr:to>
      <xdr:col>41</xdr:col>
      <xdr:colOff>546100</xdr:colOff>
      <xdr:row>11</xdr:row>
      <xdr:rowOff>50800</xdr:rowOff>
    </xdr:to>
    <xdr:sp macro="ClearAutoCADDrawing" textlink="">
      <xdr:nvSpPr>
        <xdr:cNvPr id="4" name="btnClearAutoCADDrawing">
          <a:extLst>
            <a:ext uri="{FF2B5EF4-FFF2-40B4-BE49-F238E27FC236}">
              <a16:creationId xmlns:a16="http://schemas.microsoft.com/office/drawing/2014/main" id="{36C62129-0095-43EF-8399-D041B00E9593}"/>
            </a:ext>
          </a:extLst>
        </xdr:cNvPr>
        <xdr:cNvSpPr/>
      </xdr:nvSpPr>
      <xdr:spPr>
        <a:xfrm>
          <a:off x="11239500" y="1797050"/>
          <a:ext cx="2984500" cy="4064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Очистить чертеж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152400</xdr:rowOff>
    </xdr:from>
    <xdr:to>
      <xdr:col>41</xdr:col>
      <xdr:colOff>546100</xdr:colOff>
      <xdr:row>14</xdr:row>
      <xdr:rowOff>44450</xdr:rowOff>
    </xdr:to>
    <xdr:sp macro="ExportSectionStressToAutoCAD" textlink="">
      <xdr:nvSpPr>
        <xdr:cNvPr id="5" name="btnExportStressToAutoCAD">
          <a:extLst>
            <a:ext uri="{FF2B5EF4-FFF2-40B4-BE49-F238E27FC236}">
              <a16:creationId xmlns:a16="http://schemas.microsoft.com/office/drawing/2014/main" id="{744B90DD-E22A-4A0F-919D-2398A417AE34}"/>
            </a:ext>
          </a:extLst>
        </xdr:cNvPr>
        <xdr:cNvSpPr/>
      </xdr:nvSpPr>
      <xdr:spPr>
        <a:xfrm>
          <a:off x="11239500" y="2305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Экспорт в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14</xdr:row>
      <xdr:rowOff>146050</xdr:rowOff>
    </xdr:from>
    <xdr:to>
      <xdr:col>41</xdr:col>
      <xdr:colOff>546100</xdr:colOff>
      <xdr:row>17</xdr:row>
      <xdr:rowOff>38100</xdr:rowOff>
    </xdr:to>
    <xdr:sp macro="UpdateSectionPlot" textlink="">
      <xdr:nvSpPr>
        <xdr:cNvPr id="6" name="btnUpdateSectionPlot">
          <a:extLst>
            <a:ext uri="{FF2B5EF4-FFF2-40B4-BE49-F238E27FC236}">
              <a16:creationId xmlns:a16="http://schemas.microsoft.com/office/drawing/2014/main" id="{3D366581-F0AE-4AC4-B896-9B5CC0DF72DC}"/>
            </a:ext>
          </a:extLst>
        </xdr:cNvPr>
        <xdr:cNvSpPr/>
      </xdr:nvSpPr>
      <xdr:spPr>
        <a:xfrm>
          <a:off x="11239500" y="2813050"/>
          <a:ext cx="2984500" cy="4064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C33502-D3D5-4A76-AA01-147B51F27C63}">
  <sheetPr codeName="Лист1"/>
  <dimension ref="A1:EM501"/>
  <sheetViews>
    <sheetView tabSelected="1" workbookViewId="0"/>
  </sheetViews>
  <sheetFormatPr defaultRowHeight="15" x14ac:dyDescent="0.25"/>
  <cols>
    <col min="1" max="1" width="34.7109375" customWidth="1"/>
    <col min="2" max="2" width="18.7109375" customWidth="1"/>
    <col min="3" max="3" width="12.7109375" customWidth="1"/>
    <col min="4" max="4" width="20.7109375" customWidth="1"/>
    <col min="5" max="7" width="11.7109375" customWidth="1"/>
    <col min="8" max="8" width="32.7109375" customWidth="1"/>
    <col min="9" max="13" width="17.7109375" customWidth="1"/>
    <col min="15" max="15" width="15.7109375" customWidth="1"/>
    <col min="16" max="18" width="11.7109375" customWidth="1"/>
    <col min="19" max="19" width="15.7109375" customWidth="1"/>
    <col min="20" max="20" width="18.7109375" customWidth="1"/>
    <col min="21" max="21" width="22.7109375" customWidth="1"/>
    <col min="35" max="40" width="9.140625" customWidth="1"/>
    <col min="70" max="136" width="0" hidden="1" customWidth="1"/>
    <col min="142" max="143" width="0" hidden="1" customWidth="1"/>
  </cols>
  <sheetData>
    <row r="1" spans="1:143" x14ac:dyDescent="0.25">
      <c r="A1" s="4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54" t="s">
        <v>1994</v>
      </c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 t="s">
        <v>496</v>
      </c>
      <c r="BJ1" s="1"/>
      <c r="BK1" s="1"/>
      <c r="BL1" s="1"/>
      <c r="BM1" s="1"/>
      <c r="BN1" s="1"/>
      <c r="BO1" s="1"/>
      <c r="BP1" s="1"/>
      <c r="BQ1" s="1"/>
      <c r="BR1" s="1" t="s">
        <v>278</v>
      </c>
      <c r="BS1" s="1" t="s">
        <v>281</v>
      </c>
      <c r="BT1" s="1" t="s">
        <v>285</v>
      </c>
      <c r="BU1" s="1" t="s">
        <v>288</v>
      </c>
      <c r="BV1" s="1" t="s">
        <v>297</v>
      </c>
      <c r="BW1" s="1" t="s">
        <v>292</v>
      </c>
      <c r="BX1" s="1" t="s">
        <v>319</v>
      </c>
      <c r="BY1" s="1" t="s">
        <v>321</v>
      </c>
      <c r="BZ1" s="1" t="s">
        <v>323</v>
      </c>
      <c r="CA1" s="1"/>
      <c r="CB1" s="1" t="s">
        <v>20</v>
      </c>
      <c r="CC1" s="1" t="s">
        <v>8</v>
      </c>
      <c r="CD1" s="1" t="s">
        <v>8</v>
      </c>
      <c r="CE1" s="1" t="s">
        <v>614</v>
      </c>
      <c r="CF1" s="1" t="s">
        <v>617</v>
      </c>
      <c r="CG1" s="1" t="s">
        <v>104</v>
      </c>
      <c r="CH1" s="1">
        <v>1</v>
      </c>
      <c r="CI1" s="1">
        <v>1</v>
      </c>
      <c r="CJ1" s="1" t="s">
        <v>619</v>
      </c>
      <c r="CK1" s="1" t="s">
        <v>118</v>
      </c>
      <c r="CL1" s="1" t="s">
        <v>72</v>
      </c>
      <c r="CM1" s="1" t="s">
        <v>623</v>
      </c>
      <c r="CN1" s="1" t="s">
        <v>40</v>
      </c>
      <c r="CO1" s="1" t="s">
        <v>8</v>
      </c>
      <c r="CP1" s="1" t="s">
        <v>72</v>
      </c>
      <c r="CQ1" s="1" t="s">
        <v>83</v>
      </c>
      <c r="CR1" s="1" t="s">
        <v>8</v>
      </c>
      <c r="CS1" s="1" t="s">
        <v>72</v>
      </c>
      <c r="CT1" s="1" t="s">
        <v>620</v>
      </c>
      <c r="CU1" s="1" t="s">
        <v>159</v>
      </c>
      <c r="CV1" s="1" t="s">
        <v>72</v>
      </c>
      <c r="CW1" s="1" t="s">
        <v>72</v>
      </c>
      <c r="CX1" s="1" t="s">
        <v>142</v>
      </c>
      <c r="CY1" s="1" t="s">
        <v>632</v>
      </c>
      <c r="CZ1" s="1" t="s">
        <v>633</v>
      </c>
      <c r="DA1" s="1" t="s">
        <v>8</v>
      </c>
      <c r="DB1" s="1" t="s">
        <v>170</v>
      </c>
      <c r="DC1" s="1" t="s">
        <v>8</v>
      </c>
      <c r="DD1" s="1" t="s">
        <v>8</v>
      </c>
      <c r="DE1" s="1" t="s">
        <v>8</v>
      </c>
      <c r="DF1" s="1" t="s">
        <v>8</v>
      </c>
      <c r="DG1" s="1" t="s">
        <v>8</v>
      </c>
      <c r="DH1" s="1" t="s">
        <v>8</v>
      </c>
      <c r="DI1" s="1" t="s">
        <v>8</v>
      </c>
      <c r="DJ1" s="1" t="s">
        <v>170</v>
      </c>
      <c r="DK1" s="1" t="s">
        <v>8</v>
      </c>
      <c r="DL1" s="1" t="s">
        <v>8</v>
      </c>
      <c r="DM1" s="1" t="s">
        <v>8</v>
      </c>
      <c r="DN1" s="1" t="s">
        <v>8</v>
      </c>
      <c r="DO1" s="1" t="s">
        <v>248</v>
      </c>
      <c r="DP1" s="1" t="s">
        <v>165</v>
      </c>
      <c r="DQ1" s="1" t="s">
        <v>8</v>
      </c>
      <c r="DR1" s="1" t="s">
        <v>397</v>
      </c>
      <c r="DS1" s="1" t="s">
        <v>360</v>
      </c>
      <c r="DT1" s="1" t="s">
        <v>407</v>
      </c>
      <c r="DU1" s="1" t="s">
        <v>360</v>
      </c>
      <c r="DV1" s="1" t="s">
        <v>433</v>
      </c>
      <c r="DW1" s="1" t="s">
        <v>289</v>
      </c>
      <c r="DX1" s="1" t="s">
        <v>8</v>
      </c>
      <c r="DY1" s="1" t="s">
        <v>453</v>
      </c>
      <c r="DZ1" s="1" t="s">
        <v>470</v>
      </c>
      <c r="EA1" s="1" t="s">
        <v>639</v>
      </c>
      <c r="EB1" s="1" t="s">
        <v>278</v>
      </c>
      <c r="EC1" s="1" t="s">
        <v>496</v>
      </c>
      <c r="ED1" s="1" t="s">
        <v>541</v>
      </c>
      <c r="EE1" s="1" t="s">
        <v>551</v>
      </c>
      <c r="EF1" s="1" t="s">
        <v>496</v>
      </c>
      <c r="EG1" t="s">
        <v>541</v>
      </c>
      <c r="EH1" t="s">
        <v>496</v>
      </c>
      <c r="EI1" t="s">
        <v>541</v>
      </c>
      <c r="EL1" t="str">
        <f>$J$39</f>
        <v>PR1</v>
      </c>
      <c r="EM1" t="s">
        <v>72</v>
      </c>
    </row>
    <row r="2" spans="1:143" x14ac:dyDescent="0.25">
      <c r="A2" s="1"/>
      <c r="B2" s="1"/>
      <c r="C2" s="1"/>
      <c r="D2" s="1"/>
      <c r="E2" s="1"/>
      <c r="F2" s="1"/>
      <c r="G2" s="1"/>
      <c r="H2" s="56" t="s">
        <v>2000</v>
      </c>
      <c r="I2" s="5"/>
      <c r="J2" s="5"/>
      <c r="K2" s="5"/>
      <c r="L2" s="1"/>
      <c r="M2" s="1"/>
      <c r="N2" s="1"/>
      <c r="O2" s="56" t="s">
        <v>2001</v>
      </c>
      <c r="P2" s="5"/>
      <c r="Q2" s="5"/>
      <c r="R2" s="5"/>
      <c r="S2" s="5"/>
      <c r="T2" s="5"/>
      <c r="U2" s="5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6" t="s">
        <v>353</v>
      </c>
      <c r="AJ2" s="6" t="s">
        <v>354</v>
      </c>
      <c r="AK2" s="6" t="s">
        <v>355</v>
      </c>
      <c r="AL2" s="6" t="s">
        <v>356</v>
      </c>
      <c r="AM2" s="6" t="s">
        <v>357</v>
      </c>
      <c r="AN2" s="6" t="s">
        <v>358</v>
      </c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 t="s">
        <v>500</v>
      </c>
      <c r="BJ2" s="1"/>
      <c r="BK2" s="1"/>
      <c r="BL2" s="1"/>
      <c r="BM2" s="1"/>
      <c r="BN2" s="1"/>
      <c r="BO2" s="1"/>
      <c r="BP2" s="1"/>
      <c r="BQ2" s="1"/>
      <c r="BR2" s="1" t="s">
        <v>293</v>
      </c>
      <c r="BS2" s="1" t="s">
        <v>294</v>
      </c>
      <c r="BT2" s="1" t="s">
        <v>295</v>
      </c>
      <c r="BU2" s="1" t="s">
        <v>296</v>
      </c>
      <c r="BV2" s="1" t="s">
        <v>298</v>
      </c>
      <c r="BW2" s="1" t="s">
        <v>301</v>
      </c>
      <c r="BX2" s="1" t="s">
        <v>318</v>
      </c>
      <c r="BY2" s="1" t="s">
        <v>324</v>
      </c>
      <c r="BZ2" s="1" t="s">
        <v>325</v>
      </c>
      <c r="CA2" s="1"/>
      <c r="CB2" s="1" t="s">
        <v>613</v>
      </c>
      <c r="CC2" s="1" t="s">
        <v>228</v>
      </c>
      <c r="CD2" s="1" t="s">
        <v>228</v>
      </c>
      <c r="CE2" s="1" t="s">
        <v>14</v>
      </c>
      <c r="CF2" s="1" t="s">
        <v>95</v>
      </c>
      <c r="CG2" s="1" t="s">
        <v>618</v>
      </c>
      <c r="CH2" s="1">
        <v>-1</v>
      </c>
      <c r="CI2" s="1">
        <v>-1</v>
      </c>
      <c r="CJ2" s="1" t="s">
        <v>111</v>
      </c>
      <c r="CK2" s="1" t="s">
        <v>621</v>
      </c>
      <c r="CL2" s="1" t="s">
        <v>622</v>
      </c>
      <c r="CM2" s="1" t="s">
        <v>624</v>
      </c>
      <c r="CN2" s="1" t="s">
        <v>626</v>
      </c>
      <c r="CO2" s="1" t="s">
        <v>228</v>
      </c>
      <c r="CP2" s="1" t="s">
        <v>627</v>
      </c>
      <c r="CQ2" s="1" t="s">
        <v>629</v>
      </c>
      <c r="CR2" s="1" t="s">
        <v>228</v>
      </c>
      <c r="CS2" s="1" t="s">
        <v>620</v>
      </c>
      <c r="CT2" s="1" t="s">
        <v>72</v>
      </c>
      <c r="CU2" s="1" t="s">
        <v>630</v>
      </c>
      <c r="CV2" s="1" t="s">
        <v>310</v>
      </c>
      <c r="CW2" s="1" t="s">
        <v>627</v>
      </c>
      <c r="CX2" s="1" t="s">
        <v>631</v>
      </c>
      <c r="CY2" s="1" t="s">
        <v>145</v>
      </c>
      <c r="CZ2" s="1" t="s">
        <v>177</v>
      </c>
      <c r="DA2" s="1" t="s">
        <v>228</v>
      </c>
      <c r="DB2" s="1" t="s">
        <v>180</v>
      </c>
      <c r="DC2" s="1" t="s">
        <v>228</v>
      </c>
      <c r="DD2" s="1" t="s">
        <v>228</v>
      </c>
      <c r="DE2" s="1" t="s">
        <v>228</v>
      </c>
      <c r="DF2" s="1" t="s">
        <v>228</v>
      </c>
      <c r="DG2" s="1" t="s">
        <v>228</v>
      </c>
      <c r="DH2" s="1" t="s">
        <v>228</v>
      </c>
      <c r="DI2" s="1" t="s">
        <v>228</v>
      </c>
      <c r="DJ2" s="1" t="s">
        <v>180</v>
      </c>
      <c r="DK2" s="1" t="s">
        <v>228</v>
      </c>
      <c r="DL2" s="1" t="s">
        <v>228</v>
      </c>
      <c r="DM2" s="1" t="s">
        <v>228</v>
      </c>
      <c r="DN2" s="1" t="s">
        <v>228</v>
      </c>
      <c r="DO2" s="1" t="s">
        <v>635</v>
      </c>
      <c r="DP2" s="1">
        <f>IF(ROW(A1)&gt;ROWS(rngLoadCombinations)-1,"",INDEX(rngLoadCombinations,ROW(A1)+1,1))</f>
        <v>0</v>
      </c>
      <c r="DQ2" s="1" t="s">
        <v>228</v>
      </c>
      <c r="DR2" s="1" t="s">
        <v>414</v>
      </c>
      <c r="DS2" s="1" t="s">
        <v>362</v>
      </c>
      <c r="DT2" s="1" t="s">
        <v>419</v>
      </c>
      <c r="DU2" s="1" t="s">
        <v>362</v>
      </c>
      <c r="DV2" s="1" t="s">
        <v>636</v>
      </c>
      <c r="DW2" s="1" t="s">
        <v>438</v>
      </c>
      <c r="DX2" s="1" t="s">
        <v>228</v>
      </c>
      <c r="DY2" s="1" t="s">
        <v>641</v>
      </c>
      <c r="DZ2" s="1" t="s">
        <v>642</v>
      </c>
      <c r="EA2" s="1" t="s">
        <v>473</v>
      </c>
      <c r="EB2" s="1" t="s">
        <v>241</v>
      </c>
      <c r="EC2" s="1" t="s">
        <v>500</v>
      </c>
      <c r="ED2" s="1" t="s">
        <v>550</v>
      </c>
      <c r="EE2" s="1" t="s">
        <v>504</v>
      </c>
      <c r="EF2" s="1" t="s">
        <v>500</v>
      </c>
      <c r="EG2" t="s">
        <v>550</v>
      </c>
      <c r="EH2" t="s">
        <v>500</v>
      </c>
      <c r="EI2" t="s">
        <v>550</v>
      </c>
      <c r="EL2" t="str">
        <f>$K$39</f>
        <v>PR2</v>
      </c>
      <c r="EM2" t="s">
        <v>308</v>
      </c>
    </row>
    <row r="3" spans="1:143" x14ac:dyDescent="0.25">
      <c r="A3" s="8" t="s">
        <v>1</v>
      </c>
      <c r="B3" s="9" t="s">
        <v>2</v>
      </c>
      <c r="C3" s="9" t="s">
        <v>3</v>
      </c>
      <c r="D3" s="10" t="s">
        <v>4</v>
      </c>
      <c r="E3" s="9" t="s">
        <v>5</v>
      </c>
      <c r="F3" s="1"/>
      <c r="G3" s="1"/>
      <c r="H3" s="8" t="s">
        <v>273</v>
      </c>
      <c r="I3" s="8" t="s">
        <v>274</v>
      </c>
      <c r="J3" s="9" t="s">
        <v>275</v>
      </c>
      <c r="K3" s="8" t="s">
        <v>276</v>
      </c>
      <c r="L3" s="1"/>
      <c r="M3" s="1"/>
      <c r="N3" s="1"/>
      <c r="O3" s="8" t="s">
        <v>303</v>
      </c>
      <c r="P3" s="8" t="str">
        <f>"N, "&amp;INDEX(rngUnitSettings,MATCH("Force",INDEX(rngUnitSettings,,1),0),2)</f>
        <v>N, tf</v>
      </c>
      <c r="Q3" s="8" t="str">
        <f>"Mx, "&amp;INDEX(rngUnitSettings,MATCH("Moment",INDEX(rngUnitSettings,,1),0),2)</f>
        <v>Mx, tf*m</v>
      </c>
      <c r="R3" s="8" t="str">
        <f>"My, "&amp;INDEX(rngUnitSettings,MATCH("Moment",INDEX(rngUnitSettings,,1),0),2)</f>
        <v>My, tf*m</v>
      </c>
      <c r="S3" s="8" t="s">
        <v>304</v>
      </c>
      <c r="T3" s="8" t="s">
        <v>305</v>
      </c>
      <c r="U3" s="10" t="s">
        <v>306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7" t="s">
        <v>180</v>
      </c>
      <c r="AJ3" s="7" t="s">
        <v>359</v>
      </c>
      <c r="AK3" s="7" t="s">
        <v>360</v>
      </c>
      <c r="AL3" s="7" t="s">
        <v>318</v>
      </c>
      <c r="AM3" s="7">
        <f>-$I$33</f>
        <v>-3.5000000000000001E-3</v>
      </c>
      <c r="AN3" s="7">
        <f>-$I$27</f>
        <v>-15.5</v>
      </c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 t="s">
        <v>279</v>
      </c>
      <c r="BS3" s="1" t="s">
        <v>282</v>
      </c>
      <c r="BT3" s="1" t="s">
        <v>284</v>
      </c>
      <c r="BU3" s="1" t="s">
        <v>287</v>
      </c>
      <c r="BV3" s="1" t="s">
        <v>290</v>
      </c>
      <c r="BW3" s="1"/>
      <c r="BX3" s="1"/>
      <c r="BY3" s="1"/>
      <c r="BZ3" s="1"/>
      <c r="CA3" s="1"/>
      <c r="CB3" s="1"/>
      <c r="CC3" s="1"/>
      <c r="CD3" s="1"/>
      <c r="CE3" s="1" t="s">
        <v>615</v>
      </c>
      <c r="CF3" s="1"/>
      <c r="CG3" s="1"/>
      <c r="CH3" s="1"/>
      <c r="CI3" s="1"/>
      <c r="CJ3" s="1" t="s">
        <v>620</v>
      </c>
      <c r="CK3" s="1"/>
      <c r="CL3" s="1"/>
      <c r="CM3" s="1" t="s">
        <v>625</v>
      </c>
      <c r="CN3" s="1"/>
      <c r="CO3" s="1"/>
      <c r="CP3" s="1" t="s">
        <v>628</v>
      </c>
      <c r="CQ3" s="1" t="s">
        <v>626</v>
      </c>
      <c r="CR3" s="1"/>
      <c r="CS3" s="1"/>
      <c r="CT3" s="1" t="s">
        <v>156</v>
      </c>
      <c r="CU3" s="1"/>
      <c r="CV3" s="1" t="s">
        <v>311</v>
      </c>
      <c r="CW3" s="1" t="s">
        <v>628</v>
      </c>
      <c r="CX3" s="1"/>
      <c r="CY3" s="1"/>
      <c r="CZ3" s="1"/>
      <c r="DA3" s="1"/>
      <c r="DB3" s="1" t="s">
        <v>634</v>
      </c>
      <c r="DC3" s="1"/>
      <c r="DD3" s="1"/>
      <c r="DE3" s="1"/>
      <c r="DF3" s="1"/>
      <c r="DG3" s="1"/>
      <c r="DH3" s="1"/>
      <c r="DI3" s="1"/>
      <c r="DJ3" s="1" t="s">
        <v>634</v>
      </c>
      <c r="DK3" s="1"/>
      <c r="DL3" s="1"/>
      <c r="DM3" s="1"/>
      <c r="DN3" s="1"/>
      <c r="DO3" s="1"/>
      <c r="DP3" s="1">
        <f>IF(ROW(A2)&gt;ROWS(rngLoadCombinations)-1,"",INDEX(rngLoadCombinations,ROW(A2)+1,1))</f>
        <v>0</v>
      </c>
      <c r="DQ3" s="1"/>
      <c r="DR3" s="1"/>
      <c r="DS3" s="1"/>
      <c r="DT3" s="1"/>
      <c r="DU3" s="1"/>
      <c r="DV3" s="1" t="s">
        <v>637</v>
      </c>
      <c r="DW3" s="1"/>
      <c r="DX3" s="1"/>
      <c r="DY3" s="1"/>
      <c r="DZ3" s="1" t="s">
        <v>643</v>
      </c>
      <c r="EA3" s="1" t="s">
        <v>640</v>
      </c>
      <c r="EB3" s="1"/>
      <c r="EC3" s="1"/>
      <c r="ED3" s="1"/>
      <c r="EE3" s="1" t="s">
        <v>552</v>
      </c>
      <c r="EF3" s="1"/>
      <c r="EL3" t="str">
        <f>$L$39</f>
        <v>PR3</v>
      </c>
      <c r="EM3" t="s">
        <v>309</v>
      </c>
    </row>
    <row r="4" spans="1:143" x14ac:dyDescent="0.25">
      <c r="A4" s="8" t="s">
        <v>6</v>
      </c>
      <c r="B4" s="9"/>
      <c r="C4" s="9"/>
      <c r="D4" s="10"/>
      <c r="E4" s="9"/>
      <c r="F4" s="1"/>
      <c r="G4" s="1"/>
      <c r="H4" s="11" t="s">
        <v>277</v>
      </c>
      <c r="I4" s="12" t="s">
        <v>278</v>
      </c>
      <c r="J4" s="17" t="s">
        <v>278</v>
      </c>
      <c r="K4" s="12" t="s">
        <v>279</v>
      </c>
      <c r="L4" s="1"/>
      <c r="M4" s="1"/>
      <c r="N4" s="1"/>
      <c r="O4" s="12"/>
      <c r="P4" s="12"/>
      <c r="Q4" s="12"/>
      <c r="R4" s="12"/>
      <c r="S4" s="12" t="s">
        <v>307</v>
      </c>
      <c r="T4" s="12"/>
      <c r="U4" s="18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7" t="s">
        <v>180</v>
      </c>
      <c r="AJ4" s="7" t="s">
        <v>359</v>
      </c>
      <c r="AK4" s="7" t="s">
        <v>360</v>
      </c>
      <c r="AL4" s="7" t="s">
        <v>318</v>
      </c>
      <c r="AM4" s="7">
        <f>-$I$31</f>
        <v>-1.5E-3</v>
      </c>
      <c r="AN4" s="7">
        <f>-$I$27</f>
        <v>-15.5</v>
      </c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 t="s">
        <v>299</v>
      </c>
      <c r="BW4" s="1"/>
      <c r="BX4" s="1"/>
      <c r="BY4" s="1"/>
      <c r="BZ4" s="1"/>
      <c r="CA4" s="1"/>
      <c r="CB4" s="1"/>
      <c r="CC4" s="1"/>
      <c r="CD4" s="1"/>
      <c r="CE4" s="1" t="s">
        <v>616</v>
      </c>
      <c r="CF4" s="1"/>
      <c r="CG4" s="1"/>
      <c r="CH4" s="1"/>
      <c r="CI4" s="1"/>
      <c r="CJ4" s="1"/>
      <c r="CK4" s="1"/>
      <c r="CL4" s="1"/>
      <c r="CM4" s="1" t="s">
        <v>23</v>
      </c>
      <c r="CN4" s="1"/>
      <c r="CO4" s="1"/>
      <c r="CP4" s="1"/>
      <c r="CQ4" s="1"/>
      <c r="CR4" s="1"/>
      <c r="CS4" s="1"/>
      <c r="CT4" s="1"/>
      <c r="CU4" s="1"/>
      <c r="CV4" s="1" t="s">
        <v>312</v>
      </c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>
        <f>IF(ROW(A3)&gt;ROWS(rngLoadCombinations)-1,"",INDEX(rngLoadCombinations,ROW(A3)+1,1))</f>
        <v>0</v>
      </c>
      <c r="DQ4" s="1"/>
      <c r="DR4" s="1"/>
      <c r="DS4" s="1"/>
      <c r="DT4" s="1"/>
      <c r="DU4" s="1"/>
      <c r="DV4" s="1" t="s">
        <v>638</v>
      </c>
      <c r="DW4" s="1"/>
      <c r="DX4" s="1"/>
      <c r="DY4" s="1"/>
      <c r="DZ4" s="1" t="s">
        <v>644</v>
      </c>
      <c r="EA4" s="1"/>
      <c r="EB4" s="1"/>
      <c r="EC4" s="1"/>
      <c r="ED4" s="1"/>
      <c r="EE4" s="1"/>
      <c r="EF4" s="1"/>
      <c r="EL4" t="str">
        <f>$M$39</f>
        <v>PR4</v>
      </c>
      <c r="EM4" t="s">
        <v>310</v>
      </c>
    </row>
    <row r="5" spans="1:143" x14ac:dyDescent="0.25">
      <c r="A5" s="11" t="s">
        <v>7</v>
      </c>
      <c r="B5" s="12" t="s">
        <v>8</v>
      </c>
      <c r="C5" s="12" t="s">
        <v>9</v>
      </c>
      <c r="D5" s="13" t="s">
        <v>10</v>
      </c>
      <c r="E5" s="57" t="s">
        <v>1993</v>
      </c>
      <c r="F5" s="1"/>
      <c r="G5" s="1"/>
      <c r="H5" s="11" t="s">
        <v>280</v>
      </c>
      <c r="I5" s="12" t="s">
        <v>281</v>
      </c>
      <c r="J5" s="17" t="s">
        <v>281</v>
      </c>
      <c r="K5" s="12" t="s">
        <v>282</v>
      </c>
      <c r="L5" s="1"/>
      <c r="M5" s="1"/>
      <c r="N5" s="1"/>
      <c r="O5" s="12"/>
      <c r="P5" s="12"/>
      <c r="Q5" s="12"/>
      <c r="R5" s="12"/>
      <c r="S5" s="12"/>
      <c r="T5" s="12"/>
      <c r="U5" s="18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7" t="s">
        <v>180</v>
      </c>
      <c r="AJ5" s="7" t="s">
        <v>359</v>
      </c>
      <c r="AK5" s="7" t="s">
        <v>360</v>
      </c>
      <c r="AL5" s="7" t="s">
        <v>361</v>
      </c>
      <c r="AM5" s="7">
        <v>0</v>
      </c>
      <c r="AN5" s="7">
        <v>0</v>
      </c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 t="s">
        <v>300</v>
      </c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>
        <f>IF(ROW(A4)&gt;ROWS(rngLoadCombinations)-1,"",INDEX(rngLoadCombinations,ROW(A4)+1,1))</f>
        <v>0</v>
      </c>
      <c r="DQ5" s="1"/>
      <c r="DR5" s="1"/>
      <c r="DS5" s="1"/>
      <c r="DT5" s="1"/>
      <c r="DU5" s="1"/>
      <c r="DV5" s="1" t="s">
        <v>434</v>
      </c>
      <c r="DW5" s="1"/>
      <c r="DX5" s="1"/>
      <c r="DY5" s="1"/>
      <c r="DZ5" s="1" t="s">
        <v>645</v>
      </c>
      <c r="EA5" s="1"/>
      <c r="EB5" s="1"/>
      <c r="EC5" s="1"/>
      <c r="ED5" s="1"/>
      <c r="EE5" s="1"/>
      <c r="EF5" s="1"/>
      <c r="EM5" t="s">
        <v>311</v>
      </c>
    </row>
    <row r="6" spans="1:143" x14ac:dyDescent="0.25">
      <c r="A6" s="11" t="s">
        <v>11</v>
      </c>
      <c r="B6" s="12" t="s">
        <v>8</v>
      </c>
      <c r="C6" s="12" t="s">
        <v>9</v>
      </c>
      <c r="D6" s="13" t="s">
        <v>12</v>
      </c>
      <c r="E6" s="57" t="s">
        <v>1993</v>
      </c>
      <c r="F6" s="1"/>
      <c r="G6" s="1"/>
      <c r="H6" s="11" t="s">
        <v>283</v>
      </c>
      <c r="I6" s="12" t="s">
        <v>284</v>
      </c>
      <c r="J6" s="17" t="s">
        <v>285</v>
      </c>
      <c r="K6" s="12" t="s">
        <v>284</v>
      </c>
      <c r="L6" s="1"/>
      <c r="M6" s="1"/>
      <c r="N6" s="1"/>
      <c r="O6" s="12"/>
      <c r="P6" s="12"/>
      <c r="Q6" s="12"/>
      <c r="R6" s="12"/>
      <c r="S6" s="12"/>
      <c r="T6" s="12"/>
      <c r="U6" s="18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7" t="s">
        <v>180</v>
      </c>
      <c r="AJ6" s="7" t="s">
        <v>359</v>
      </c>
      <c r="AK6" s="7" t="s">
        <v>360</v>
      </c>
      <c r="AL6" s="7" t="s">
        <v>319</v>
      </c>
      <c r="AM6" s="7">
        <f>$J$31</f>
        <v>8.0000000000000007E-5</v>
      </c>
      <c r="AN6" s="7">
        <f>$J$27</f>
        <v>1.1000000000000001</v>
      </c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>
        <f>IF(ROW(A5)&gt;ROWS(rngLoadCombinations)-1,"",INDEX(rngLoadCombinations,ROW(A5)+1,1))</f>
        <v>0</v>
      </c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M6" t="s">
        <v>312</v>
      </c>
    </row>
    <row r="7" spans="1:143" x14ac:dyDescent="0.25">
      <c r="A7" s="11" t="s">
        <v>13</v>
      </c>
      <c r="B7" s="12" t="s">
        <v>14</v>
      </c>
      <c r="C7" s="12" t="s">
        <v>9</v>
      </c>
      <c r="D7" s="13" t="s">
        <v>15</v>
      </c>
      <c r="E7" s="57" t="s">
        <v>1993</v>
      </c>
      <c r="F7" s="1"/>
      <c r="G7" s="1"/>
      <c r="H7" s="11" t="s">
        <v>286</v>
      </c>
      <c r="I7" s="12" t="s">
        <v>287</v>
      </c>
      <c r="J7" s="17" t="s">
        <v>288</v>
      </c>
      <c r="K7" s="12" t="s">
        <v>287</v>
      </c>
      <c r="L7" s="1"/>
      <c r="M7" s="1"/>
      <c r="N7" s="1"/>
      <c r="O7" s="12"/>
      <c r="P7" s="12"/>
      <c r="Q7" s="12"/>
      <c r="R7" s="12"/>
      <c r="S7" s="12"/>
      <c r="T7" s="12"/>
      <c r="U7" s="18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7" t="s">
        <v>180</v>
      </c>
      <c r="AJ7" s="7" t="s">
        <v>359</v>
      </c>
      <c r="AK7" s="7" t="s">
        <v>360</v>
      </c>
      <c r="AL7" s="7" t="s">
        <v>319</v>
      </c>
      <c r="AM7" s="7">
        <f>$J$33</f>
        <v>1.4999999999999999E-4</v>
      </c>
      <c r="AN7" s="7">
        <f>$J$27</f>
        <v>1.1000000000000001</v>
      </c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>
        <f>IF(ROW(A6)&gt;ROWS(rngLoadCombinations)-1,"",INDEX(rngLoadCombinations,ROW(A6)+1,1))</f>
        <v>0</v>
      </c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</row>
    <row r="8" spans="1:143" x14ac:dyDescent="0.25">
      <c r="A8" s="11" t="s">
        <v>16</v>
      </c>
      <c r="B8" s="12">
        <v>5.0000000000000001E-4</v>
      </c>
      <c r="C8" s="12" t="str">
        <f>INDEX(rngUnitSettings,MATCH("Moment",INDEX(rngUnitSettings,,1),0),2)&amp;"/"&amp;INDEX(rngUnitSettings,MATCH("Length",INDEX(rngUnitSettings,,1),0),2)</f>
        <v>tf*m/mm</v>
      </c>
      <c r="D8" s="13" t="s">
        <v>17</v>
      </c>
      <c r="E8" s="57" t="s">
        <v>1993</v>
      </c>
      <c r="F8" s="1"/>
      <c r="G8" s="1"/>
      <c r="H8" s="11" t="s">
        <v>289</v>
      </c>
      <c r="I8" s="12" t="s">
        <v>290</v>
      </c>
      <c r="J8" s="17" t="s">
        <v>290</v>
      </c>
      <c r="K8" s="12" t="s">
        <v>290</v>
      </c>
      <c r="L8" s="1"/>
      <c r="M8" s="1"/>
      <c r="N8" s="1"/>
      <c r="O8" s="12"/>
      <c r="P8" s="12"/>
      <c r="Q8" s="12"/>
      <c r="R8" s="12"/>
      <c r="S8" s="12"/>
      <c r="T8" s="12"/>
      <c r="U8" s="18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7" t="s">
        <v>180</v>
      </c>
      <c r="AJ8" s="7" t="s">
        <v>359</v>
      </c>
      <c r="AK8" s="7" t="s">
        <v>362</v>
      </c>
      <c r="AL8" s="7" t="s">
        <v>318</v>
      </c>
      <c r="AM8" s="7">
        <f>-$I$33</f>
        <v>-3.5000000000000001E-3</v>
      </c>
      <c r="AN8" s="7">
        <f>-$I$27</f>
        <v>-15.5</v>
      </c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>
        <f>IF(ROW(A7)&gt;ROWS(rngLoadCombinations)-1,"",INDEX(rngLoadCombinations,ROW(A7)+1,1))</f>
        <v>0</v>
      </c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</row>
    <row r="9" spans="1:143" x14ac:dyDescent="0.25">
      <c r="A9" s="11"/>
      <c r="B9" s="12"/>
      <c r="C9" s="12"/>
      <c r="D9" s="13"/>
      <c r="E9" s="12"/>
      <c r="F9" s="1"/>
      <c r="G9" s="1"/>
      <c r="H9" s="11" t="s">
        <v>291</v>
      </c>
      <c r="I9" s="12" t="s">
        <v>292</v>
      </c>
      <c r="J9" s="17" t="s">
        <v>292</v>
      </c>
      <c r="K9" s="12" t="s">
        <v>292</v>
      </c>
      <c r="L9" s="1"/>
      <c r="M9" s="1"/>
      <c r="N9" s="1"/>
      <c r="O9" s="12"/>
      <c r="P9" s="12"/>
      <c r="Q9" s="12"/>
      <c r="R9" s="12"/>
      <c r="S9" s="12"/>
      <c r="T9" s="12"/>
      <c r="U9" s="18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7" t="s">
        <v>180</v>
      </c>
      <c r="AJ9" s="7" t="s">
        <v>359</v>
      </c>
      <c r="AK9" s="7" t="s">
        <v>362</v>
      </c>
      <c r="AL9" s="7" t="s">
        <v>318</v>
      </c>
      <c r="AM9" s="7">
        <f>-$I$32</f>
        <v>-2E-3</v>
      </c>
      <c r="AN9" s="7">
        <f>-$I$27</f>
        <v>-15.5</v>
      </c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>
        <f>IF(ROW(A8)&gt;ROWS(rngLoadCombinations)-1,"",INDEX(rngLoadCombinations,ROW(A8)+1,1))</f>
        <v>0</v>
      </c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</row>
    <row r="10" spans="1:143" x14ac:dyDescent="0.25">
      <c r="A10" s="8" t="s">
        <v>18</v>
      </c>
      <c r="B10" s="9"/>
      <c r="C10" s="9"/>
      <c r="D10" s="10"/>
      <c r="E10" s="9"/>
      <c r="F10" s="1"/>
      <c r="G10" s="1"/>
      <c r="H10" s="1"/>
      <c r="I10" s="1"/>
      <c r="J10" s="1"/>
      <c r="K10" s="1"/>
      <c r="L10" s="1"/>
      <c r="M10" s="1"/>
      <c r="N10" s="1"/>
      <c r="O10" s="12"/>
      <c r="P10" s="12"/>
      <c r="Q10" s="12"/>
      <c r="R10" s="12"/>
      <c r="S10" s="12"/>
      <c r="T10" s="12"/>
      <c r="U10" s="18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7" t="s">
        <v>180</v>
      </c>
      <c r="AJ10" s="7" t="s">
        <v>359</v>
      </c>
      <c r="AK10" s="7" t="s">
        <v>362</v>
      </c>
      <c r="AL10" s="7" t="s">
        <v>318</v>
      </c>
      <c r="AM10" s="7">
        <f>-0.6*$I$27/$I$30</f>
        <v>-2.8615384615384614E-4</v>
      </c>
      <c r="AN10" s="7">
        <f>-0.6*$I$27</f>
        <v>-9.2999999999999989</v>
      </c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>
        <f>IF(ROW(A9)&gt;ROWS(rngLoadCombinations)-1,"",INDEX(rngLoadCombinations,ROW(A9)+1,1))</f>
        <v>0</v>
      </c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</row>
    <row r="11" spans="1:143" x14ac:dyDescent="0.25">
      <c r="A11" s="11" t="s">
        <v>19</v>
      </c>
      <c r="B11" s="12" t="s">
        <v>20</v>
      </c>
      <c r="C11" s="12" t="s">
        <v>9</v>
      </c>
      <c r="D11" s="13" t="s">
        <v>21</v>
      </c>
      <c r="E11" s="57" t="s">
        <v>1993</v>
      </c>
      <c r="F11" s="1"/>
      <c r="G11" s="1"/>
      <c r="H11" s="56" t="s">
        <v>2002</v>
      </c>
      <c r="I11" s="5"/>
      <c r="J11" s="5"/>
      <c r="K11" s="1"/>
      <c r="L11" s="1"/>
      <c r="M11" s="1"/>
      <c r="N11" s="1"/>
      <c r="O11" s="12"/>
      <c r="P11" s="12"/>
      <c r="Q11" s="12"/>
      <c r="R11" s="12"/>
      <c r="S11" s="12"/>
      <c r="T11" s="12"/>
      <c r="U11" s="18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7" t="s">
        <v>180</v>
      </c>
      <c r="AJ11" s="7" t="s">
        <v>359</v>
      </c>
      <c r="AK11" s="7" t="s">
        <v>362</v>
      </c>
      <c r="AL11" s="7" t="s">
        <v>361</v>
      </c>
      <c r="AM11" s="7">
        <v>0</v>
      </c>
      <c r="AN11" s="7">
        <v>0</v>
      </c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>
        <f>IF(ROW(A10)&gt;ROWS(rngLoadCombinations)-1,"",INDEX(rngLoadCombinations,ROW(A10)+1,1))</f>
        <v>0</v>
      </c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</row>
    <row r="12" spans="1:143" x14ac:dyDescent="0.25">
      <c r="A12" s="11" t="s">
        <v>22</v>
      </c>
      <c r="B12" s="12" t="s">
        <v>23</v>
      </c>
      <c r="C12" s="12" t="s">
        <v>9</v>
      </c>
      <c r="D12" s="13" t="s">
        <v>24</v>
      </c>
      <c r="E12" s="57" t="s">
        <v>1993</v>
      </c>
      <c r="F12" s="1"/>
      <c r="G12" s="1"/>
      <c r="H12" s="8" t="s">
        <v>273</v>
      </c>
      <c r="I12" s="8" t="s">
        <v>316</v>
      </c>
      <c r="J12" s="9" t="s">
        <v>275</v>
      </c>
      <c r="K12" s="1"/>
      <c r="L12" s="1"/>
      <c r="M12" s="1"/>
      <c r="N12" s="1"/>
      <c r="O12" s="12"/>
      <c r="P12" s="12"/>
      <c r="Q12" s="12"/>
      <c r="R12" s="12"/>
      <c r="S12" s="12"/>
      <c r="T12" s="12"/>
      <c r="U12" s="18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7" t="s">
        <v>180</v>
      </c>
      <c r="AJ12" s="7" t="s">
        <v>359</v>
      </c>
      <c r="AK12" s="7" t="s">
        <v>362</v>
      </c>
      <c r="AL12" s="7" t="s">
        <v>319</v>
      </c>
      <c r="AM12" s="7">
        <f>0.6*$J$27/$J$30</f>
        <v>2.0307692307692308E-5</v>
      </c>
      <c r="AN12" s="7">
        <f>0.6*$J$27</f>
        <v>0.66</v>
      </c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>
        <f>IF(ROW(A11)&gt;ROWS(rngLoadCombinations)-1,"",INDEX(rngLoadCombinations,ROW(A11)+1,1))</f>
        <v>0</v>
      </c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</row>
    <row r="13" spans="1:143" x14ac:dyDescent="0.25">
      <c r="A13" s="11" t="s">
        <v>25</v>
      </c>
      <c r="B13" s="12">
        <v>50</v>
      </c>
      <c r="C13" s="12" t="str">
        <f>INDEX(rngUnitSettings,MATCH("Length",INDEX(rngUnitSettings,,1),0),2)</f>
        <v>mm</v>
      </c>
      <c r="D13" s="13" t="s">
        <v>27</v>
      </c>
      <c r="E13" s="57" t="s">
        <v>1993</v>
      </c>
      <c r="F13" s="1"/>
      <c r="G13" s="1"/>
      <c r="H13" s="11" t="s">
        <v>317</v>
      </c>
      <c r="I13" s="12" t="s">
        <v>318</v>
      </c>
      <c r="J13" s="17" t="s">
        <v>319</v>
      </c>
      <c r="K13" s="1"/>
      <c r="L13" s="1"/>
      <c r="M13" s="1"/>
      <c r="N13" s="1"/>
      <c r="O13" s="12"/>
      <c r="P13" s="12"/>
      <c r="Q13" s="12"/>
      <c r="R13" s="12"/>
      <c r="S13" s="12"/>
      <c r="T13" s="12"/>
      <c r="U13" s="18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7" t="s">
        <v>180</v>
      </c>
      <c r="AJ13" s="7" t="s">
        <v>359</v>
      </c>
      <c r="AK13" s="7" t="s">
        <v>362</v>
      </c>
      <c r="AL13" s="7" t="s">
        <v>319</v>
      </c>
      <c r="AM13" s="7">
        <f>$J$32</f>
        <v>1E-4</v>
      </c>
      <c r="AN13" s="7">
        <f>$J$27</f>
        <v>1.1000000000000001</v>
      </c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>
        <f>IF(ROW(A12)&gt;ROWS(rngLoadCombinations)-1,"",INDEX(rngLoadCombinations,ROW(A12)+1,1))</f>
        <v>0</v>
      </c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</row>
    <row r="14" spans="1:143" x14ac:dyDescent="0.25">
      <c r="A14" s="11" t="s">
        <v>28</v>
      </c>
      <c r="B14" s="12">
        <v>50</v>
      </c>
      <c r="C14" s="12" t="str">
        <f>INDEX(rngUnitSettings,MATCH("Length",INDEX(rngUnitSettings,,1),0),2)</f>
        <v>mm</v>
      </c>
      <c r="D14" s="13" t="s">
        <v>29</v>
      </c>
      <c r="E14" s="57" t="s">
        <v>1993</v>
      </c>
      <c r="F14" s="1"/>
      <c r="G14" s="1"/>
      <c r="H14" s="11" t="s">
        <v>320</v>
      </c>
      <c r="I14" s="12" t="s">
        <v>321</v>
      </c>
      <c r="J14" s="17" t="s">
        <v>321</v>
      </c>
      <c r="K14" s="1"/>
      <c r="L14" s="1"/>
      <c r="M14" s="1"/>
      <c r="N14" s="1"/>
      <c r="O14" s="12"/>
      <c r="P14" s="12"/>
      <c r="Q14" s="12"/>
      <c r="R14" s="12"/>
      <c r="S14" s="12"/>
      <c r="T14" s="12"/>
      <c r="U14" s="18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7" t="s">
        <v>180</v>
      </c>
      <c r="AJ14" s="7" t="s">
        <v>359</v>
      </c>
      <c r="AK14" s="7" t="s">
        <v>362</v>
      </c>
      <c r="AL14" s="7" t="s">
        <v>319</v>
      </c>
      <c r="AM14" s="7">
        <f>$J$33</f>
        <v>1.4999999999999999E-4</v>
      </c>
      <c r="AN14" s="7">
        <f>$J$27</f>
        <v>1.1000000000000001</v>
      </c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>
        <f>IF(ROW(A13)&gt;ROWS(rngLoadCombinations)-1,"",INDEX(rngLoadCombinations,ROW(A13)+1,1))</f>
        <v>0</v>
      </c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</row>
    <row r="15" spans="1:143" x14ac:dyDescent="0.25">
      <c r="A15" s="11" t="s">
        <v>30</v>
      </c>
      <c r="B15" s="12">
        <v>1</v>
      </c>
      <c r="C15" s="12" t="s">
        <v>31</v>
      </c>
      <c r="D15" s="13" t="s">
        <v>32</v>
      </c>
      <c r="E15" s="57" t="s">
        <v>1993</v>
      </c>
      <c r="F15" s="1"/>
      <c r="G15" s="1"/>
      <c r="H15" s="11" t="s">
        <v>322</v>
      </c>
      <c r="I15" s="12" t="s">
        <v>323</v>
      </c>
      <c r="J15" s="17" t="s">
        <v>323</v>
      </c>
      <c r="K15" s="1"/>
      <c r="L15" s="1"/>
      <c r="M15" s="1"/>
      <c r="N15" s="1"/>
      <c r="O15" s="12"/>
      <c r="P15" s="12"/>
      <c r="Q15" s="12"/>
      <c r="R15" s="12"/>
      <c r="S15" s="12"/>
      <c r="T15" s="12"/>
      <c r="U15" s="18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7" t="s">
        <v>180</v>
      </c>
      <c r="AJ15" s="7" t="s">
        <v>363</v>
      </c>
      <c r="AK15" s="7" t="s">
        <v>360</v>
      </c>
      <c r="AL15" s="7" t="s">
        <v>318</v>
      </c>
      <c r="AM15" s="7">
        <f>-$I$33</f>
        <v>-3.5000000000000001E-3</v>
      </c>
      <c r="AN15" s="7">
        <f>-$I$28</f>
        <v>-22</v>
      </c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>
        <f>IF(ROW(A14)&gt;ROWS(rngLoadCombinations)-1,"",INDEX(rngLoadCombinations,ROW(A14)+1,1))</f>
        <v>0</v>
      </c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</row>
    <row r="16" spans="1:143" x14ac:dyDescent="0.25">
      <c r="A16" s="11" t="s">
        <v>33</v>
      </c>
      <c r="B16" s="12">
        <v>0</v>
      </c>
      <c r="C16" s="12" t="str">
        <f>INDEX(rngUnitSettings,MATCH("Length",INDEX(rngUnitSettings,,1),0),2)</f>
        <v>mm</v>
      </c>
      <c r="D16" s="13" t="s">
        <v>34</v>
      </c>
      <c r="E16" s="57" t="s">
        <v>1993</v>
      </c>
      <c r="F16" s="1"/>
      <c r="G16" s="1"/>
      <c r="H16" s="1"/>
      <c r="I16" s="1"/>
      <c r="J16" s="1"/>
      <c r="K16" s="1"/>
      <c r="L16" s="1"/>
      <c r="M16" s="1"/>
      <c r="N16" s="1"/>
      <c r="O16" s="12"/>
      <c r="P16" s="12"/>
      <c r="Q16" s="12"/>
      <c r="R16" s="12"/>
      <c r="S16" s="12"/>
      <c r="T16" s="12"/>
      <c r="U16" s="18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7" t="s">
        <v>180</v>
      </c>
      <c r="AJ16" s="7" t="s">
        <v>363</v>
      </c>
      <c r="AK16" s="7" t="s">
        <v>360</v>
      </c>
      <c r="AL16" s="7" t="s">
        <v>318</v>
      </c>
      <c r="AM16" s="7">
        <f>-$I$31</f>
        <v>-1.5E-3</v>
      </c>
      <c r="AN16" s="7">
        <f>-$I$28</f>
        <v>-22</v>
      </c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>
        <f>IF(ROW(A15)&gt;ROWS(rngLoadCombinations)-1,"",INDEX(rngLoadCombinations,ROW(A15)+1,1))</f>
        <v>0</v>
      </c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</row>
    <row r="17" spans="1:136" x14ac:dyDescent="0.25">
      <c r="A17" s="11" t="s">
        <v>35</v>
      </c>
      <c r="B17" s="12">
        <v>0</v>
      </c>
      <c r="C17" s="12" t="str">
        <f>INDEX(rngUnitSettings,MATCH("Length",INDEX(rngUnitSettings,,1),0),2)</f>
        <v>mm</v>
      </c>
      <c r="D17" s="13" t="s">
        <v>36</v>
      </c>
      <c r="E17" s="57" t="s">
        <v>1993</v>
      </c>
      <c r="F17" s="1"/>
      <c r="G17" s="1"/>
      <c r="H17" s="56" t="s">
        <v>2003</v>
      </c>
      <c r="I17" s="5"/>
      <c r="J17" s="5"/>
      <c r="K17" s="5"/>
      <c r="L17" s="5"/>
      <c r="M17" s="5"/>
      <c r="N17" s="1"/>
      <c r="O17" s="12"/>
      <c r="P17" s="12"/>
      <c r="Q17" s="12"/>
      <c r="R17" s="12"/>
      <c r="S17" s="12"/>
      <c r="T17" s="12"/>
      <c r="U17" s="18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7" t="s">
        <v>180</v>
      </c>
      <c r="AJ17" s="7" t="s">
        <v>363</v>
      </c>
      <c r="AK17" s="7" t="s">
        <v>360</v>
      </c>
      <c r="AL17" s="7" t="s">
        <v>361</v>
      </c>
      <c r="AM17" s="7">
        <v>0</v>
      </c>
      <c r="AN17" s="7">
        <v>0</v>
      </c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>
        <f>IF(ROW(A16)&gt;ROWS(rngLoadCombinations)-1,"",INDEX(rngLoadCombinations,ROW(A16)+1,1))</f>
        <v>0</v>
      </c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</row>
    <row r="18" spans="1:136" x14ac:dyDescent="0.25">
      <c r="A18" s="11"/>
      <c r="B18" s="12"/>
      <c r="C18" s="12"/>
      <c r="D18" s="13"/>
      <c r="E18" s="12"/>
      <c r="F18" s="1"/>
      <c r="G18" s="1"/>
      <c r="H18" s="8" t="s">
        <v>1</v>
      </c>
      <c r="I18" s="8" t="s">
        <v>326</v>
      </c>
      <c r="J18" s="8" t="s">
        <v>327</v>
      </c>
      <c r="K18" s="9" t="s">
        <v>3</v>
      </c>
      <c r="L18" s="10" t="s">
        <v>4</v>
      </c>
      <c r="M18" s="9" t="s">
        <v>5</v>
      </c>
      <c r="N18" s="1"/>
      <c r="O18" s="12"/>
      <c r="P18" s="12"/>
      <c r="Q18" s="12"/>
      <c r="R18" s="12"/>
      <c r="S18" s="12"/>
      <c r="T18" s="12"/>
      <c r="U18" s="18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7" t="s">
        <v>180</v>
      </c>
      <c r="AJ18" s="7" t="s">
        <v>363</v>
      </c>
      <c r="AK18" s="7" t="s">
        <v>360</v>
      </c>
      <c r="AL18" s="7" t="s">
        <v>319</v>
      </c>
      <c r="AM18" s="7">
        <f>$J$31</f>
        <v>8.0000000000000007E-5</v>
      </c>
      <c r="AN18" s="7">
        <f>$J$28</f>
        <v>1.8</v>
      </c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>
        <f>IF(ROW(A17)&gt;ROWS(rngLoadCombinations)-1,"",INDEX(rngLoadCombinations,ROW(A17)+1,1))</f>
        <v>0</v>
      </c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</row>
    <row r="19" spans="1:136" x14ac:dyDescent="0.25">
      <c r="A19" s="8" t="s">
        <v>37</v>
      </c>
      <c r="B19" s="9"/>
      <c r="C19" s="9"/>
      <c r="D19" s="10"/>
      <c r="E19" s="9"/>
      <c r="F19" s="1"/>
      <c r="G19" s="1"/>
      <c r="H19" s="11" t="s">
        <v>328</v>
      </c>
      <c r="I19" s="12">
        <v>350</v>
      </c>
      <c r="J19" s="12">
        <v>350</v>
      </c>
      <c r="K19" s="12" t="str">
        <f>INDEX(rngUnitSettings,MATCH("Stress",INDEX(rngUnitSettings,,1),0),2)</f>
        <v>MPa</v>
      </c>
      <c r="L19" s="13" t="s">
        <v>329</v>
      </c>
      <c r="M19" s="57" t="s">
        <v>1993</v>
      </c>
      <c r="N19" s="1"/>
      <c r="O19" s="12"/>
      <c r="P19" s="12"/>
      <c r="Q19" s="12"/>
      <c r="R19" s="12"/>
      <c r="S19" s="12"/>
      <c r="T19" s="12"/>
      <c r="U19" s="18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7" t="s">
        <v>180</v>
      </c>
      <c r="AJ19" s="7" t="s">
        <v>363</v>
      </c>
      <c r="AK19" s="7" t="s">
        <v>360</v>
      </c>
      <c r="AL19" s="7" t="s">
        <v>319</v>
      </c>
      <c r="AM19" s="7">
        <f>$J$33</f>
        <v>1.4999999999999999E-4</v>
      </c>
      <c r="AN19" s="7">
        <f>$J$28</f>
        <v>1.8</v>
      </c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>
        <f>IF(ROW(A18)&gt;ROWS(rngLoadCombinations)-1,"",INDEX(rngLoadCombinations,ROW(A18)+1,1))</f>
        <v>0</v>
      </c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</row>
    <row r="20" spans="1:136" x14ac:dyDescent="0.25">
      <c r="A20" s="14" t="s">
        <v>38</v>
      </c>
      <c r="B20" s="15"/>
      <c r="C20" s="15" t="s">
        <v>9</v>
      </c>
      <c r="D20" s="16"/>
      <c r="E20" s="15"/>
      <c r="F20" s="1"/>
      <c r="G20" s="1"/>
      <c r="H20" s="11" t="s">
        <v>330</v>
      </c>
      <c r="I20" s="12">
        <v>390</v>
      </c>
      <c r="J20" s="12">
        <v>390</v>
      </c>
      <c r="K20" s="12" t="str">
        <f>INDEX(rngUnitSettings,MATCH("Stress",INDEX(rngUnitSettings,,1),0),2)</f>
        <v>MPa</v>
      </c>
      <c r="L20" s="13" t="s">
        <v>331</v>
      </c>
      <c r="M20" s="57" t="s">
        <v>1993</v>
      </c>
      <c r="N20" s="1"/>
      <c r="O20" s="12"/>
      <c r="P20" s="12"/>
      <c r="Q20" s="12"/>
      <c r="R20" s="12"/>
      <c r="S20" s="12"/>
      <c r="T20" s="12"/>
      <c r="U20" s="18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7" t="s">
        <v>180</v>
      </c>
      <c r="AJ20" s="7" t="s">
        <v>363</v>
      </c>
      <c r="AK20" s="7" t="s">
        <v>362</v>
      </c>
      <c r="AL20" s="7" t="s">
        <v>318</v>
      </c>
      <c r="AM20" s="7">
        <f>-$I$33</f>
        <v>-3.5000000000000001E-3</v>
      </c>
      <c r="AN20" s="7">
        <f>-$I$28</f>
        <v>-22</v>
      </c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>
        <f>IF(ROW(A19)&gt;ROWS(rngLoadCombinations)-1,"",INDEX(rngLoadCombinations,ROW(A19)+1,1))</f>
        <v>0</v>
      </c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</row>
    <row r="21" spans="1:136" x14ac:dyDescent="0.25">
      <c r="A21" s="11" t="s">
        <v>39</v>
      </c>
      <c r="B21" s="12" t="s">
        <v>40</v>
      </c>
      <c r="C21" s="12" t="s">
        <v>9</v>
      </c>
      <c r="D21" s="13" t="s">
        <v>41</v>
      </c>
      <c r="E21" s="57" t="s">
        <v>1993</v>
      </c>
      <c r="F21" s="1"/>
      <c r="G21" s="1"/>
      <c r="H21" s="11" t="s">
        <v>332</v>
      </c>
      <c r="I21" s="12">
        <v>200000</v>
      </c>
      <c r="J21" s="12">
        <v>200000</v>
      </c>
      <c r="K21" s="12" t="str">
        <f>INDEX(rngUnitSettings,MATCH("Stress",INDEX(rngUnitSettings,,1),0),2)</f>
        <v>MPa</v>
      </c>
      <c r="L21" s="13" t="s">
        <v>333</v>
      </c>
      <c r="M21" s="57" t="s">
        <v>1993</v>
      </c>
      <c r="N21" s="1"/>
      <c r="O21" s="12"/>
      <c r="P21" s="12"/>
      <c r="Q21" s="12"/>
      <c r="R21" s="12"/>
      <c r="S21" s="12"/>
      <c r="T21" s="12"/>
      <c r="U21" s="18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7" t="s">
        <v>180</v>
      </c>
      <c r="AJ21" s="7" t="s">
        <v>363</v>
      </c>
      <c r="AK21" s="7" t="s">
        <v>362</v>
      </c>
      <c r="AL21" s="7" t="s">
        <v>318</v>
      </c>
      <c r="AM21" s="7">
        <f>-$I$32</f>
        <v>-2E-3</v>
      </c>
      <c r="AN21" s="7">
        <f>-$I$28</f>
        <v>-22</v>
      </c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>
        <f>IF(ROW(A20)&gt;ROWS(rngLoadCombinations)-1,"",INDEX(rngLoadCombinations,ROW(A20)+1,1))</f>
        <v>0</v>
      </c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</row>
    <row r="22" spans="1:136" x14ac:dyDescent="0.25">
      <c r="A22" s="11" t="s">
        <v>42</v>
      </c>
      <c r="B22" s="12">
        <v>80</v>
      </c>
      <c r="C22" s="12" t="s">
        <v>31</v>
      </c>
      <c r="D22" s="13" t="s">
        <v>43</v>
      </c>
      <c r="E22" s="57" t="s">
        <v>1993</v>
      </c>
      <c r="F22" s="1"/>
      <c r="G22" s="1"/>
      <c r="H22" s="11" t="s">
        <v>334</v>
      </c>
      <c r="I22" s="12">
        <v>2.5000000000000001E-2</v>
      </c>
      <c r="J22" s="12">
        <v>2.5000000000000001E-2</v>
      </c>
      <c r="K22" s="12" t="s">
        <v>9</v>
      </c>
      <c r="L22" s="13" t="s">
        <v>335</v>
      </c>
      <c r="M22" s="57" t="s">
        <v>1993</v>
      </c>
      <c r="N22" s="1"/>
      <c r="O22" s="12"/>
      <c r="P22" s="12"/>
      <c r="Q22" s="12"/>
      <c r="R22" s="12"/>
      <c r="S22" s="12"/>
      <c r="T22" s="12"/>
      <c r="U22" s="18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7" t="s">
        <v>180</v>
      </c>
      <c r="AJ22" s="7" t="s">
        <v>363</v>
      </c>
      <c r="AK22" s="7" t="s">
        <v>362</v>
      </c>
      <c r="AL22" s="7" t="s">
        <v>318</v>
      </c>
      <c r="AM22" s="7">
        <f>-0.6*$I$28/$I$30</f>
        <v>-4.0615384615384613E-4</v>
      </c>
      <c r="AN22" s="7">
        <f>-0.6*$I$28</f>
        <v>-13.2</v>
      </c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>
        <f>IF(ROW(A21)&gt;ROWS(rngLoadCombinations)-1,"",INDEX(rngLoadCombinations,ROW(A21)+1,1))</f>
        <v>0</v>
      </c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</row>
    <row r="23" spans="1:136" x14ac:dyDescent="0.25">
      <c r="A23" s="11" t="s">
        <v>44</v>
      </c>
      <c r="B23" s="12">
        <v>1</v>
      </c>
      <c r="C23" s="12" t="s">
        <v>31</v>
      </c>
      <c r="D23" s="13" t="s">
        <v>45</v>
      </c>
      <c r="E23" s="57" t="s">
        <v>1993</v>
      </c>
      <c r="F23" s="1"/>
      <c r="G23" s="1"/>
      <c r="H23" s="11" t="s">
        <v>336</v>
      </c>
      <c r="I23" s="12">
        <v>1.4999999999999999E-2</v>
      </c>
      <c r="J23" s="12">
        <v>1.4999999999999999E-2</v>
      </c>
      <c r="K23" s="12" t="s">
        <v>9</v>
      </c>
      <c r="L23" s="13" t="s">
        <v>337</v>
      </c>
      <c r="M23" s="57" t="s">
        <v>1993</v>
      </c>
      <c r="N23" s="1"/>
      <c r="O23" s="12"/>
      <c r="P23" s="12"/>
      <c r="Q23" s="12"/>
      <c r="R23" s="12"/>
      <c r="S23" s="12"/>
      <c r="T23" s="12"/>
      <c r="U23" s="18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7" t="s">
        <v>180</v>
      </c>
      <c r="AJ23" s="7" t="s">
        <v>363</v>
      </c>
      <c r="AK23" s="7" t="s">
        <v>362</v>
      </c>
      <c r="AL23" s="7" t="s">
        <v>361</v>
      </c>
      <c r="AM23" s="7">
        <v>0</v>
      </c>
      <c r="AN23" s="7">
        <v>0</v>
      </c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>
        <f>IF(ROW(A22)&gt;ROWS(rngLoadCombinations)-1,"",INDEX(rngLoadCombinations,ROW(A22)+1,1))</f>
        <v>0</v>
      </c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</row>
    <row r="24" spans="1:136" x14ac:dyDescent="0.25">
      <c r="A24" s="11" t="s">
        <v>46</v>
      </c>
      <c r="B24" s="12" t="s">
        <v>8</v>
      </c>
      <c r="C24" s="12" t="s">
        <v>9</v>
      </c>
      <c r="D24" s="13" t="s">
        <v>47</v>
      </c>
      <c r="E24" s="57" t="s">
        <v>1993</v>
      </c>
      <c r="F24" s="1"/>
      <c r="G24" s="1"/>
      <c r="H24" s="1"/>
      <c r="I24" s="1"/>
      <c r="J24" s="1"/>
      <c r="K24" s="1"/>
      <c r="L24" s="1"/>
      <c r="M24" s="1"/>
      <c r="N24" s="1"/>
      <c r="O24" s="12"/>
      <c r="P24" s="12"/>
      <c r="Q24" s="12"/>
      <c r="R24" s="12"/>
      <c r="S24" s="12"/>
      <c r="T24" s="12"/>
      <c r="U24" s="18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7" t="s">
        <v>180</v>
      </c>
      <c r="AJ24" s="7" t="s">
        <v>363</v>
      </c>
      <c r="AK24" s="7" t="s">
        <v>362</v>
      </c>
      <c r="AL24" s="7" t="s">
        <v>319</v>
      </c>
      <c r="AM24" s="7">
        <f>0.6*$J$28/$J$30</f>
        <v>3.3230769230769236E-5</v>
      </c>
      <c r="AN24" s="7">
        <f>0.6*$J$28</f>
        <v>1.08</v>
      </c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>
        <f>IF(ROW(A23)&gt;ROWS(rngLoadCombinations)-1,"",INDEX(rngLoadCombinations,ROW(A23)+1,1))</f>
        <v>0</v>
      </c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</row>
    <row r="25" spans="1:136" x14ac:dyDescent="0.25">
      <c r="A25" s="11" t="s">
        <v>48</v>
      </c>
      <c r="B25" s="12">
        <v>1E-4</v>
      </c>
      <c r="C25" s="12" t="str">
        <f>INDEX(rngUnitSettings,MATCH("Force",INDEX(rngUnitSettings,,1),0),2)</f>
        <v>tf</v>
      </c>
      <c r="D25" s="13" t="s">
        <v>49</v>
      </c>
      <c r="E25" s="57" t="s">
        <v>1993</v>
      </c>
      <c r="F25" s="1"/>
      <c r="G25" s="1"/>
      <c r="H25" s="56" t="s">
        <v>2004</v>
      </c>
      <c r="I25" s="5"/>
      <c r="J25" s="5"/>
      <c r="K25" s="5"/>
      <c r="L25" s="5"/>
      <c r="M25" s="5"/>
      <c r="N25" s="1"/>
      <c r="O25" s="12"/>
      <c r="P25" s="12"/>
      <c r="Q25" s="12"/>
      <c r="R25" s="12"/>
      <c r="S25" s="12"/>
      <c r="T25" s="12"/>
      <c r="U25" s="18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7" t="s">
        <v>180</v>
      </c>
      <c r="AJ25" s="7" t="s">
        <v>363</v>
      </c>
      <c r="AK25" s="7" t="s">
        <v>362</v>
      </c>
      <c r="AL25" s="7" t="s">
        <v>319</v>
      </c>
      <c r="AM25" s="7">
        <f>$J$32</f>
        <v>1E-4</v>
      </c>
      <c r="AN25" s="7">
        <f>$J$28</f>
        <v>1.8</v>
      </c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>
        <f>IF(ROW(A24)&gt;ROWS(rngLoadCombinations)-1,"",INDEX(rngLoadCombinations,ROW(A24)+1,1))</f>
        <v>0</v>
      </c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</row>
    <row r="26" spans="1:136" x14ac:dyDescent="0.25">
      <c r="A26" s="11" t="s">
        <v>50</v>
      </c>
      <c r="B26" s="12">
        <v>1E-4</v>
      </c>
      <c r="C26" s="12" t="str">
        <f>INDEX(rngUnitSettings,MATCH("Moment",INDEX(rngUnitSettings,,1),0),2)</f>
        <v>tf*m</v>
      </c>
      <c r="D26" s="13" t="s">
        <v>51</v>
      </c>
      <c r="E26" s="57" t="s">
        <v>1993</v>
      </c>
      <c r="F26" s="1"/>
      <c r="G26" s="1"/>
      <c r="H26" s="8" t="s">
        <v>1</v>
      </c>
      <c r="I26" s="8" t="s">
        <v>326</v>
      </c>
      <c r="J26" s="8" t="s">
        <v>327</v>
      </c>
      <c r="K26" s="9" t="s">
        <v>3</v>
      </c>
      <c r="L26" s="10" t="s">
        <v>4</v>
      </c>
      <c r="M26" s="9" t="s">
        <v>5</v>
      </c>
      <c r="N26" s="1"/>
      <c r="O26" s="12"/>
      <c r="P26" s="12"/>
      <c r="Q26" s="12"/>
      <c r="R26" s="12"/>
      <c r="S26" s="12"/>
      <c r="T26" s="12"/>
      <c r="U26" s="18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7" t="s">
        <v>180</v>
      </c>
      <c r="AJ26" s="7" t="s">
        <v>363</v>
      </c>
      <c r="AK26" s="7" t="s">
        <v>362</v>
      </c>
      <c r="AL26" s="7" t="s">
        <v>319</v>
      </c>
      <c r="AM26" s="7">
        <f>$J$33</f>
        <v>1.4999999999999999E-4</v>
      </c>
      <c r="AN26" s="7">
        <f>$J$28</f>
        <v>1.8</v>
      </c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>
        <f>IF(ROW(A25)&gt;ROWS(rngLoadCombinations)-1,"",INDEX(rngLoadCombinations,ROW(A25)+1,1))</f>
        <v>0</v>
      </c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</row>
    <row r="27" spans="1:136" x14ac:dyDescent="0.25">
      <c r="A27" s="11" t="s">
        <v>52</v>
      </c>
      <c r="B27" s="12">
        <v>1E-4</v>
      </c>
      <c r="C27" s="12" t="str">
        <f>INDEX(rngUnitSettings,MATCH("Moment",INDEX(rngUnitSettings,,1),0),2)</f>
        <v>tf*m</v>
      </c>
      <c r="D27" s="13" t="s">
        <v>53</v>
      </c>
      <c r="E27" s="57" t="s">
        <v>1993</v>
      </c>
      <c r="F27" s="1"/>
      <c r="G27" s="1"/>
      <c r="H27" s="11" t="s">
        <v>338</v>
      </c>
      <c r="I27" s="12">
        <v>15.5</v>
      </c>
      <c r="J27" s="12">
        <v>1.1000000000000001</v>
      </c>
      <c r="K27" s="12" t="str">
        <f>INDEX(rngUnitSettings,MATCH("Stress",INDEX(rngUnitSettings,,1),0),2)</f>
        <v>MPa</v>
      </c>
      <c r="L27" s="13" t="s">
        <v>339</v>
      </c>
      <c r="M27" s="57" t="s">
        <v>1993</v>
      </c>
      <c r="N27" s="1"/>
      <c r="O27" s="12"/>
      <c r="P27" s="12"/>
      <c r="Q27" s="12"/>
      <c r="R27" s="12"/>
      <c r="S27" s="12"/>
      <c r="T27" s="12"/>
      <c r="U27" s="18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7" t="s">
        <v>364</v>
      </c>
      <c r="AJ27" s="7" t="s">
        <v>359</v>
      </c>
      <c r="AK27" s="7" t="s">
        <v>360</v>
      </c>
      <c r="AL27" s="7" t="s">
        <v>318</v>
      </c>
      <c r="AM27" s="7">
        <f>-$I$22</f>
        <v>-2.5000000000000001E-2</v>
      </c>
      <c r="AN27" s="7">
        <f>-$I$19</f>
        <v>-350</v>
      </c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>
        <f>IF(ROW(A26)&gt;ROWS(rngLoadCombinations)-1,"",INDEX(rngLoadCombinations,ROW(A26)+1,1))</f>
        <v>0</v>
      </c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</row>
    <row r="28" spans="1:136" x14ac:dyDescent="0.25">
      <c r="A28" s="14" t="s">
        <v>54</v>
      </c>
      <c r="B28" s="15"/>
      <c r="C28" s="15" t="s">
        <v>9</v>
      </c>
      <c r="D28" s="16"/>
      <c r="E28" s="15"/>
      <c r="F28" s="1"/>
      <c r="G28" s="1"/>
      <c r="H28" s="11" t="s">
        <v>340</v>
      </c>
      <c r="I28" s="12">
        <v>22</v>
      </c>
      <c r="J28" s="12">
        <v>1.8</v>
      </c>
      <c r="K28" s="12" t="str">
        <f>INDEX(rngUnitSettings,MATCH("Stress",INDEX(rngUnitSettings,,1),0),2)</f>
        <v>MPa</v>
      </c>
      <c r="L28" s="13" t="s">
        <v>341</v>
      </c>
      <c r="M28" s="57" t="s">
        <v>1993</v>
      </c>
      <c r="N28" s="1"/>
      <c r="O28" s="12"/>
      <c r="P28" s="12"/>
      <c r="Q28" s="12"/>
      <c r="R28" s="12"/>
      <c r="S28" s="12"/>
      <c r="T28" s="12"/>
      <c r="U28" s="18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7" t="s">
        <v>364</v>
      </c>
      <c r="AJ28" s="7" t="s">
        <v>359</v>
      </c>
      <c r="AK28" s="7" t="s">
        <v>360</v>
      </c>
      <c r="AL28" s="7" t="s">
        <v>318</v>
      </c>
      <c r="AM28" s="7">
        <f>-$I$19/$I$21</f>
        <v>-1.75E-3</v>
      </c>
      <c r="AN28" s="7">
        <f>-$I$19</f>
        <v>-350</v>
      </c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>
        <f>IF(ROW(A27)&gt;ROWS(rngLoadCombinations)-1,"",INDEX(rngLoadCombinations,ROW(A27)+1,1))</f>
        <v>0</v>
      </c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</row>
    <row r="29" spans="1:136" x14ac:dyDescent="0.25">
      <c r="A29" s="11" t="s">
        <v>55</v>
      </c>
      <c r="B29" s="12" t="s">
        <v>8</v>
      </c>
      <c r="C29" s="12" t="s">
        <v>9</v>
      </c>
      <c r="D29" s="13" t="s">
        <v>56</v>
      </c>
      <c r="E29" s="57" t="s">
        <v>1993</v>
      </c>
      <c r="F29" s="1"/>
      <c r="G29" s="1"/>
      <c r="H29" s="11" t="s">
        <v>342</v>
      </c>
      <c r="I29" s="12">
        <v>14.6</v>
      </c>
      <c r="J29" s="12" t="s">
        <v>9</v>
      </c>
      <c r="K29" s="12" t="str">
        <f>INDEX(rngUnitSettings,MATCH("Stress",INDEX(rngUnitSettings,,1),0),2)</f>
        <v>MPa</v>
      </c>
      <c r="L29" s="13" t="s">
        <v>343</v>
      </c>
      <c r="M29" s="57" t="s">
        <v>1993</v>
      </c>
      <c r="N29" s="1"/>
      <c r="O29" s="12"/>
      <c r="P29" s="12"/>
      <c r="Q29" s="12"/>
      <c r="R29" s="12"/>
      <c r="S29" s="12"/>
      <c r="T29" s="12"/>
      <c r="U29" s="18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7" t="s">
        <v>364</v>
      </c>
      <c r="AJ29" s="7" t="s">
        <v>359</v>
      </c>
      <c r="AK29" s="7" t="s">
        <v>360</v>
      </c>
      <c r="AL29" s="7" t="s">
        <v>361</v>
      </c>
      <c r="AM29" s="7">
        <v>0</v>
      </c>
      <c r="AN29" s="7">
        <v>0</v>
      </c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>
        <f>IF(ROW(A28)&gt;ROWS(rngLoadCombinations)-1,"",INDEX(rngLoadCombinations,ROW(A28)+1,1))</f>
        <v>0</v>
      </c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</row>
    <row r="30" spans="1:136" x14ac:dyDescent="0.25">
      <c r="A30" s="11" t="s">
        <v>57</v>
      </c>
      <c r="B30" s="12">
        <v>1</v>
      </c>
      <c r="C30" s="12" t="s">
        <v>9</v>
      </c>
      <c r="D30" s="13" t="s">
        <v>58</v>
      </c>
      <c r="E30" s="57" t="s">
        <v>1993</v>
      </c>
      <c r="F30" s="1"/>
      <c r="G30" s="1"/>
      <c r="H30" s="11" t="s">
        <v>344</v>
      </c>
      <c r="I30" s="12">
        <v>32500</v>
      </c>
      <c r="J30" s="12">
        <v>32500</v>
      </c>
      <c r="K30" s="12" t="str">
        <f>INDEX(rngUnitSettings,MATCH("Stress",INDEX(rngUnitSettings,,1),0),2)</f>
        <v>MPa</v>
      </c>
      <c r="L30" s="13" t="s">
        <v>345</v>
      </c>
      <c r="M30" s="57" t="s">
        <v>1993</v>
      </c>
      <c r="N30" s="1"/>
      <c r="O30" s="12"/>
      <c r="P30" s="12"/>
      <c r="Q30" s="12"/>
      <c r="R30" s="12"/>
      <c r="S30" s="12"/>
      <c r="T30" s="12"/>
      <c r="U30" s="18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7" t="s">
        <v>364</v>
      </c>
      <c r="AJ30" s="7" t="s">
        <v>359</v>
      </c>
      <c r="AK30" s="7" t="s">
        <v>360</v>
      </c>
      <c r="AL30" s="7" t="s">
        <v>319</v>
      </c>
      <c r="AM30" s="7">
        <f>$J$19/$J$21</f>
        <v>1.75E-3</v>
      </c>
      <c r="AN30" s="7">
        <f>$J$19</f>
        <v>350</v>
      </c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>
        <f>IF(ROW(A29)&gt;ROWS(rngLoadCombinations)-1,"",INDEX(rngLoadCombinations,ROW(A29)+1,1))</f>
        <v>0</v>
      </c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</row>
    <row r="31" spans="1:136" x14ac:dyDescent="0.25">
      <c r="A31" s="11" t="s">
        <v>59</v>
      </c>
      <c r="B31" s="12">
        <v>3.125E-2</v>
      </c>
      <c r="C31" s="12" t="s">
        <v>9</v>
      </c>
      <c r="D31" s="13" t="s">
        <v>60</v>
      </c>
      <c r="E31" s="57" t="s">
        <v>1993</v>
      </c>
      <c r="F31" s="1"/>
      <c r="G31" s="1"/>
      <c r="H31" s="11" t="s">
        <v>346</v>
      </c>
      <c r="I31" s="12">
        <v>1.5E-3</v>
      </c>
      <c r="J31" s="12">
        <v>8.0000000000000007E-5</v>
      </c>
      <c r="K31" s="12" t="s">
        <v>9</v>
      </c>
      <c r="L31" s="13" t="s">
        <v>347</v>
      </c>
      <c r="M31" s="57" t="s">
        <v>1993</v>
      </c>
      <c r="N31" s="1"/>
      <c r="O31" s="12"/>
      <c r="P31" s="12"/>
      <c r="Q31" s="12"/>
      <c r="R31" s="12"/>
      <c r="S31" s="12"/>
      <c r="T31" s="12"/>
      <c r="U31" s="18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7" t="s">
        <v>364</v>
      </c>
      <c r="AJ31" s="7" t="s">
        <v>359</v>
      </c>
      <c r="AK31" s="7" t="s">
        <v>360</v>
      </c>
      <c r="AL31" s="7" t="s">
        <v>319</v>
      </c>
      <c r="AM31" s="7">
        <f>$J$22</f>
        <v>2.5000000000000001E-2</v>
      </c>
      <c r="AN31" s="7">
        <f>$J$19</f>
        <v>350</v>
      </c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>
        <f>IF(ROW(A30)&gt;ROWS(rngLoadCombinations)-1,"",INDEX(rngLoadCombinations,ROW(A30)+1,1))</f>
        <v>0</v>
      </c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</row>
    <row r="32" spans="1:136" x14ac:dyDescent="0.25">
      <c r="A32" s="11" t="s">
        <v>61</v>
      </c>
      <c r="B32" s="12">
        <v>5.0000000000000001E-4</v>
      </c>
      <c r="C32" s="12" t="s">
        <v>9</v>
      </c>
      <c r="D32" s="13" t="s">
        <v>62</v>
      </c>
      <c r="E32" s="57" t="s">
        <v>1993</v>
      </c>
      <c r="F32" s="1"/>
      <c r="G32" s="1"/>
      <c r="H32" s="11" t="s">
        <v>348</v>
      </c>
      <c r="I32" s="12">
        <v>2E-3</v>
      </c>
      <c r="J32" s="12">
        <v>1E-4</v>
      </c>
      <c r="K32" s="12" t="s">
        <v>9</v>
      </c>
      <c r="L32" s="13" t="s">
        <v>349</v>
      </c>
      <c r="M32" s="57" t="s">
        <v>1993</v>
      </c>
      <c r="N32" s="1"/>
      <c r="O32" s="12"/>
      <c r="P32" s="12"/>
      <c r="Q32" s="12"/>
      <c r="R32" s="12"/>
      <c r="S32" s="12"/>
      <c r="T32" s="12"/>
      <c r="U32" s="18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7" t="s">
        <v>364</v>
      </c>
      <c r="AJ32" s="7" t="s">
        <v>359</v>
      </c>
      <c r="AK32" s="7" t="s">
        <v>362</v>
      </c>
      <c r="AL32" s="7" t="s">
        <v>318</v>
      </c>
      <c r="AM32" s="7">
        <f>-$I$23</f>
        <v>-1.4999999999999999E-2</v>
      </c>
      <c r="AN32" s="7">
        <f>-1.1*$I$19</f>
        <v>-385.00000000000006</v>
      </c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 t="str">
        <f>IF(ROW(A31)&gt;ROWS(rngLoadCombinations)-1,"",INDEX(rngLoadCombinations,ROW(A31)+1,1))</f>
        <v/>
      </c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</row>
    <row r="33" spans="1:136" x14ac:dyDescent="0.25">
      <c r="A33" s="11" t="s">
        <v>63</v>
      </c>
      <c r="B33" s="12">
        <v>1.0000000000000001E-5</v>
      </c>
      <c r="C33" s="12" t="str">
        <f>INDEX(rngUnitSettings,MATCH("Curvature",INDEX(rngUnitSettings,,1),0),2)</f>
        <v>1/mm</v>
      </c>
      <c r="D33" s="13" t="s">
        <v>64</v>
      </c>
      <c r="E33" s="57" t="s">
        <v>1993</v>
      </c>
      <c r="F33" s="1"/>
      <c r="G33" s="1"/>
      <c r="H33" s="11" t="s">
        <v>350</v>
      </c>
      <c r="I33" s="12">
        <v>3.5000000000000001E-3</v>
      </c>
      <c r="J33" s="12">
        <v>1.4999999999999999E-4</v>
      </c>
      <c r="K33" s="12" t="s">
        <v>9</v>
      </c>
      <c r="L33" s="13" t="s">
        <v>351</v>
      </c>
      <c r="M33" s="57" t="s">
        <v>1993</v>
      </c>
      <c r="N33" s="1"/>
      <c r="O33" s="12"/>
      <c r="P33" s="12"/>
      <c r="Q33" s="12"/>
      <c r="R33" s="12"/>
      <c r="S33" s="12"/>
      <c r="T33" s="12"/>
      <c r="U33" s="18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7" t="s">
        <v>364</v>
      </c>
      <c r="AJ33" s="7" t="s">
        <v>359</v>
      </c>
      <c r="AK33" s="7" t="s">
        <v>362</v>
      </c>
      <c r="AL33" s="7" t="s">
        <v>318</v>
      </c>
      <c r="AM33" s="7">
        <f>-(2*($I$19/$I$21+0.002)-(0.9*$I$19/$I$21))</f>
        <v>-5.9249999999999997E-3</v>
      </c>
      <c r="AN33" s="7">
        <f>-1.1*$I$19</f>
        <v>-385.00000000000006</v>
      </c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 t="str">
        <f>IF(ROW(A32)&gt;ROWS(rngLoadCombinations)-1,"",INDEX(rngLoadCombinations,ROW(A32)+1,1))</f>
        <v/>
      </c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</row>
    <row r="34" spans="1:136" x14ac:dyDescent="0.25">
      <c r="A34" s="14" t="s">
        <v>65</v>
      </c>
      <c r="B34" s="15"/>
      <c r="C34" s="15" t="s">
        <v>9</v>
      </c>
      <c r="D34" s="16"/>
      <c r="E34" s="15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7" t="s">
        <v>364</v>
      </c>
      <c r="AJ34" s="7" t="s">
        <v>359</v>
      </c>
      <c r="AK34" s="7" t="s">
        <v>362</v>
      </c>
      <c r="AL34" s="7" t="s">
        <v>318</v>
      </c>
      <c r="AM34" s="7">
        <f>-($I$19/$I$21+0.002)</f>
        <v>-3.7499999999999999E-3</v>
      </c>
      <c r="AN34" s="7">
        <f>-$I$19</f>
        <v>-350</v>
      </c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 t="str">
        <f>IF(ROW(A33)&gt;ROWS(rngLoadCombinations)-1,"",INDEX(rngLoadCombinations,ROW(A33)+1,1))</f>
        <v/>
      </c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</row>
    <row r="35" spans="1:136" x14ac:dyDescent="0.25">
      <c r="A35" s="11" t="s">
        <v>66</v>
      </c>
      <c r="B35" s="12">
        <v>2</v>
      </c>
      <c r="C35" s="12" t="s">
        <v>31</v>
      </c>
      <c r="D35" s="13" t="s">
        <v>67</v>
      </c>
      <c r="E35" s="57" t="s">
        <v>1993</v>
      </c>
      <c r="F35" s="1"/>
      <c r="G35" s="1"/>
      <c r="H35" s="56" t="s">
        <v>2005</v>
      </c>
      <c r="I35" s="5"/>
      <c r="J35" s="5"/>
      <c r="K35" s="5"/>
      <c r="L35" s="5"/>
      <c r="M35" s="5"/>
      <c r="N35" s="5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7" t="s">
        <v>364</v>
      </c>
      <c r="AJ35" s="7" t="s">
        <v>359</v>
      </c>
      <c r="AK35" s="7" t="s">
        <v>362</v>
      </c>
      <c r="AL35" s="7" t="s">
        <v>318</v>
      </c>
      <c r="AM35" s="7">
        <f>-(0.9*$I$19/$I$21)</f>
        <v>-1.575E-3</v>
      </c>
      <c r="AN35" s="7">
        <f>-0.9*$I$19</f>
        <v>-315</v>
      </c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 t="str">
        <f>IF(ROW(A34)&gt;ROWS(rngLoadCombinations)-1,"",INDEX(rngLoadCombinations,ROW(A34)+1,1))</f>
        <v/>
      </c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</row>
    <row r="36" spans="1:136" x14ac:dyDescent="0.25">
      <c r="A36" s="11" t="s">
        <v>68</v>
      </c>
      <c r="B36" s="12">
        <v>9.9999999999999998E-13</v>
      </c>
      <c r="C36" s="12" t="s">
        <v>9</v>
      </c>
      <c r="D36" s="13" t="s">
        <v>69</v>
      </c>
      <c r="E36" s="57" t="s">
        <v>1993</v>
      </c>
      <c r="F36" s="1"/>
      <c r="G36" s="1"/>
      <c r="H36" s="36"/>
      <c r="I36" s="36"/>
      <c r="J36" s="37" t="s">
        <v>304</v>
      </c>
      <c r="K36" s="37"/>
      <c r="L36" s="37"/>
      <c r="M36" s="37"/>
      <c r="N36" s="36"/>
      <c r="O36" s="1"/>
      <c r="P36" s="56" t="s">
        <v>2006</v>
      </c>
      <c r="Q36" s="5"/>
      <c r="R36" s="5"/>
      <c r="S36" s="5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7" t="s">
        <v>364</v>
      </c>
      <c r="AJ36" s="7" t="s">
        <v>359</v>
      </c>
      <c r="AK36" s="7" t="s">
        <v>362</v>
      </c>
      <c r="AL36" s="7" t="s">
        <v>361</v>
      </c>
      <c r="AM36" s="7">
        <v>0</v>
      </c>
      <c r="AN36" s="7">
        <v>0</v>
      </c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 t="str">
        <f>IF(ROW(A35)&gt;ROWS(rngLoadCombinations)-1,"",INDEX(rngLoadCombinations,ROW(A35)+1,1))</f>
        <v/>
      </c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</row>
    <row r="37" spans="1:136" x14ac:dyDescent="0.25">
      <c r="A37" s="11"/>
      <c r="B37" s="12"/>
      <c r="C37" s="12"/>
      <c r="D37" s="13"/>
      <c r="E37" s="12"/>
      <c r="F37" s="1"/>
      <c r="G37" s="1"/>
      <c r="H37" s="36" t="s">
        <v>1</v>
      </c>
      <c r="I37" s="36" t="s">
        <v>366</v>
      </c>
      <c r="J37" s="9" t="s">
        <v>307</v>
      </c>
      <c r="K37" s="9" t="s">
        <v>367</v>
      </c>
      <c r="L37" s="9" t="s">
        <v>368</v>
      </c>
      <c r="M37" s="9" t="s">
        <v>369</v>
      </c>
      <c r="N37" s="10" t="s">
        <v>4</v>
      </c>
      <c r="O37" s="1"/>
      <c r="P37" s="8" t="s">
        <v>314</v>
      </c>
      <c r="Q37" s="8" t="str">
        <f>"N, "&amp;INDEX(rngUnitSettings,MATCH("Force",INDEX(rngUnitSettings,,1),0),2)</f>
        <v>N, tf</v>
      </c>
      <c r="R37" s="8" t="str">
        <f>"Mx, "&amp;INDEX(rngUnitSettings,MATCH("Moment",INDEX(rngUnitSettings,,1),0),2)</f>
        <v>Mx, tf*m</v>
      </c>
      <c r="S37" s="8" t="str">
        <f>"My, "&amp;INDEX(rngUnitSettings,MATCH("Moment",INDEX(rngUnitSettings,,1),0),2)</f>
        <v>My, tf*m</v>
      </c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7" t="s">
        <v>364</v>
      </c>
      <c r="AJ37" s="7" t="s">
        <v>359</v>
      </c>
      <c r="AK37" s="7" t="s">
        <v>362</v>
      </c>
      <c r="AL37" s="7" t="s">
        <v>319</v>
      </c>
      <c r="AM37" s="7">
        <f>(0.9*$J$19/$J$21)</f>
        <v>1.575E-3</v>
      </c>
      <c r="AN37" s="7">
        <f>0.9*$J$19</f>
        <v>315</v>
      </c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 t="str">
        <f>IF(ROW(A36)&gt;ROWS(rngLoadCombinations)-1,"",INDEX(rngLoadCombinations,ROW(A36)+1,1))</f>
        <v/>
      </c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</row>
    <row r="38" spans="1:136" x14ac:dyDescent="0.25">
      <c r="A38" s="8" t="s">
        <v>70</v>
      </c>
      <c r="B38" s="9"/>
      <c r="C38" s="9"/>
      <c r="D38" s="10"/>
      <c r="E38" s="9"/>
      <c r="F38" s="1"/>
      <c r="G38" s="1"/>
      <c r="H38" s="14" t="s">
        <v>370</v>
      </c>
      <c r="I38" s="14"/>
      <c r="J38" s="15"/>
      <c r="K38" s="15"/>
      <c r="L38" s="15"/>
      <c r="M38" s="15"/>
      <c r="N38" s="38"/>
      <c r="O38" s="1"/>
      <c r="P38" s="12" t="str">
        <f>IF(INDEX(rngLoadCombinations,2,1)="","",INDEX(rngLoadCombinations,2,1))</f>
        <v/>
      </c>
      <c r="Q38" s="12">
        <v>0</v>
      </c>
      <c r="R38" s="12">
        <v>0</v>
      </c>
      <c r="S38" s="12">
        <v>0</v>
      </c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7" t="s">
        <v>364</v>
      </c>
      <c r="AJ38" s="7" t="s">
        <v>359</v>
      </c>
      <c r="AK38" s="7" t="s">
        <v>362</v>
      </c>
      <c r="AL38" s="7" t="s">
        <v>319</v>
      </c>
      <c r="AM38" s="7">
        <f>($J$19/$J$21+0.002)</f>
        <v>3.7499999999999999E-3</v>
      </c>
      <c r="AN38" s="7">
        <f>$J$19</f>
        <v>350</v>
      </c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 t="str">
        <f>IF(ROW(A37)&gt;ROWS(rngLoadCombinations)-1,"",INDEX(rngLoadCombinations,ROW(A37)+1,1))</f>
        <v/>
      </c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</row>
    <row r="39" spans="1:136" x14ac:dyDescent="0.25">
      <c r="A39" s="14" t="s">
        <v>38</v>
      </c>
      <c r="B39" s="15"/>
      <c r="C39" s="15" t="s">
        <v>9</v>
      </c>
      <c r="D39" s="16"/>
      <c r="E39" s="15"/>
      <c r="F39" s="1"/>
      <c r="G39" s="1"/>
      <c r="H39" s="11" t="s">
        <v>371</v>
      </c>
      <c r="I39" s="11" t="s">
        <v>372</v>
      </c>
      <c r="J39" s="12" t="s">
        <v>307</v>
      </c>
      <c r="K39" s="12" t="s">
        <v>367</v>
      </c>
      <c r="L39" s="12" t="s">
        <v>368</v>
      </c>
      <c r="M39" s="12" t="s">
        <v>369</v>
      </c>
      <c r="N39" s="18" t="s">
        <v>373</v>
      </c>
      <c r="O39" s="1"/>
      <c r="P39" s="12" t="str">
        <f>IF(INDEX(rngLoadCombinations,3,1)="","",INDEX(rngLoadCombinations,3,1))</f>
        <v/>
      </c>
      <c r="Q39" s="12">
        <v>0</v>
      </c>
      <c r="R39" s="12">
        <v>0</v>
      </c>
      <c r="S39" s="12">
        <v>0</v>
      </c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7" t="s">
        <v>364</v>
      </c>
      <c r="AJ39" s="7" t="s">
        <v>359</v>
      </c>
      <c r="AK39" s="7" t="s">
        <v>362</v>
      </c>
      <c r="AL39" s="7" t="s">
        <v>319</v>
      </c>
      <c r="AM39" s="7">
        <f>(2*($J$19/$J$21+0.002)-(0.9*$J$19/$J$21))</f>
        <v>5.9249999999999997E-3</v>
      </c>
      <c r="AN39" s="7">
        <f>1.1*$J$19</f>
        <v>385.00000000000006</v>
      </c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 t="str">
        <f>IF(ROW(A38)&gt;ROWS(rngLoadCombinations)-1,"",INDEX(rngLoadCombinations,ROW(A38)+1,1))</f>
        <v/>
      </c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</row>
    <row r="40" spans="1:136" x14ac:dyDescent="0.25">
      <c r="A40" s="11" t="s">
        <v>71</v>
      </c>
      <c r="B40" s="12" t="s">
        <v>72</v>
      </c>
      <c r="C40" s="12" t="s">
        <v>9</v>
      </c>
      <c r="D40" s="13" t="s">
        <v>73</v>
      </c>
      <c r="E40" s="57" t="s">
        <v>1993</v>
      </c>
      <c r="F40" s="1"/>
      <c r="G40" s="1"/>
      <c r="H40" s="11" t="s">
        <v>374</v>
      </c>
      <c r="I40" s="11" t="s">
        <v>375</v>
      </c>
      <c r="J40" s="12" t="s">
        <v>376</v>
      </c>
      <c r="K40" s="12" t="s">
        <v>377</v>
      </c>
      <c r="L40" s="12" t="s">
        <v>378</v>
      </c>
      <c r="M40" s="12" t="s">
        <v>379</v>
      </c>
      <c r="N40" s="18" t="s">
        <v>380</v>
      </c>
      <c r="O40" s="1"/>
      <c r="P40" s="12" t="str">
        <f>IF(INDEX(rngLoadCombinations,4,1)="","",INDEX(rngLoadCombinations,4,1))</f>
        <v/>
      </c>
      <c r="Q40" s="12">
        <v>0</v>
      </c>
      <c r="R40" s="12">
        <v>0</v>
      </c>
      <c r="S40" s="12">
        <v>0</v>
      </c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7" t="s">
        <v>364</v>
      </c>
      <c r="AJ40" s="7" t="s">
        <v>359</v>
      </c>
      <c r="AK40" s="7" t="s">
        <v>362</v>
      </c>
      <c r="AL40" s="7" t="s">
        <v>319</v>
      </c>
      <c r="AM40" s="7">
        <f>$J$23</f>
        <v>1.4999999999999999E-2</v>
      </c>
      <c r="AN40" s="7">
        <f>1.1*$J$19</f>
        <v>385.00000000000006</v>
      </c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 t="str">
        <f>IF(ROW(A39)&gt;ROWS(rngLoadCombinations)-1,"",INDEX(rngLoadCombinations,ROW(A39)+1,1))</f>
        <v/>
      </c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</row>
    <row r="41" spans="1:136" x14ac:dyDescent="0.25">
      <c r="A41" s="11" t="s">
        <v>74</v>
      </c>
      <c r="B41" s="12">
        <v>60</v>
      </c>
      <c r="C41" s="12" t="s">
        <v>31</v>
      </c>
      <c r="D41" s="13" t="s">
        <v>75</v>
      </c>
      <c r="E41" s="57" t="s">
        <v>1993</v>
      </c>
      <c r="F41" s="1"/>
      <c r="G41" s="1"/>
      <c r="H41" s="14" t="s">
        <v>381</v>
      </c>
      <c r="I41" s="14"/>
      <c r="J41" s="15"/>
      <c r="K41" s="15"/>
      <c r="L41" s="15"/>
      <c r="M41" s="15"/>
      <c r="N41" s="38"/>
      <c r="O41" s="1"/>
      <c r="P41" s="12" t="str">
        <f>IF(INDEX(rngLoadCombinations,5,1)="","",INDEX(rngLoadCombinations,5,1))</f>
        <v/>
      </c>
      <c r="Q41" s="12">
        <v>0</v>
      </c>
      <c r="R41" s="12">
        <v>0</v>
      </c>
      <c r="S41" s="12">
        <v>0</v>
      </c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7" t="s">
        <v>364</v>
      </c>
      <c r="AJ41" s="7" t="s">
        <v>363</v>
      </c>
      <c r="AK41" s="7" t="s">
        <v>360</v>
      </c>
      <c r="AL41" s="7" t="s">
        <v>318</v>
      </c>
      <c r="AM41" s="7">
        <f>-$I$22</f>
        <v>-2.5000000000000001E-2</v>
      </c>
      <c r="AN41" s="7">
        <f>-$I$20</f>
        <v>-390</v>
      </c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 t="str">
        <f>IF(ROW(A40)&gt;ROWS(rngLoadCombinations)-1,"",INDEX(rngLoadCombinations,ROW(A40)+1,1))</f>
        <v/>
      </c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</row>
    <row r="42" spans="1:136" x14ac:dyDescent="0.25">
      <c r="A42" s="14" t="s">
        <v>76</v>
      </c>
      <c r="B42" s="15"/>
      <c r="C42" s="15" t="s">
        <v>9</v>
      </c>
      <c r="D42" s="16"/>
      <c r="E42" s="15"/>
      <c r="F42" s="1"/>
      <c r="G42" s="1"/>
      <c r="H42" s="11" t="s">
        <v>382</v>
      </c>
      <c r="I42" s="11" t="s">
        <v>383</v>
      </c>
      <c r="J42" s="12" t="s">
        <v>8</v>
      </c>
      <c r="K42" s="12" t="s">
        <v>228</v>
      </c>
      <c r="L42" s="12" t="s">
        <v>8</v>
      </c>
      <c r="M42" s="12" t="s">
        <v>8</v>
      </c>
      <c r="N42" s="18" t="s">
        <v>384</v>
      </c>
      <c r="O42" s="1"/>
      <c r="P42" s="12" t="str">
        <f>IF(INDEX(rngLoadCombinations,6,1)="","",INDEX(rngLoadCombinations,6,1))</f>
        <v/>
      </c>
      <c r="Q42" s="12">
        <v>0</v>
      </c>
      <c r="R42" s="12">
        <v>0</v>
      </c>
      <c r="S42" s="12">
        <v>0</v>
      </c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7" t="s">
        <v>364</v>
      </c>
      <c r="AJ42" s="7" t="s">
        <v>363</v>
      </c>
      <c r="AK42" s="7" t="s">
        <v>360</v>
      </c>
      <c r="AL42" s="7" t="s">
        <v>318</v>
      </c>
      <c r="AM42" s="7">
        <f>-$I$20/$I$21</f>
        <v>-1.9499999999999999E-3</v>
      </c>
      <c r="AN42" s="7">
        <f>-$I$20</f>
        <v>-390</v>
      </c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 t="str">
        <f>IF(ROW(A41)&gt;ROWS(rngLoadCombinations)-1,"",INDEX(rngLoadCombinations,ROW(A41)+1,1))</f>
        <v/>
      </c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</row>
    <row r="43" spans="1:136" x14ac:dyDescent="0.25">
      <c r="A43" s="11" t="s">
        <v>77</v>
      </c>
      <c r="B43" s="12">
        <v>1.0000000000000001E-5</v>
      </c>
      <c r="C43" s="12" t="s">
        <v>9</v>
      </c>
      <c r="D43" s="13" t="s">
        <v>78</v>
      </c>
      <c r="E43" s="57" t="s">
        <v>1993</v>
      </c>
      <c r="F43" s="1"/>
      <c r="G43" s="1"/>
      <c r="H43" s="11" t="s">
        <v>385</v>
      </c>
      <c r="I43" s="11" t="s">
        <v>386</v>
      </c>
      <c r="J43" s="12" t="s">
        <v>8</v>
      </c>
      <c r="K43" s="12" t="s">
        <v>228</v>
      </c>
      <c r="L43" s="12" t="s">
        <v>8</v>
      </c>
      <c r="M43" s="12" t="s">
        <v>228</v>
      </c>
      <c r="N43" s="18" t="s">
        <v>387</v>
      </c>
      <c r="O43" s="1"/>
      <c r="P43" s="12" t="str">
        <f>IF(INDEX(rngLoadCombinations,7,1)="","",INDEX(rngLoadCombinations,7,1))</f>
        <v/>
      </c>
      <c r="Q43" s="12">
        <v>0</v>
      </c>
      <c r="R43" s="12">
        <v>0</v>
      </c>
      <c r="S43" s="12">
        <v>0</v>
      </c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7" t="s">
        <v>364</v>
      </c>
      <c r="AJ43" s="7" t="s">
        <v>363</v>
      </c>
      <c r="AK43" s="7" t="s">
        <v>360</v>
      </c>
      <c r="AL43" s="7" t="s">
        <v>361</v>
      </c>
      <c r="AM43" s="7">
        <v>0</v>
      </c>
      <c r="AN43" s="7">
        <v>0</v>
      </c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 t="str">
        <f>IF(ROW(A42)&gt;ROWS(rngLoadCombinations)-1,"",INDEX(rngLoadCombinations,ROW(A42)+1,1))</f>
        <v/>
      </c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</row>
    <row r="44" spans="1:136" x14ac:dyDescent="0.25">
      <c r="A44" s="14" t="s">
        <v>79</v>
      </c>
      <c r="B44" s="15"/>
      <c r="C44" s="15" t="s">
        <v>9</v>
      </c>
      <c r="D44" s="16"/>
      <c r="E44" s="15"/>
      <c r="F44" s="1"/>
      <c r="G44" s="1"/>
      <c r="H44" s="11" t="s">
        <v>388</v>
      </c>
      <c r="I44" s="11" t="s">
        <v>389</v>
      </c>
      <c r="J44" s="12" t="s">
        <v>228</v>
      </c>
      <c r="K44" s="12" t="s">
        <v>8</v>
      </c>
      <c r="L44" s="12" t="s">
        <v>8</v>
      </c>
      <c r="M44" s="12" t="s">
        <v>228</v>
      </c>
      <c r="N44" s="18" t="s">
        <v>390</v>
      </c>
      <c r="O44" s="1"/>
      <c r="P44" s="12" t="str">
        <f>IF(INDEX(rngLoadCombinations,8,1)="","",INDEX(rngLoadCombinations,8,1))</f>
        <v/>
      </c>
      <c r="Q44" s="12">
        <v>0</v>
      </c>
      <c r="R44" s="12">
        <v>0</v>
      </c>
      <c r="S44" s="12">
        <v>0</v>
      </c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7" t="s">
        <v>364</v>
      </c>
      <c r="AJ44" s="7" t="s">
        <v>363</v>
      </c>
      <c r="AK44" s="7" t="s">
        <v>360</v>
      </c>
      <c r="AL44" s="7" t="s">
        <v>319</v>
      </c>
      <c r="AM44" s="7">
        <f>$J$20/$J$21</f>
        <v>1.9499999999999999E-3</v>
      </c>
      <c r="AN44" s="7">
        <f>$J$20</f>
        <v>390</v>
      </c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 t="str">
        <f>IF(ROW(A43)&gt;ROWS(rngLoadCombinations)-1,"",INDEX(rngLoadCombinations,ROW(A43)+1,1))</f>
        <v/>
      </c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</row>
    <row r="45" spans="1:136" x14ac:dyDescent="0.25">
      <c r="A45" s="11" t="s">
        <v>80</v>
      </c>
      <c r="B45" s="12">
        <v>1024</v>
      </c>
      <c r="C45" s="12" t="s">
        <v>9</v>
      </c>
      <c r="D45" s="13" t="s">
        <v>81</v>
      </c>
      <c r="E45" s="57" t="s">
        <v>1993</v>
      </c>
      <c r="F45" s="1"/>
      <c r="G45" s="1"/>
      <c r="H45" s="11" t="s">
        <v>391</v>
      </c>
      <c r="I45" s="11" t="s">
        <v>392</v>
      </c>
      <c r="J45" s="12" t="s">
        <v>8</v>
      </c>
      <c r="K45" s="12" t="s">
        <v>228</v>
      </c>
      <c r="L45" s="12" t="s">
        <v>228</v>
      </c>
      <c r="M45" s="12" t="s">
        <v>228</v>
      </c>
      <c r="N45" s="18" t="s">
        <v>393</v>
      </c>
      <c r="O45" s="1"/>
      <c r="P45" s="12" t="str">
        <f>IF(INDEX(rngLoadCombinations,9,1)="","",INDEX(rngLoadCombinations,9,1))</f>
        <v/>
      </c>
      <c r="Q45" s="12">
        <v>0</v>
      </c>
      <c r="R45" s="12">
        <v>0</v>
      </c>
      <c r="S45" s="12">
        <v>0</v>
      </c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7" t="s">
        <v>364</v>
      </c>
      <c r="AJ45" s="7" t="s">
        <v>363</v>
      </c>
      <c r="AK45" s="7" t="s">
        <v>360</v>
      </c>
      <c r="AL45" s="7" t="s">
        <v>319</v>
      </c>
      <c r="AM45" s="7">
        <f>$J$22</f>
        <v>2.5000000000000001E-2</v>
      </c>
      <c r="AN45" s="7">
        <f>$J$20</f>
        <v>390</v>
      </c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 t="str">
        <f>IF(ROW(A44)&gt;ROWS(rngLoadCombinations)-1,"",INDEX(rngLoadCombinations,ROW(A44)+1,1))</f>
        <v/>
      </c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</row>
    <row r="46" spans="1:136" x14ac:dyDescent="0.25">
      <c r="A46" s="11" t="s">
        <v>82</v>
      </c>
      <c r="B46" s="12" t="s">
        <v>83</v>
      </c>
      <c r="C46" s="12" t="s">
        <v>9</v>
      </c>
      <c r="D46" s="13" t="s">
        <v>84</v>
      </c>
      <c r="E46" s="57" t="s">
        <v>1993</v>
      </c>
      <c r="F46" s="1"/>
      <c r="G46" s="1"/>
      <c r="H46" s="14" t="s">
        <v>394</v>
      </c>
      <c r="I46" s="14"/>
      <c r="J46" s="15"/>
      <c r="K46" s="15"/>
      <c r="L46" s="15"/>
      <c r="M46" s="15"/>
      <c r="N46" s="38"/>
      <c r="O46" s="1"/>
      <c r="P46" s="12" t="str">
        <f>IF(INDEX(rngLoadCombinations,10,1)="","",INDEX(rngLoadCombinations,10,1))</f>
        <v/>
      </c>
      <c r="Q46" s="12">
        <v>0</v>
      </c>
      <c r="R46" s="12">
        <v>0</v>
      </c>
      <c r="S46" s="12">
        <v>0</v>
      </c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7" t="s">
        <v>364</v>
      </c>
      <c r="AJ46" s="7" t="s">
        <v>363</v>
      </c>
      <c r="AK46" s="7" t="s">
        <v>362</v>
      </c>
      <c r="AL46" s="7" t="s">
        <v>318</v>
      </c>
      <c r="AM46" s="7">
        <f>-$I$23</f>
        <v>-1.4999999999999999E-2</v>
      </c>
      <c r="AN46" s="7">
        <f>-1.1*$I$20</f>
        <v>-429.00000000000006</v>
      </c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 t="str">
        <f>IF(ROW(A45)&gt;ROWS(rngLoadCombinations)-1,"",INDEX(rngLoadCombinations,ROW(A45)+1,1))</f>
        <v/>
      </c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</row>
    <row r="47" spans="1:136" x14ac:dyDescent="0.25">
      <c r="A47" s="11" t="s">
        <v>85</v>
      </c>
      <c r="B47" s="12">
        <v>1</v>
      </c>
      <c r="C47" s="12" t="s">
        <v>9</v>
      </c>
      <c r="D47" s="13" t="s">
        <v>86</v>
      </c>
      <c r="E47" s="57" t="s">
        <v>1993</v>
      </c>
      <c r="F47" s="1"/>
      <c r="G47" s="1"/>
      <c r="H47" s="11" t="s">
        <v>395</v>
      </c>
      <c r="I47" s="11" t="s">
        <v>396</v>
      </c>
      <c r="J47" s="12" t="s">
        <v>397</v>
      </c>
      <c r="K47" s="12" t="s">
        <v>397</v>
      </c>
      <c r="L47" s="12" t="s">
        <v>397</v>
      </c>
      <c r="M47" s="12" t="s">
        <v>397</v>
      </c>
      <c r="N47" s="18" t="s">
        <v>398</v>
      </c>
      <c r="O47" s="1"/>
      <c r="P47" s="12" t="str">
        <f>IF(INDEX(rngLoadCombinations,11,1)="","",INDEX(rngLoadCombinations,11,1))</f>
        <v/>
      </c>
      <c r="Q47" s="12">
        <v>0</v>
      </c>
      <c r="R47" s="12">
        <v>0</v>
      </c>
      <c r="S47" s="12">
        <v>0</v>
      </c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7" t="s">
        <v>364</v>
      </c>
      <c r="AJ47" s="7" t="s">
        <v>363</v>
      </c>
      <c r="AK47" s="7" t="s">
        <v>362</v>
      </c>
      <c r="AL47" s="7" t="s">
        <v>318</v>
      </c>
      <c r="AM47" s="7">
        <f>-(2*($I$20/$I$21+0.002)-(0.9*$I$20/$I$21))</f>
        <v>-6.1450000000000012E-3</v>
      </c>
      <c r="AN47" s="7">
        <f>-1.1*$I$20</f>
        <v>-429.00000000000006</v>
      </c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 t="str">
        <f>IF(ROW(A46)&gt;ROWS(rngLoadCombinations)-1,"",INDEX(rngLoadCombinations,ROW(A46)+1,1))</f>
        <v/>
      </c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</row>
    <row r="48" spans="1:136" x14ac:dyDescent="0.25">
      <c r="A48" s="11" t="s">
        <v>87</v>
      </c>
      <c r="B48" s="12">
        <v>0.01</v>
      </c>
      <c r="C48" s="12" t="s">
        <v>9</v>
      </c>
      <c r="D48" s="13" t="s">
        <v>88</v>
      </c>
      <c r="E48" s="57" t="s">
        <v>1993</v>
      </c>
      <c r="F48" s="1"/>
      <c r="G48" s="1"/>
      <c r="H48" s="14" t="s">
        <v>399</v>
      </c>
      <c r="I48" s="14"/>
      <c r="J48" s="15"/>
      <c r="K48" s="15"/>
      <c r="L48" s="15"/>
      <c r="M48" s="15"/>
      <c r="N48" s="38"/>
      <c r="O48" s="1"/>
      <c r="P48" s="12" t="str">
        <f>IF(INDEX(rngLoadCombinations,12,1)="","",INDEX(rngLoadCombinations,12,1))</f>
        <v/>
      </c>
      <c r="Q48" s="12">
        <v>0</v>
      </c>
      <c r="R48" s="12">
        <v>0</v>
      </c>
      <c r="S48" s="12">
        <v>0</v>
      </c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7" t="s">
        <v>364</v>
      </c>
      <c r="AJ48" s="7" t="s">
        <v>363</v>
      </c>
      <c r="AK48" s="7" t="s">
        <v>362</v>
      </c>
      <c r="AL48" s="7" t="s">
        <v>318</v>
      </c>
      <c r="AM48" s="7">
        <f>-($I$20/$I$21+0.002)</f>
        <v>-3.9500000000000004E-3</v>
      </c>
      <c r="AN48" s="7">
        <f>-$I$20</f>
        <v>-390</v>
      </c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 t="str">
        <f>IF(ROW(A47)&gt;ROWS(rngLoadCombinations)-1,"",INDEX(rngLoadCombinations,ROW(A47)+1,1))</f>
        <v/>
      </c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</row>
    <row r="49" spans="1:136" x14ac:dyDescent="0.25">
      <c r="A49" s="11" t="s">
        <v>89</v>
      </c>
      <c r="B49" s="12">
        <v>0</v>
      </c>
      <c r="C49" s="12" t="s">
        <v>31</v>
      </c>
      <c r="D49" s="13" t="s">
        <v>90</v>
      </c>
      <c r="E49" s="57" t="s">
        <v>1993</v>
      </c>
      <c r="F49" s="1"/>
      <c r="G49" s="1"/>
      <c r="H49" s="11" t="s">
        <v>395</v>
      </c>
      <c r="I49" s="11" t="s">
        <v>400</v>
      </c>
      <c r="J49" s="12" t="s">
        <v>397</v>
      </c>
      <c r="K49" s="12" t="s">
        <v>397</v>
      </c>
      <c r="L49" s="12" t="s">
        <v>397</v>
      </c>
      <c r="M49" s="12" t="s">
        <v>397</v>
      </c>
      <c r="N49" s="18" t="s">
        <v>401</v>
      </c>
      <c r="O49" s="1"/>
      <c r="P49" s="12" t="str">
        <f>IF(INDEX(rngLoadCombinations,13,1)="","",INDEX(rngLoadCombinations,13,1))</f>
        <v/>
      </c>
      <c r="Q49" s="12">
        <v>0</v>
      </c>
      <c r="R49" s="12">
        <v>0</v>
      </c>
      <c r="S49" s="12">
        <v>0</v>
      </c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7" t="s">
        <v>364</v>
      </c>
      <c r="AJ49" s="7" t="s">
        <v>363</v>
      </c>
      <c r="AK49" s="7" t="s">
        <v>362</v>
      </c>
      <c r="AL49" s="7" t="s">
        <v>318</v>
      </c>
      <c r="AM49" s="7">
        <f>-(0.9*$I$20/$I$21)</f>
        <v>-1.755E-3</v>
      </c>
      <c r="AN49" s="7">
        <f>-0.9*$I$20</f>
        <v>-351</v>
      </c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 t="str">
        <f>IF(ROW(A48)&gt;ROWS(rngLoadCombinations)-1,"",INDEX(rngLoadCombinations,ROW(A48)+1,1))</f>
        <v/>
      </c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</row>
    <row r="50" spans="1:136" x14ac:dyDescent="0.25">
      <c r="A50" s="11" t="s">
        <v>91</v>
      </c>
      <c r="B50" s="12">
        <v>1</v>
      </c>
      <c r="C50" s="12" t="s">
        <v>31</v>
      </c>
      <c r="D50" s="13" t="s">
        <v>92</v>
      </c>
      <c r="E50" s="57" t="s">
        <v>1993</v>
      </c>
      <c r="F50" s="1"/>
      <c r="G50" s="1"/>
      <c r="H50" s="11" t="s">
        <v>402</v>
      </c>
      <c r="I50" s="11" t="s">
        <v>403</v>
      </c>
      <c r="J50" s="12" t="s">
        <v>362</v>
      </c>
      <c r="K50" s="12" t="s">
        <v>362</v>
      </c>
      <c r="L50" s="12" t="s">
        <v>362</v>
      </c>
      <c r="M50" s="12" t="s">
        <v>362</v>
      </c>
      <c r="N50" s="18" t="s">
        <v>404</v>
      </c>
      <c r="O50" s="1"/>
      <c r="P50" s="12" t="str">
        <f>IF(INDEX(rngLoadCombinations,14,1)="","",INDEX(rngLoadCombinations,14,1))</f>
        <v/>
      </c>
      <c r="Q50" s="12">
        <v>0</v>
      </c>
      <c r="R50" s="12">
        <v>0</v>
      </c>
      <c r="S50" s="12">
        <v>0</v>
      </c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7" t="s">
        <v>364</v>
      </c>
      <c r="AJ50" s="7" t="s">
        <v>363</v>
      </c>
      <c r="AK50" s="7" t="s">
        <v>362</v>
      </c>
      <c r="AL50" s="7" t="s">
        <v>361</v>
      </c>
      <c r="AM50" s="7">
        <v>0</v>
      </c>
      <c r="AN50" s="7">
        <v>0</v>
      </c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 t="str">
        <f>IF(ROW(A49)&gt;ROWS(rngLoadCombinations)-1,"",INDEX(rngLoadCombinations,ROW(A49)+1,1))</f>
        <v/>
      </c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</row>
    <row r="51" spans="1:136" x14ac:dyDescent="0.25">
      <c r="A51" s="11"/>
      <c r="B51" s="12"/>
      <c r="C51" s="12"/>
      <c r="D51" s="13"/>
      <c r="E51" s="12"/>
      <c r="F51" s="1"/>
      <c r="G51" s="1"/>
      <c r="H51" s="11" t="s">
        <v>405</v>
      </c>
      <c r="I51" s="11" t="s">
        <v>406</v>
      </c>
      <c r="J51" s="12" t="s">
        <v>407</v>
      </c>
      <c r="K51" s="12" t="s">
        <v>407</v>
      </c>
      <c r="L51" s="12" t="s">
        <v>407</v>
      </c>
      <c r="M51" s="12" t="s">
        <v>407</v>
      </c>
      <c r="N51" s="18" t="s">
        <v>408</v>
      </c>
      <c r="O51" s="1"/>
      <c r="P51" s="12" t="str">
        <f>IF(INDEX(rngLoadCombinations,15,1)="","",INDEX(rngLoadCombinations,15,1))</f>
        <v/>
      </c>
      <c r="Q51" s="12">
        <v>0</v>
      </c>
      <c r="R51" s="12">
        <v>0</v>
      </c>
      <c r="S51" s="12">
        <v>0</v>
      </c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7" t="s">
        <v>364</v>
      </c>
      <c r="AJ51" s="7" t="s">
        <v>363</v>
      </c>
      <c r="AK51" s="7" t="s">
        <v>362</v>
      </c>
      <c r="AL51" s="7" t="s">
        <v>319</v>
      </c>
      <c r="AM51" s="7">
        <f>(0.9*$J$20/$J$21)</f>
        <v>1.755E-3</v>
      </c>
      <c r="AN51" s="7">
        <f>0.9*$J$20</f>
        <v>351</v>
      </c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 t="str">
        <f>IF(ROW(A50)&gt;ROWS(rngLoadCombinations)-1,"",INDEX(rngLoadCombinations,ROW(A50)+1,1))</f>
        <v/>
      </c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</row>
    <row r="52" spans="1:136" x14ac:dyDescent="0.25">
      <c r="A52" s="8" t="s">
        <v>93</v>
      </c>
      <c r="B52" s="9"/>
      <c r="C52" s="9"/>
      <c r="D52" s="10"/>
      <c r="E52" s="9"/>
      <c r="F52" s="1"/>
      <c r="G52" s="1"/>
      <c r="H52" s="11" t="s">
        <v>409</v>
      </c>
      <c r="I52" s="11" t="s">
        <v>410</v>
      </c>
      <c r="J52" s="12" t="s">
        <v>360</v>
      </c>
      <c r="K52" s="12" t="s">
        <v>360</v>
      </c>
      <c r="L52" s="12" t="s">
        <v>360</v>
      </c>
      <c r="M52" s="12" t="s">
        <v>360</v>
      </c>
      <c r="N52" s="18" t="s">
        <v>411</v>
      </c>
      <c r="O52" s="1"/>
      <c r="P52" s="12" t="str">
        <f>IF(INDEX(rngLoadCombinations,16,1)="","",INDEX(rngLoadCombinations,16,1))</f>
        <v/>
      </c>
      <c r="Q52" s="12">
        <v>0</v>
      </c>
      <c r="R52" s="12">
        <v>0</v>
      </c>
      <c r="S52" s="12">
        <v>0</v>
      </c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7" t="s">
        <v>364</v>
      </c>
      <c r="AJ52" s="7" t="s">
        <v>363</v>
      </c>
      <c r="AK52" s="7" t="s">
        <v>362</v>
      </c>
      <c r="AL52" s="7" t="s">
        <v>319</v>
      </c>
      <c r="AM52" s="7">
        <f>($J$20/$J$21+0.002)</f>
        <v>3.9500000000000004E-3</v>
      </c>
      <c r="AN52" s="7">
        <f>$J$20</f>
        <v>390</v>
      </c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 t="str">
        <f>IF(ROW(A51)&gt;ROWS(rngLoadCombinations)-1,"",INDEX(rngLoadCombinations,ROW(A51)+1,1))</f>
        <v/>
      </c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</row>
    <row r="53" spans="1:136" x14ac:dyDescent="0.25">
      <c r="A53" s="14" t="s">
        <v>38</v>
      </c>
      <c r="B53" s="15"/>
      <c r="C53" s="15" t="s">
        <v>9</v>
      </c>
      <c r="D53" s="16"/>
      <c r="E53" s="15"/>
      <c r="F53" s="1"/>
      <c r="G53" s="1"/>
      <c r="H53" s="14" t="s">
        <v>412</v>
      </c>
      <c r="I53" s="14"/>
      <c r="J53" s="15"/>
      <c r="K53" s="15"/>
      <c r="L53" s="15"/>
      <c r="M53" s="15"/>
      <c r="N53" s="38"/>
      <c r="O53" s="1"/>
      <c r="P53" s="12" t="str">
        <f>IF(INDEX(rngLoadCombinations,17,1)="","",INDEX(rngLoadCombinations,17,1))</f>
        <v/>
      </c>
      <c r="Q53" s="12">
        <v>0</v>
      </c>
      <c r="R53" s="12">
        <v>0</v>
      </c>
      <c r="S53" s="12">
        <v>0</v>
      </c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7" t="s">
        <v>364</v>
      </c>
      <c r="AJ53" s="7" t="s">
        <v>363</v>
      </c>
      <c r="AK53" s="7" t="s">
        <v>362</v>
      </c>
      <c r="AL53" s="7" t="s">
        <v>319</v>
      </c>
      <c r="AM53" s="7">
        <f>(2*($J$20/$J$21+0.002)-(0.9*$J$20/$J$21))</f>
        <v>6.1450000000000012E-3</v>
      </c>
      <c r="AN53" s="7">
        <f>1.1*$J$20</f>
        <v>429.00000000000006</v>
      </c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 t="str">
        <f>IF(ROW(A52)&gt;ROWS(rngLoadCombinations)-1,"",INDEX(rngLoadCombinations,ROW(A52)+1,1))</f>
        <v/>
      </c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</row>
    <row r="54" spans="1:136" x14ac:dyDescent="0.25">
      <c r="A54" s="11" t="s">
        <v>94</v>
      </c>
      <c r="B54" s="12" t="s">
        <v>95</v>
      </c>
      <c r="C54" s="12" t="s">
        <v>9</v>
      </c>
      <c r="D54" s="13" t="s">
        <v>96</v>
      </c>
      <c r="E54" s="57" t="s">
        <v>1993</v>
      </c>
      <c r="F54" s="1"/>
      <c r="G54" s="1"/>
      <c r="H54" s="11" t="s">
        <v>395</v>
      </c>
      <c r="I54" s="11" t="s">
        <v>413</v>
      </c>
      <c r="J54" s="12" t="s">
        <v>414</v>
      </c>
      <c r="K54" s="12" t="s">
        <v>414</v>
      </c>
      <c r="L54" s="12" t="s">
        <v>414</v>
      </c>
      <c r="M54" s="12" t="s">
        <v>414</v>
      </c>
      <c r="N54" s="18" t="s">
        <v>415</v>
      </c>
      <c r="O54" s="1"/>
      <c r="P54" s="12" t="str">
        <f>IF(INDEX(rngLoadCombinations,18,1)="","",INDEX(rngLoadCombinations,18,1))</f>
        <v/>
      </c>
      <c r="Q54" s="12">
        <v>0</v>
      </c>
      <c r="R54" s="12">
        <v>0</v>
      </c>
      <c r="S54" s="12">
        <v>0</v>
      </c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7" t="s">
        <v>364</v>
      </c>
      <c r="AJ54" s="7" t="s">
        <v>363</v>
      </c>
      <c r="AK54" s="7" t="s">
        <v>362</v>
      </c>
      <c r="AL54" s="7" t="s">
        <v>319</v>
      </c>
      <c r="AM54" s="7">
        <f>$J$23</f>
        <v>1.4999999999999999E-2</v>
      </c>
      <c r="AN54" s="7">
        <f>1.1*$J$20</f>
        <v>429.00000000000006</v>
      </c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 t="str">
        <f>IF(ROW(A53)&gt;ROWS(rngLoadCombinations)-1,"",INDEX(rngLoadCombinations,ROW(A53)+1,1))</f>
        <v/>
      </c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</row>
    <row r="55" spans="1:136" x14ac:dyDescent="0.25">
      <c r="A55" s="11" t="s">
        <v>97</v>
      </c>
      <c r="B55" s="12">
        <v>8000</v>
      </c>
      <c r="C55" s="12" t="str">
        <f>INDEX(rngUnitSettings,MATCH("Length",INDEX(rngUnitSettings,,1),0),2)</f>
        <v>mm</v>
      </c>
      <c r="D55" s="13" t="s">
        <v>98</v>
      </c>
      <c r="E55" s="57" t="s">
        <v>1993</v>
      </c>
      <c r="F55" s="1"/>
      <c r="G55" s="1"/>
      <c r="H55" s="11" t="s">
        <v>402</v>
      </c>
      <c r="I55" s="11" t="s">
        <v>416</v>
      </c>
      <c r="J55" s="12" t="s">
        <v>362</v>
      </c>
      <c r="K55" s="12" t="s">
        <v>362</v>
      </c>
      <c r="L55" s="12" t="s">
        <v>362</v>
      </c>
      <c r="M55" s="12" t="s">
        <v>362</v>
      </c>
      <c r="N55" s="18" t="s">
        <v>417</v>
      </c>
      <c r="O55" s="1"/>
      <c r="P55" s="12" t="str">
        <f>IF(INDEX(rngLoadCombinations,19,1)="","",INDEX(rngLoadCombinations,19,1))</f>
        <v/>
      </c>
      <c r="Q55" s="12">
        <v>0</v>
      </c>
      <c r="R55" s="12">
        <v>0</v>
      </c>
      <c r="S55" s="12">
        <v>0</v>
      </c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 t="str">
        <f>IF(ROW(A54)&gt;ROWS(rngLoadCombinations)-1,"",INDEX(rngLoadCombinations,ROW(A54)+1,1))</f>
        <v/>
      </c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</row>
    <row r="56" spans="1:136" x14ac:dyDescent="0.25">
      <c r="A56" s="11" t="s">
        <v>99</v>
      </c>
      <c r="B56" s="12">
        <v>2</v>
      </c>
      <c r="C56" s="12" t="s">
        <v>9</v>
      </c>
      <c r="D56" s="13" t="s">
        <v>100</v>
      </c>
      <c r="E56" s="57" t="s">
        <v>1993</v>
      </c>
      <c r="F56" s="1"/>
      <c r="G56" s="1"/>
      <c r="H56" s="11" t="s">
        <v>405</v>
      </c>
      <c r="I56" s="11" t="s">
        <v>418</v>
      </c>
      <c r="J56" s="12" t="s">
        <v>419</v>
      </c>
      <c r="K56" s="12" t="s">
        <v>419</v>
      </c>
      <c r="L56" s="12" t="s">
        <v>419</v>
      </c>
      <c r="M56" s="12" t="s">
        <v>419</v>
      </c>
      <c r="N56" s="18" t="s">
        <v>420</v>
      </c>
      <c r="O56" s="1"/>
      <c r="P56" s="12" t="str">
        <f>IF(INDEX(rngLoadCombinations,20,1)="","",INDEX(rngLoadCombinations,20,1))</f>
        <v/>
      </c>
      <c r="Q56" s="12">
        <v>0</v>
      </c>
      <c r="R56" s="12">
        <v>0</v>
      </c>
      <c r="S56" s="12">
        <v>0</v>
      </c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 t="str">
        <f>IF(ROW(A55)&gt;ROWS(rngLoadCombinations)-1,"",INDEX(rngLoadCombinations,ROW(A55)+1,1))</f>
        <v/>
      </c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</row>
    <row r="57" spans="1:136" x14ac:dyDescent="0.25">
      <c r="A57" s="11" t="s">
        <v>101</v>
      </c>
      <c r="B57" s="12">
        <v>2</v>
      </c>
      <c r="C57" s="12" t="s">
        <v>9</v>
      </c>
      <c r="D57" s="13" t="s">
        <v>102</v>
      </c>
      <c r="E57" s="57" t="s">
        <v>1993</v>
      </c>
      <c r="F57" s="1"/>
      <c r="G57" s="1"/>
      <c r="H57" s="11" t="s">
        <v>409</v>
      </c>
      <c r="I57" s="11" t="s">
        <v>421</v>
      </c>
      <c r="J57" s="12" t="s">
        <v>360</v>
      </c>
      <c r="K57" s="12" t="s">
        <v>360</v>
      </c>
      <c r="L57" s="12" t="s">
        <v>360</v>
      </c>
      <c r="M57" s="12" t="s">
        <v>360</v>
      </c>
      <c r="N57" s="18" t="s">
        <v>411</v>
      </c>
      <c r="O57" s="1"/>
      <c r="P57" s="12" t="str">
        <f>IF(INDEX(rngLoadCombinations,21,1)="","",INDEX(rngLoadCombinations,21,1))</f>
        <v/>
      </c>
      <c r="Q57" s="12">
        <v>0</v>
      </c>
      <c r="R57" s="12">
        <v>0</v>
      </c>
      <c r="S57" s="12">
        <v>0</v>
      </c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 t="str">
        <f>IF(ROW(A56)&gt;ROWS(rngLoadCombinations)-1,"",INDEX(rngLoadCombinations,ROW(A56)+1,1))</f>
        <v/>
      </c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</row>
    <row r="58" spans="1:136" x14ac:dyDescent="0.25">
      <c r="A58" s="11" t="s">
        <v>103</v>
      </c>
      <c r="B58" s="12" t="s">
        <v>104</v>
      </c>
      <c r="C58" s="12" t="s">
        <v>9</v>
      </c>
      <c r="D58" s="13" t="s">
        <v>105</v>
      </c>
      <c r="E58" s="57" t="s">
        <v>1993</v>
      </c>
      <c r="F58" s="1"/>
      <c r="G58" s="1"/>
      <c r="H58" s="14" t="s">
        <v>422</v>
      </c>
      <c r="I58" s="14"/>
      <c r="J58" s="15"/>
      <c r="K58" s="15"/>
      <c r="L58" s="15"/>
      <c r="M58" s="15"/>
      <c r="N58" s="38"/>
      <c r="O58" s="1"/>
      <c r="P58" s="12" t="str">
        <f>IF(INDEX(rngLoadCombinations,22,1)="","",INDEX(rngLoadCombinations,22,1))</f>
        <v/>
      </c>
      <c r="Q58" s="12">
        <v>0</v>
      </c>
      <c r="R58" s="12">
        <v>0</v>
      </c>
      <c r="S58" s="12">
        <v>0</v>
      </c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55" t="s">
        <v>1995</v>
      </c>
      <c r="AJ58" s="5"/>
      <c r="AK58" s="5"/>
      <c r="AL58" s="5"/>
      <c r="AM58" s="5"/>
      <c r="AN58" s="5"/>
      <c r="AO58" s="5"/>
      <c r="AP58" s="5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 t="str">
        <f>IF(ROW(A57)&gt;ROWS(rngLoadCombinations)-1,"",INDEX(rngLoadCombinations,ROW(A57)+1,1))</f>
        <v/>
      </c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</row>
    <row r="59" spans="1:136" x14ac:dyDescent="0.25">
      <c r="A59" s="11" t="s">
        <v>106</v>
      </c>
      <c r="B59" s="12">
        <v>1</v>
      </c>
      <c r="C59" s="12" t="s">
        <v>9</v>
      </c>
      <c r="D59" s="13" t="s">
        <v>107</v>
      </c>
      <c r="E59" s="57" t="s">
        <v>1993</v>
      </c>
      <c r="F59" s="1"/>
      <c r="G59" s="1"/>
      <c r="H59" s="11" t="s">
        <v>395</v>
      </c>
      <c r="I59" s="11" t="s">
        <v>423</v>
      </c>
      <c r="J59" s="12" t="s">
        <v>414</v>
      </c>
      <c r="K59" s="12" t="s">
        <v>414</v>
      </c>
      <c r="L59" s="12" t="s">
        <v>414</v>
      </c>
      <c r="M59" s="12" t="s">
        <v>414</v>
      </c>
      <c r="N59" s="18" t="s">
        <v>424</v>
      </c>
      <c r="O59" s="1"/>
      <c r="P59" s="12" t="str">
        <f>IF(INDEX(rngLoadCombinations,23,1)="","",INDEX(rngLoadCombinations,23,1))</f>
        <v/>
      </c>
      <c r="Q59" s="12">
        <v>0</v>
      </c>
      <c r="R59" s="12">
        <v>0</v>
      </c>
      <c r="S59" s="12">
        <v>0</v>
      </c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5" t="s">
        <v>263</v>
      </c>
      <c r="AJ59" s="5"/>
      <c r="AK59" s="5"/>
      <c r="AL59" s="5"/>
      <c r="AM59" s="5"/>
      <c r="AN59" s="5"/>
      <c r="AO59" s="5"/>
      <c r="AP59" s="5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 t="str">
        <f>IF(ROW(A58)&gt;ROWS(rngLoadCombinations)-1,"",INDEX(rngLoadCombinations,ROW(A58)+1,1))</f>
        <v/>
      </c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</row>
    <row r="60" spans="1:136" x14ac:dyDescent="0.25">
      <c r="A60" s="11" t="s">
        <v>108</v>
      </c>
      <c r="B60" s="12">
        <v>1</v>
      </c>
      <c r="C60" s="12" t="s">
        <v>9</v>
      </c>
      <c r="D60" s="13" t="s">
        <v>109</v>
      </c>
      <c r="E60" s="57" t="s">
        <v>1993</v>
      </c>
      <c r="F60" s="1"/>
      <c r="G60" s="1"/>
      <c r="H60" s="11" t="s">
        <v>402</v>
      </c>
      <c r="I60" s="11" t="s">
        <v>425</v>
      </c>
      <c r="J60" s="12" t="s">
        <v>360</v>
      </c>
      <c r="K60" s="12" t="s">
        <v>360</v>
      </c>
      <c r="L60" s="12" t="s">
        <v>360</v>
      </c>
      <c r="M60" s="12" t="s">
        <v>360</v>
      </c>
      <c r="N60" s="18" t="s">
        <v>426</v>
      </c>
      <c r="O60" s="1"/>
      <c r="P60" s="12" t="str">
        <f>IF(INDEX(rngLoadCombinations,24,1)="","",INDEX(rngLoadCombinations,24,1))</f>
        <v/>
      </c>
      <c r="Q60" s="12">
        <v>0</v>
      </c>
      <c r="R60" s="12">
        <v>0</v>
      </c>
      <c r="S60" s="12">
        <v>0</v>
      </c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8" t="s">
        <v>264</v>
      </c>
      <c r="AJ60" s="8" t="s">
        <v>265</v>
      </c>
      <c r="AK60" s="8" t="s">
        <v>266</v>
      </c>
      <c r="AL60" s="8" t="s">
        <v>267</v>
      </c>
      <c r="AM60" s="8" t="s">
        <v>268</v>
      </c>
      <c r="AN60" s="8" t="s">
        <v>269</v>
      </c>
      <c r="AO60" s="8" t="s">
        <v>270</v>
      </c>
      <c r="AP60" s="8" t="s">
        <v>271</v>
      </c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 t="str">
        <f>IF(ROW(A59)&gt;ROWS(rngLoadCombinations)-1,"",INDEX(rngLoadCombinations,ROW(A59)+1,1))</f>
        <v/>
      </c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</row>
    <row r="61" spans="1:136" x14ac:dyDescent="0.25">
      <c r="A61" s="11" t="s">
        <v>110</v>
      </c>
      <c r="B61" s="12" t="s">
        <v>111</v>
      </c>
      <c r="C61" s="12" t="s">
        <v>9</v>
      </c>
      <c r="D61" s="13" t="s">
        <v>112</v>
      </c>
      <c r="E61" s="57" t="s">
        <v>1993</v>
      </c>
      <c r="F61" s="1"/>
      <c r="G61" s="1"/>
      <c r="H61" s="11" t="s">
        <v>405</v>
      </c>
      <c r="I61" s="11" t="s">
        <v>427</v>
      </c>
      <c r="J61" s="12" t="s">
        <v>407</v>
      </c>
      <c r="K61" s="12" t="s">
        <v>407</v>
      </c>
      <c r="L61" s="12" t="s">
        <v>407</v>
      </c>
      <c r="M61" s="12" t="s">
        <v>407</v>
      </c>
      <c r="N61" s="18" t="s">
        <v>428</v>
      </c>
      <c r="O61" s="1"/>
      <c r="P61" s="12" t="str">
        <f>IF(INDEX(rngLoadCombinations,25,1)="","",INDEX(rngLoadCombinations,25,1))</f>
        <v/>
      </c>
      <c r="Q61" s="12">
        <v>0</v>
      </c>
      <c r="R61" s="12">
        <v>0</v>
      </c>
      <c r="S61" s="12">
        <v>0</v>
      </c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2">
        <v>4</v>
      </c>
      <c r="AJ61" s="12">
        <v>3.5</v>
      </c>
      <c r="AK61" s="12">
        <v>14</v>
      </c>
      <c r="AL61" s="12">
        <v>1</v>
      </c>
      <c r="AM61" s="12">
        <v>0.9</v>
      </c>
      <c r="AN61" s="12">
        <v>0.81</v>
      </c>
      <c r="AO61" s="12">
        <v>0.69</v>
      </c>
      <c r="AP61" s="12">
        <v>1</v>
      </c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 t="str">
        <f>IF(ROW(A60)&gt;ROWS(rngLoadCombinations)-1,"",INDEX(rngLoadCombinations,ROW(A60)+1,1))</f>
        <v/>
      </c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</row>
    <row r="62" spans="1:136" x14ac:dyDescent="0.25">
      <c r="A62" s="11" t="s">
        <v>113</v>
      </c>
      <c r="B62" s="12">
        <v>10</v>
      </c>
      <c r="C62" s="12" t="str">
        <f>INDEX(rngUnitSettings,MATCH("Length",INDEX(rngUnitSettings,,1),0),2)</f>
        <v>mm</v>
      </c>
      <c r="D62" s="13" t="s">
        <v>114</v>
      </c>
      <c r="E62" s="57" t="s">
        <v>1993</v>
      </c>
      <c r="F62" s="1"/>
      <c r="G62" s="1"/>
      <c r="H62" s="11" t="s">
        <v>409</v>
      </c>
      <c r="I62" s="11" t="s">
        <v>429</v>
      </c>
      <c r="J62" s="12" t="s">
        <v>360</v>
      </c>
      <c r="K62" s="12" t="s">
        <v>360</v>
      </c>
      <c r="L62" s="12" t="s">
        <v>360</v>
      </c>
      <c r="M62" s="12" t="s">
        <v>360</v>
      </c>
      <c r="N62" s="18" t="s">
        <v>411</v>
      </c>
      <c r="O62" s="1"/>
      <c r="P62" s="12" t="str">
        <f>IF(INDEX(rngLoadCombinations,26,1)="","",INDEX(rngLoadCombinations,26,1))</f>
        <v/>
      </c>
      <c r="Q62" s="12">
        <v>0</v>
      </c>
      <c r="R62" s="12">
        <v>0</v>
      </c>
      <c r="S62" s="12">
        <v>0</v>
      </c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2">
        <v>10</v>
      </c>
      <c r="AJ62" s="12">
        <v>8.6999999999999993</v>
      </c>
      <c r="AK62" s="12">
        <v>35</v>
      </c>
      <c r="AL62" s="12">
        <v>1</v>
      </c>
      <c r="AM62" s="12">
        <v>0.86</v>
      </c>
      <c r="AN62" s="12">
        <v>0.77</v>
      </c>
      <c r="AO62" s="12">
        <v>0.65</v>
      </c>
      <c r="AP62" s="12">
        <v>0.84</v>
      </c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 t="str">
        <f>IF(ROW(A61)&gt;ROWS(rngLoadCombinations)-1,"",INDEX(rngLoadCombinations,ROW(A61)+1,1))</f>
        <v/>
      </c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</row>
    <row r="63" spans="1:136" x14ac:dyDescent="0.25">
      <c r="A63" s="11" t="s">
        <v>115</v>
      </c>
      <c r="B63" s="12">
        <v>10</v>
      </c>
      <c r="C63" s="12" t="str">
        <f>INDEX(rngUnitSettings,MATCH("Length",INDEX(rngUnitSettings,,1),0),2)</f>
        <v>mm</v>
      </c>
      <c r="D63" s="13" t="s">
        <v>116</v>
      </c>
      <c r="E63" s="57" t="s">
        <v>1993</v>
      </c>
      <c r="F63" s="1"/>
      <c r="G63" s="1"/>
      <c r="H63" s="14" t="s">
        <v>430</v>
      </c>
      <c r="I63" s="14"/>
      <c r="J63" s="15"/>
      <c r="K63" s="15"/>
      <c r="L63" s="15"/>
      <c r="M63" s="15"/>
      <c r="N63" s="38"/>
      <c r="O63" s="1"/>
      <c r="P63" s="12" t="str">
        <f>IF(INDEX(rngLoadCombinations,27,1)="","",INDEX(rngLoadCombinations,27,1))</f>
        <v/>
      </c>
      <c r="Q63" s="12">
        <v>0</v>
      </c>
      <c r="R63" s="12">
        <v>0</v>
      </c>
      <c r="S63" s="12">
        <v>0</v>
      </c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2">
        <v>12</v>
      </c>
      <c r="AJ63" s="12">
        <v>10.4</v>
      </c>
      <c r="AK63" s="12">
        <v>40</v>
      </c>
      <c r="AL63" s="12">
        <v>0.95</v>
      </c>
      <c r="AM63" s="12">
        <v>0.83</v>
      </c>
      <c r="AN63" s="12">
        <v>0.74</v>
      </c>
      <c r="AO63" s="12">
        <v>0.62</v>
      </c>
      <c r="AP63" s="12">
        <v>0.79</v>
      </c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 t="str">
        <f>IF(ROW(A62)&gt;ROWS(rngLoadCombinations)-1,"",INDEX(rngLoadCombinations,ROW(A62)+1,1))</f>
        <v/>
      </c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</row>
    <row r="64" spans="1:136" x14ac:dyDescent="0.25">
      <c r="A64" s="11" t="s">
        <v>117</v>
      </c>
      <c r="B64" s="12" t="s">
        <v>118</v>
      </c>
      <c r="C64" s="12" t="s">
        <v>9</v>
      </c>
      <c r="D64" s="13" t="s">
        <v>119</v>
      </c>
      <c r="E64" s="57" t="s">
        <v>1993</v>
      </c>
      <c r="F64" s="1"/>
      <c r="G64" s="1"/>
      <c r="H64" s="11" t="s">
        <v>431</v>
      </c>
      <c r="I64" s="11" t="s">
        <v>432</v>
      </c>
      <c r="J64" s="12" t="s">
        <v>433</v>
      </c>
      <c r="K64" s="12" t="s">
        <v>434</v>
      </c>
      <c r="L64" s="12" t="s">
        <v>433</v>
      </c>
      <c r="M64" s="12" t="s">
        <v>433</v>
      </c>
      <c r="N64" s="18" t="s">
        <v>435</v>
      </c>
      <c r="O64" s="1"/>
      <c r="P64" s="12" t="str">
        <f>IF(INDEX(rngLoadCombinations,28,1)="","",INDEX(rngLoadCombinations,28,1))</f>
        <v/>
      </c>
      <c r="Q64" s="12">
        <v>0</v>
      </c>
      <c r="R64" s="12">
        <v>0</v>
      </c>
      <c r="S64" s="12">
        <v>0</v>
      </c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2">
        <v>14</v>
      </c>
      <c r="AJ64" s="12">
        <v>12.1</v>
      </c>
      <c r="AK64" s="12">
        <v>48.5</v>
      </c>
      <c r="AL64" s="12">
        <v>0.9</v>
      </c>
      <c r="AM64" s="12">
        <v>0.79</v>
      </c>
      <c r="AN64" s="12">
        <v>0.7</v>
      </c>
      <c r="AO64" s="12">
        <v>0.57999999999999996</v>
      </c>
      <c r="AP64" s="12">
        <v>0.7</v>
      </c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 t="str">
        <f>IF(ROW(A63)&gt;ROWS(rngLoadCombinations)-1,"",INDEX(rngLoadCombinations,ROW(A63)+1,1))</f>
        <v/>
      </c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</row>
    <row r="65" spans="1:136" x14ac:dyDescent="0.25">
      <c r="A65" s="11" t="s">
        <v>120</v>
      </c>
      <c r="B65" s="12" t="s">
        <v>72</v>
      </c>
      <c r="C65" s="12" t="s">
        <v>9</v>
      </c>
      <c r="D65" s="13" t="s">
        <v>121</v>
      </c>
      <c r="E65" s="57" t="s">
        <v>1993</v>
      </c>
      <c r="F65" s="1"/>
      <c r="G65" s="1"/>
      <c r="H65" s="11" t="s">
        <v>436</v>
      </c>
      <c r="I65" s="11" t="s">
        <v>437</v>
      </c>
      <c r="J65" s="12" t="s">
        <v>289</v>
      </c>
      <c r="K65" s="12" t="s">
        <v>289</v>
      </c>
      <c r="L65" s="12" t="s">
        <v>289</v>
      </c>
      <c r="M65" s="12" t="s">
        <v>438</v>
      </c>
      <c r="N65" s="18" t="s">
        <v>439</v>
      </c>
      <c r="O65" s="1"/>
      <c r="P65" s="12" t="str">
        <f>IF(INDEX(rngLoadCombinations,29,1)="","",INDEX(rngLoadCombinations,29,1))</f>
        <v/>
      </c>
      <c r="Q65" s="12">
        <v>0</v>
      </c>
      <c r="R65" s="12">
        <v>0</v>
      </c>
      <c r="S65" s="12">
        <v>0</v>
      </c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2">
        <v>16</v>
      </c>
      <c r="AJ65" s="12">
        <v>13.8</v>
      </c>
      <c r="AK65" s="12">
        <v>55</v>
      </c>
      <c r="AL65" s="12">
        <v>0.86</v>
      </c>
      <c r="AM65" s="12">
        <v>0.75</v>
      </c>
      <c r="AN65" s="12">
        <v>0.66</v>
      </c>
      <c r="AO65" s="12">
        <v>0.55000000000000004</v>
      </c>
      <c r="AP65" s="12">
        <v>0.65</v>
      </c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 t="str">
        <f>IF(ROW(A64)&gt;ROWS(rngLoadCombinations)-1,"",INDEX(rngLoadCombinations,ROW(A64)+1,1))</f>
        <v/>
      </c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</row>
    <row r="66" spans="1:136" x14ac:dyDescent="0.25">
      <c r="A66" s="14" t="s">
        <v>122</v>
      </c>
      <c r="B66" s="15"/>
      <c r="C66" s="15" t="s">
        <v>9</v>
      </c>
      <c r="D66" s="16"/>
      <c r="E66" s="15"/>
      <c r="F66" s="1"/>
      <c r="G66" s="1"/>
      <c r="H66" s="11" t="s">
        <v>440</v>
      </c>
      <c r="I66" s="11" t="s">
        <v>441</v>
      </c>
      <c r="J66" s="12">
        <v>1</v>
      </c>
      <c r="K66" s="12">
        <v>1</v>
      </c>
      <c r="L66" s="12">
        <v>1</v>
      </c>
      <c r="M66" s="12">
        <v>1</v>
      </c>
      <c r="N66" s="18" t="s">
        <v>442</v>
      </c>
      <c r="O66" s="1"/>
      <c r="P66" s="12" t="str">
        <f>IF(INDEX(rngLoadCombinations,30,1)="","",INDEX(rngLoadCombinations,30,1))</f>
        <v/>
      </c>
      <c r="Q66" s="12">
        <v>0</v>
      </c>
      <c r="R66" s="12">
        <v>0</v>
      </c>
      <c r="S66" s="12">
        <v>0</v>
      </c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2">
        <v>18</v>
      </c>
      <c r="AJ66" s="12">
        <v>15.6</v>
      </c>
      <c r="AK66" s="12">
        <v>62.5</v>
      </c>
      <c r="AL66" s="12">
        <v>0.82</v>
      </c>
      <c r="AM66" s="12">
        <v>0.71</v>
      </c>
      <c r="AN66" s="12">
        <v>0.62</v>
      </c>
      <c r="AO66" s="12">
        <v>0.51</v>
      </c>
      <c r="AP66" s="12">
        <v>0.56000000000000005</v>
      </c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 t="str">
        <f>IF(ROW(A65)&gt;ROWS(rngLoadCombinations)-1,"",INDEX(rngLoadCombinations,ROW(A65)+1,1))</f>
        <v/>
      </c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</row>
    <row r="67" spans="1:136" x14ac:dyDescent="0.25">
      <c r="A67" s="11" t="s">
        <v>123</v>
      </c>
      <c r="B67" s="12">
        <v>0.7</v>
      </c>
      <c r="C67" s="12" t="s">
        <v>9</v>
      </c>
      <c r="D67" s="13" t="s">
        <v>124</v>
      </c>
      <c r="E67" s="57" t="s">
        <v>1993</v>
      </c>
      <c r="F67" s="1"/>
      <c r="G67" s="1"/>
      <c r="H67" s="11" t="s">
        <v>443</v>
      </c>
      <c r="I67" s="11" t="s">
        <v>444</v>
      </c>
      <c r="J67" s="12">
        <v>6</v>
      </c>
      <c r="K67" s="12">
        <v>6</v>
      </c>
      <c r="L67" s="12">
        <v>6</v>
      </c>
      <c r="M67" s="12">
        <v>6</v>
      </c>
      <c r="N67" s="18" t="s">
        <v>445</v>
      </c>
      <c r="O67" s="1"/>
      <c r="P67" s="12" t="str">
        <f>IF(INDEX(rngLoadCombinations,31,1)="","",INDEX(rngLoadCombinations,31,1))</f>
        <v/>
      </c>
      <c r="Q67" s="12">
        <v>0</v>
      </c>
      <c r="R67" s="12">
        <v>0</v>
      </c>
      <c r="S67" s="12">
        <v>0</v>
      </c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2">
        <v>20</v>
      </c>
      <c r="AJ67" s="12">
        <v>17.3</v>
      </c>
      <c r="AK67" s="12">
        <v>70</v>
      </c>
      <c r="AL67" s="12">
        <v>0.78</v>
      </c>
      <c r="AM67" s="12">
        <v>0.67</v>
      </c>
      <c r="AN67" s="12">
        <v>0.56999999999999995</v>
      </c>
      <c r="AO67" s="12">
        <v>0.48</v>
      </c>
      <c r="AP67" s="12">
        <v>0.47</v>
      </c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 t="str">
        <f>IF(ROW(A66)&gt;ROWS(rngLoadCombinations)-1,"",INDEX(rngLoadCombinations,ROW(A66)+1,1))</f>
        <v/>
      </c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</row>
    <row r="68" spans="1:136" x14ac:dyDescent="0.25">
      <c r="A68" s="11" t="s">
        <v>125</v>
      </c>
      <c r="B68" s="12">
        <v>0.15</v>
      </c>
      <c r="C68" s="12" t="s">
        <v>9</v>
      </c>
      <c r="D68" s="13" t="s">
        <v>126</v>
      </c>
      <c r="E68" s="57" t="s">
        <v>1993</v>
      </c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2">
        <v>22</v>
      </c>
      <c r="AJ68" s="12">
        <v>19.100000000000001</v>
      </c>
      <c r="AK68" s="12">
        <v>75</v>
      </c>
      <c r="AL68" s="12">
        <v>0.72</v>
      </c>
      <c r="AM68" s="12">
        <v>0.6</v>
      </c>
      <c r="AN68" s="12">
        <v>0.52</v>
      </c>
      <c r="AO68" s="12">
        <v>0.43</v>
      </c>
      <c r="AP68" s="12">
        <v>0.41</v>
      </c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 t="str">
        <f>IF(ROW(A67)&gt;ROWS(rngLoadCombinations)-1,"",INDEX(rngLoadCombinations,ROW(A67)+1,1))</f>
        <v/>
      </c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</row>
    <row r="69" spans="1:136" x14ac:dyDescent="0.25">
      <c r="A69" s="11" t="s">
        <v>127</v>
      </c>
      <c r="B69" s="12">
        <v>1.5</v>
      </c>
      <c r="C69" s="12" t="s">
        <v>9</v>
      </c>
      <c r="D69" s="13" t="s">
        <v>128</v>
      </c>
      <c r="E69" s="57" t="s">
        <v>1993</v>
      </c>
      <c r="F69" s="1"/>
      <c r="G69" s="1"/>
      <c r="H69" s="56" t="s">
        <v>2007</v>
      </c>
      <c r="I69" s="5"/>
      <c r="J69" s="5"/>
      <c r="K69" s="5"/>
      <c r="L69" s="5"/>
      <c r="M69" s="5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2">
        <v>24</v>
      </c>
      <c r="AJ69" s="12">
        <v>20.8</v>
      </c>
      <c r="AK69" s="12">
        <v>83</v>
      </c>
      <c r="AL69" s="12">
        <v>0.67</v>
      </c>
      <c r="AM69" s="12">
        <v>0.55000000000000004</v>
      </c>
      <c r="AN69" s="12">
        <v>0.47</v>
      </c>
      <c r="AO69" s="12">
        <v>0.38</v>
      </c>
      <c r="AP69" s="12">
        <v>0.32</v>
      </c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 t="str">
        <f>IF(ROW(A68)&gt;ROWS(rngLoadCombinations)-1,"",INDEX(rngLoadCombinations,ROW(A68)+1,1))</f>
        <v/>
      </c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</row>
    <row r="70" spans="1:136" x14ac:dyDescent="0.25">
      <c r="A70" s="14" t="s">
        <v>129</v>
      </c>
      <c r="B70" s="15"/>
      <c r="C70" s="15" t="s">
        <v>9</v>
      </c>
      <c r="D70" s="16"/>
      <c r="E70" s="15"/>
      <c r="F70" s="1"/>
      <c r="G70" s="1"/>
      <c r="H70" s="8" t="s">
        <v>1</v>
      </c>
      <c r="I70" s="8" t="s">
        <v>447</v>
      </c>
      <c r="J70" s="8" t="s">
        <v>448</v>
      </c>
      <c r="K70" s="9" t="s">
        <v>3</v>
      </c>
      <c r="L70" s="10" t="s">
        <v>4</v>
      </c>
      <c r="M70" s="9" t="s">
        <v>5</v>
      </c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2">
        <v>26</v>
      </c>
      <c r="AJ70" s="12">
        <v>22.5</v>
      </c>
      <c r="AK70" s="12">
        <v>90</v>
      </c>
      <c r="AL70" s="12">
        <v>0.62</v>
      </c>
      <c r="AM70" s="12">
        <v>0.51</v>
      </c>
      <c r="AN70" s="12">
        <v>0.44</v>
      </c>
      <c r="AO70" s="12">
        <v>0.35</v>
      </c>
      <c r="AP70" s="12">
        <v>0.25</v>
      </c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 t="str">
        <f>IF(ROW(A69)&gt;ROWS(rngLoadCombinations)-1,"",INDEX(rngLoadCombinations,ROW(A69)+1,1))</f>
        <v/>
      </c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</row>
    <row r="71" spans="1:136" x14ac:dyDescent="0.25">
      <c r="A71" s="11" t="s">
        <v>130</v>
      </c>
      <c r="B71" s="12">
        <v>1</v>
      </c>
      <c r="C71" s="12" t="s">
        <v>9</v>
      </c>
      <c r="D71" s="13" t="s">
        <v>131</v>
      </c>
      <c r="E71" s="57" t="s">
        <v>1993</v>
      </c>
      <c r="F71" s="1"/>
      <c r="G71" s="1"/>
      <c r="H71" s="11" t="s">
        <v>449</v>
      </c>
      <c r="I71" s="12" t="s">
        <v>8</v>
      </c>
      <c r="J71" s="12" t="s">
        <v>8</v>
      </c>
      <c r="K71" s="12" t="s">
        <v>450</v>
      </c>
      <c r="L71" s="13" t="s">
        <v>451</v>
      </c>
      <c r="M71" s="57" t="s">
        <v>1993</v>
      </c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2">
        <v>28</v>
      </c>
      <c r="AJ71" s="12">
        <v>24.3</v>
      </c>
      <c r="AK71" s="12">
        <v>97</v>
      </c>
      <c r="AL71" s="12">
        <v>0.57999999999999996</v>
      </c>
      <c r="AM71" s="12">
        <v>0.49</v>
      </c>
      <c r="AN71" s="12">
        <v>0.43</v>
      </c>
      <c r="AO71" s="12">
        <v>0.34</v>
      </c>
      <c r="AP71" s="12">
        <v>0.2</v>
      </c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 t="str">
        <f>IF(ROW(A70)&gt;ROWS(rngLoadCombinations)-1,"",INDEX(rngLoadCombinations,ROW(A70)+1,1))</f>
        <v/>
      </c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</row>
    <row r="72" spans="1:136" x14ac:dyDescent="0.25">
      <c r="A72" s="11" t="s">
        <v>132</v>
      </c>
      <c r="B72" s="12">
        <v>0.7</v>
      </c>
      <c r="C72" s="12" t="s">
        <v>9</v>
      </c>
      <c r="D72" s="13" t="s">
        <v>133</v>
      </c>
      <c r="E72" s="57" t="s">
        <v>1993</v>
      </c>
      <c r="F72" s="1"/>
      <c r="G72" s="1"/>
      <c r="H72" s="11" t="s">
        <v>452</v>
      </c>
      <c r="I72" s="12" t="s">
        <v>453</v>
      </c>
      <c r="J72" s="12" t="s">
        <v>453</v>
      </c>
      <c r="K72" s="12" t="s">
        <v>9</v>
      </c>
      <c r="L72" s="13" t="s">
        <v>454</v>
      </c>
      <c r="M72" s="57" t="s">
        <v>1993</v>
      </c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2">
        <v>30</v>
      </c>
      <c r="AJ72" s="12">
        <v>26</v>
      </c>
      <c r="AK72" s="12">
        <v>105</v>
      </c>
      <c r="AL72" s="12">
        <v>0.53</v>
      </c>
      <c r="AM72" s="12">
        <v>0.45</v>
      </c>
      <c r="AN72" s="12">
        <v>0.39</v>
      </c>
      <c r="AO72" s="12">
        <v>0.32</v>
      </c>
      <c r="AP72" s="12">
        <v>0.16</v>
      </c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 t="str">
        <f>IF(ROW(A71)&gt;ROWS(rngLoadCombinations)-1,"",INDEX(rngLoadCombinations,ROW(A71)+1,1))</f>
        <v/>
      </c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</row>
    <row r="73" spans="1:136" x14ac:dyDescent="0.25">
      <c r="A73" s="11"/>
      <c r="B73" s="12"/>
      <c r="C73" s="12"/>
      <c r="D73" s="13"/>
      <c r="E73" s="12"/>
      <c r="F73" s="1"/>
      <c r="G73" s="1"/>
      <c r="H73" s="11" t="s">
        <v>455</v>
      </c>
      <c r="I73" s="12">
        <v>60</v>
      </c>
      <c r="J73" s="12">
        <v>100</v>
      </c>
      <c r="K73" s="12" t="s">
        <v>26</v>
      </c>
      <c r="L73" s="13" t="s">
        <v>456</v>
      </c>
      <c r="M73" s="57" t="s">
        <v>1993</v>
      </c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2">
        <v>32</v>
      </c>
      <c r="AJ73" s="12">
        <v>27.7</v>
      </c>
      <c r="AK73" s="12">
        <v>110</v>
      </c>
      <c r="AL73" s="12">
        <v>0.48</v>
      </c>
      <c r="AM73" s="12">
        <v>0.41</v>
      </c>
      <c r="AN73" s="12">
        <v>0.36</v>
      </c>
      <c r="AO73" s="12">
        <v>0.31</v>
      </c>
      <c r="AP73" s="12">
        <v>0.14000000000000001</v>
      </c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 t="str">
        <f>IF(ROW(A72)&gt;ROWS(rngLoadCombinations)-1,"",INDEX(rngLoadCombinations,ROW(A72)+1,1))</f>
        <v/>
      </c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</row>
    <row r="74" spans="1:136" x14ac:dyDescent="0.25">
      <c r="A74" s="8" t="s">
        <v>134</v>
      </c>
      <c r="B74" s="9"/>
      <c r="C74" s="9"/>
      <c r="D74" s="10"/>
      <c r="E74" s="9"/>
      <c r="F74" s="1"/>
      <c r="G74" s="1"/>
      <c r="H74" s="11" t="s">
        <v>457</v>
      </c>
      <c r="I74" s="12" t="s">
        <v>8</v>
      </c>
      <c r="J74" s="12" t="s">
        <v>9</v>
      </c>
      <c r="K74" s="12" t="s">
        <v>450</v>
      </c>
      <c r="L74" s="13" t="s">
        <v>458</v>
      </c>
      <c r="M74" s="57" t="s">
        <v>1993</v>
      </c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2">
        <v>34</v>
      </c>
      <c r="AJ74" s="12">
        <v>29</v>
      </c>
      <c r="AK74" s="12">
        <v>120</v>
      </c>
      <c r="AL74" s="12">
        <v>0.43</v>
      </c>
      <c r="AM74" s="12">
        <v>0.36</v>
      </c>
      <c r="AN74" s="12">
        <v>0.31</v>
      </c>
      <c r="AO74" s="12">
        <v>0.25</v>
      </c>
      <c r="AP74" s="12">
        <v>0.1</v>
      </c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 t="str">
        <f>IF(ROW(A73)&gt;ROWS(rngLoadCombinations)-1,"",INDEX(rngLoadCombinations,ROW(A73)+1,1))</f>
        <v/>
      </c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</row>
    <row r="75" spans="1:136" x14ac:dyDescent="0.25">
      <c r="A75" s="11" t="s">
        <v>135</v>
      </c>
      <c r="B75" s="12">
        <v>0.3</v>
      </c>
      <c r="C75" s="12" t="str">
        <f>INDEX(rngUnitSettings,MATCH("Length",INDEX(rngUnitSettings,,1),0),2)</f>
        <v>mm</v>
      </c>
      <c r="D75" s="13" t="s">
        <v>136</v>
      </c>
      <c r="E75" s="57" t="s">
        <v>1993</v>
      </c>
      <c r="F75" s="1"/>
      <c r="G75" s="1"/>
      <c r="H75" s="11" t="s">
        <v>459</v>
      </c>
      <c r="I75" s="12">
        <v>1.35</v>
      </c>
      <c r="J75" s="12">
        <v>1.75</v>
      </c>
      <c r="K75" s="12" t="s">
        <v>241</v>
      </c>
      <c r="L75" s="13" t="s">
        <v>460</v>
      </c>
      <c r="M75" s="57" t="s">
        <v>1993</v>
      </c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2">
        <v>38</v>
      </c>
      <c r="AJ75" s="12">
        <v>33</v>
      </c>
      <c r="AK75" s="12">
        <v>130</v>
      </c>
      <c r="AL75" s="12">
        <v>0.38</v>
      </c>
      <c r="AM75" s="12">
        <v>0.32</v>
      </c>
      <c r="AN75" s="12">
        <v>0.28000000000000003</v>
      </c>
      <c r="AO75" s="12">
        <v>0.24</v>
      </c>
      <c r="AP75" s="12">
        <v>0.08</v>
      </c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 t="str">
        <f>IF(ROW(A74)&gt;ROWS(rngLoadCombinations)-1,"",INDEX(rngLoadCombinations,ROW(A74)+1,1))</f>
        <v/>
      </c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</row>
    <row r="76" spans="1:136" x14ac:dyDescent="0.25">
      <c r="A76" s="11" t="s">
        <v>137</v>
      </c>
      <c r="B76" s="12" t="s">
        <v>72</v>
      </c>
      <c r="C76" s="12" t="s">
        <v>9</v>
      </c>
      <c r="D76" s="13" t="s">
        <v>138</v>
      </c>
      <c r="E76" s="57" t="s">
        <v>1993</v>
      </c>
      <c r="F76" s="1"/>
      <c r="G76" s="1"/>
      <c r="H76" s="11" t="s">
        <v>461</v>
      </c>
      <c r="I76" s="12" t="s">
        <v>9</v>
      </c>
      <c r="J76" s="12">
        <v>0.85</v>
      </c>
      <c r="K76" s="12" t="s">
        <v>241</v>
      </c>
      <c r="L76" s="13" t="s">
        <v>462</v>
      </c>
      <c r="M76" s="57" t="s">
        <v>1993</v>
      </c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2">
        <v>40</v>
      </c>
      <c r="AJ76" s="12">
        <v>34.6</v>
      </c>
      <c r="AK76" s="12">
        <v>140</v>
      </c>
      <c r="AL76" s="12">
        <v>0.35</v>
      </c>
      <c r="AM76" s="12">
        <v>0.28999999999999998</v>
      </c>
      <c r="AN76" s="12">
        <v>0.25</v>
      </c>
      <c r="AO76" s="12">
        <v>0.21</v>
      </c>
      <c r="AP76" s="12">
        <v>7.0000000000000007E-2</v>
      </c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 t="str">
        <f>IF(ROW(A75)&gt;ROWS(rngLoadCombinations)-1,"",INDEX(rngLoadCombinations,ROW(A75)+1,1))</f>
        <v/>
      </c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</row>
    <row r="77" spans="1:136" x14ac:dyDescent="0.25">
      <c r="A77" s="11" t="s">
        <v>139</v>
      </c>
      <c r="B77" s="12" t="s">
        <v>72</v>
      </c>
      <c r="C77" s="12" t="s">
        <v>9</v>
      </c>
      <c r="D77" s="13" t="s">
        <v>140</v>
      </c>
      <c r="E77" s="57" t="s">
        <v>1993</v>
      </c>
      <c r="F77" s="1"/>
      <c r="G77" s="1"/>
      <c r="H77" s="11" t="s">
        <v>463</v>
      </c>
      <c r="I77" s="12" t="s">
        <v>241</v>
      </c>
      <c r="J77" s="12" t="s">
        <v>241</v>
      </c>
      <c r="K77" s="12" t="s">
        <v>9</v>
      </c>
      <c r="L77" s="13" t="s">
        <v>464</v>
      </c>
      <c r="M77" s="57" t="s">
        <v>1993</v>
      </c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2">
        <v>43</v>
      </c>
      <c r="AJ77" s="12">
        <v>37.5</v>
      </c>
      <c r="AK77" s="12">
        <v>150</v>
      </c>
      <c r="AL77" s="12">
        <v>0.33</v>
      </c>
      <c r="AM77" s="12">
        <v>0.28000000000000003</v>
      </c>
      <c r="AN77" s="12">
        <v>0.24</v>
      </c>
      <c r="AO77" s="12">
        <v>0.21</v>
      </c>
      <c r="AP77" s="12">
        <v>0.06</v>
      </c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 t="str">
        <f>IF(ROW(A76)&gt;ROWS(rngLoadCombinations)-1,"",INDEX(rngLoadCombinations,ROW(A76)+1,1))</f>
        <v/>
      </c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</row>
    <row r="78" spans="1:136" x14ac:dyDescent="0.25">
      <c r="A78" s="11" t="s">
        <v>141</v>
      </c>
      <c r="B78" s="12" t="s">
        <v>142</v>
      </c>
      <c r="C78" s="12" t="s">
        <v>9</v>
      </c>
      <c r="D78" s="13" t="s">
        <v>143</v>
      </c>
      <c r="E78" s="57" t="s">
        <v>1993</v>
      </c>
      <c r="F78" s="1"/>
      <c r="G78" s="1"/>
      <c r="H78" s="11" t="s">
        <v>465</v>
      </c>
      <c r="I78" s="12">
        <v>13</v>
      </c>
      <c r="J78" s="12">
        <v>13</v>
      </c>
      <c r="K78" s="12" t="str">
        <f>IF(I77=J77,IF(I77="pt","pt","мм"),"арм.="&amp;IF(I77="pt","pt","мм")&amp;"; разм.="&amp;IF(J77="pt","pt","мм"))</f>
        <v>pt</v>
      </c>
      <c r="L78" s="13" t="s">
        <v>466</v>
      </c>
      <c r="M78" s="57" t="s">
        <v>1993</v>
      </c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2">
        <v>1000000</v>
      </c>
      <c r="AJ78" s="12">
        <v>1000000</v>
      </c>
      <c r="AK78" s="12">
        <v>1000000</v>
      </c>
      <c r="AL78" s="12">
        <v>0.33</v>
      </c>
      <c r="AM78" s="12">
        <v>0.28000000000000003</v>
      </c>
      <c r="AN78" s="12">
        <v>0.24</v>
      </c>
      <c r="AO78" s="12">
        <v>0.21</v>
      </c>
      <c r="AP78" s="12">
        <v>0.06</v>
      </c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 t="str">
        <f>IF(ROW(A77)&gt;ROWS(rngLoadCombinations)-1,"",INDEX(rngLoadCombinations,ROW(A77)+1,1))</f>
        <v/>
      </c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</row>
    <row r="79" spans="1:136" x14ac:dyDescent="0.25">
      <c r="A79" s="11" t="s">
        <v>144</v>
      </c>
      <c r="B79" s="12" t="s">
        <v>145</v>
      </c>
      <c r="C79" s="12" t="s">
        <v>9</v>
      </c>
      <c r="D79" s="13" t="s">
        <v>146</v>
      </c>
      <c r="E79" s="57" t="s">
        <v>1993</v>
      </c>
      <c r="F79" s="1"/>
      <c r="G79" s="1"/>
      <c r="H79" s="11" t="s">
        <v>467</v>
      </c>
      <c r="I79" s="12">
        <v>9</v>
      </c>
      <c r="J79" s="12">
        <v>9</v>
      </c>
      <c r="K79" s="12" t="str">
        <f>IF(I77=J77,IF(I77="pt","pt","мм"),"арм.="&amp;IF(I77="pt","pt","мм")&amp;"; разм.="&amp;IF(J77="pt","pt","мм"))</f>
        <v>pt</v>
      </c>
      <c r="L79" s="13" t="s">
        <v>468</v>
      </c>
      <c r="M79" s="57" t="s">
        <v>1993</v>
      </c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 t="str">
        <f>IF(ROW(A78)&gt;ROWS(rngLoadCombinations)-1,"",INDEX(rngLoadCombinations,ROW(A78)+1,1))</f>
        <v/>
      </c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</row>
    <row r="80" spans="1:136" x14ac:dyDescent="0.25">
      <c r="A80" s="11" t="s">
        <v>147</v>
      </c>
      <c r="B80" s="12">
        <v>1.4</v>
      </c>
      <c r="C80" s="12" t="s">
        <v>9</v>
      </c>
      <c r="D80" s="13" t="s">
        <v>148</v>
      </c>
      <c r="E80" s="57" t="s">
        <v>1993</v>
      </c>
      <c r="F80" s="1"/>
      <c r="G80" s="1"/>
      <c r="H80" s="11" t="s">
        <v>469</v>
      </c>
      <c r="I80" s="12" t="s">
        <v>9</v>
      </c>
      <c r="J80" s="12" t="s">
        <v>470</v>
      </c>
      <c r="K80" s="12" t="s">
        <v>9</v>
      </c>
      <c r="L80" s="13" t="s">
        <v>471</v>
      </c>
      <c r="M80" s="57" t="s">
        <v>1993</v>
      </c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 t="str">
        <f>IF(ROW(A79)&gt;ROWS(rngLoadCombinations)-1,"",INDEX(rngLoadCombinations,ROW(A79)+1,1))</f>
        <v/>
      </c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</row>
    <row r="81" spans="1:136" x14ac:dyDescent="0.25">
      <c r="A81" s="11" t="s">
        <v>149</v>
      </c>
      <c r="B81" s="12">
        <v>0.5</v>
      </c>
      <c r="C81" s="12" t="s">
        <v>9</v>
      </c>
      <c r="D81" s="13" t="s">
        <v>150</v>
      </c>
      <c r="E81" s="53" t="s">
        <v>1993</v>
      </c>
      <c r="F81" s="1"/>
      <c r="G81" s="1"/>
      <c r="H81" s="11" t="s">
        <v>472</v>
      </c>
      <c r="I81" s="12" t="s">
        <v>9</v>
      </c>
      <c r="J81" s="12" t="s">
        <v>473</v>
      </c>
      <c r="K81" s="12" t="s">
        <v>9</v>
      </c>
      <c r="L81" s="13" t="s">
        <v>474</v>
      </c>
      <c r="M81" s="53" t="s">
        <v>1993</v>
      </c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 t="str">
        <f>IF(ROW(A80)&gt;ROWS(rngLoadCombinations)-1,"",INDEX(rngLoadCombinations,ROW(A80)+1,1))</f>
        <v/>
      </c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</row>
    <row r="82" spans="1:136" x14ac:dyDescent="0.25">
      <c r="A82" s="11" t="s">
        <v>151</v>
      </c>
      <c r="B82" s="12" t="s">
        <v>72</v>
      </c>
      <c r="C82" s="12" t="s">
        <v>9</v>
      </c>
      <c r="D82" s="13" t="s">
        <v>152</v>
      </c>
      <c r="E82" s="53" t="s">
        <v>1993</v>
      </c>
      <c r="F82" s="1"/>
      <c r="G82" s="1"/>
      <c r="H82" s="11" t="s">
        <v>475</v>
      </c>
      <c r="I82" s="39" t="s">
        <v>476</v>
      </c>
      <c r="J82" s="39" t="s">
        <v>476</v>
      </c>
      <c r="K82" s="12" t="s">
        <v>252</v>
      </c>
      <c r="L82" s="13" t="s">
        <v>477</v>
      </c>
      <c r="M82" s="53" t="s">
        <v>1993</v>
      </c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 t="str">
        <f>IF(ROW(A81)&gt;ROWS(rngLoadCombinations)-1,"",INDEX(rngLoadCombinations,ROW(A81)+1,1))</f>
        <v/>
      </c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</row>
    <row r="83" spans="1:136" x14ac:dyDescent="0.25">
      <c r="A83" s="11" t="s">
        <v>153</v>
      </c>
      <c r="B83" s="12">
        <v>1</v>
      </c>
      <c r="C83" s="12" t="s">
        <v>9</v>
      </c>
      <c r="D83" s="13" t="s">
        <v>154</v>
      </c>
      <c r="E83" s="53" t="s">
        <v>1993</v>
      </c>
      <c r="F83" s="1"/>
      <c r="G83" s="1"/>
      <c r="H83" s="11" t="s">
        <v>478</v>
      </c>
      <c r="I83" s="39" t="s">
        <v>9</v>
      </c>
      <c r="J83" s="39" t="s">
        <v>479</v>
      </c>
      <c r="K83" s="12" t="s">
        <v>252</v>
      </c>
      <c r="L83" s="13" t="s">
        <v>480</v>
      </c>
      <c r="M83" s="53" t="s">
        <v>1993</v>
      </c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 t="str">
        <f>IF(ROW(A82)&gt;ROWS(rngLoadCombinations)-1,"",INDEX(rngLoadCombinations,ROW(A82)+1,1))</f>
        <v/>
      </c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</row>
    <row r="84" spans="1:136" x14ac:dyDescent="0.25">
      <c r="A84" s="11" t="s">
        <v>155</v>
      </c>
      <c r="B84" s="12" t="s">
        <v>156</v>
      </c>
      <c r="C84" s="12" t="s">
        <v>9</v>
      </c>
      <c r="D84" s="13" t="s">
        <v>157</v>
      </c>
      <c r="E84" s="53" t="s">
        <v>1993</v>
      </c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 t="str">
        <f>IF(ROW(A83)&gt;ROWS(rngLoadCombinations)-1,"",INDEX(rngLoadCombinations,ROW(A83)+1,1))</f>
        <v/>
      </c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</row>
    <row r="85" spans="1:136" x14ac:dyDescent="0.25">
      <c r="A85" s="11" t="s">
        <v>158</v>
      </c>
      <c r="B85" s="12" t="s">
        <v>159</v>
      </c>
      <c r="C85" s="12" t="s">
        <v>9</v>
      </c>
      <c r="D85" s="13" t="s">
        <v>160</v>
      </c>
      <c r="E85" s="53" t="s">
        <v>1993</v>
      </c>
      <c r="F85" s="1"/>
      <c r="G85" s="1"/>
      <c r="H85" s="55" t="s">
        <v>1996</v>
      </c>
      <c r="I85" s="5"/>
      <c r="J85" s="5"/>
      <c r="K85" s="5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 t="str">
        <f>IF(ROW(A84)&gt;ROWS(rngLoadCombinations)-1,"",INDEX(rngLoadCombinations,ROW(A84)+1,1))</f>
        <v/>
      </c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</row>
    <row r="86" spans="1:136" x14ac:dyDescent="0.25">
      <c r="A86" s="11" t="s">
        <v>161</v>
      </c>
      <c r="B86" s="12">
        <v>1</v>
      </c>
      <c r="C86" s="12" t="s">
        <v>9</v>
      </c>
      <c r="D86" s="13" t="s">
        <v>162</v>
      </c>
      <c r="E86" s="53" t="s">
        <v>1993</v>
      </c>
      <c r="F86" s="1"/>
      <c r="G86" s="1"/>
      <c r="H86" s="8" t="s">
        <v>1</v>
      </c>
      <c r="I86" s="9" t="s">
        <v>2</v>
      </c>
      <c r="J86" s="9" t="s">
        <v>3</v>
      </c>
      <c r="K86" s="10" t="s">
        <v>4</v>
      </c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 t="str">
        <f>IF(ROW(A85)&gt;ROWS(rngLoadCombinations)-1,"",INDEX(rngLoadCombinations,ROW(A85)+1,1))</f>
        <v/>
      </c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</row>
    <row r="87" spans="1:136" x14ac:dyDescent="0.25">
      <c r="A87" s="11"/>
      <c r="B87" s="12"/>
      <c r="C87" s="12"/>
      <c r="D87" s="13"/>
      <c r="E87" s="12"/>
      <c r="F87" s="1"/>
      <c r="G87" s="1"/>
      <c r="H87" s="11" t="s">
        <v>482</v>
      </c>
      <c r="I87" s="12">
        <v>300</v>
      </c>
      <c r="J87" s="12" t="str">
        <f>INDEX(rngUnitSettings,MATCH("Length",INDEX(rngUnitSettings,,1),0),2)</f>
        <v>mm</v>
      </c>
      <c r="K87" s="18" t="s">
        <v>483</v>
      </c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 t="str">
        <f>IF(ROW(A86)&gt;ROWS(rngLoadCombinations)-1,"",INDEX(rngLoadCombinations,ROW(A86)+1,1))</f>
        <v/>
      </c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</row>
    <row r="88" spans="1:136" x14ac:dyDescent="0.25">
      <c r="A88" s="8" t="s">
        <v>163</v>
      </c>
      <c r="B88" s="9"/>
      <c r="C88" s="9"/>
      <c r="D88" s="10"/>
      <c r="E88" s="9"/>
      <c r="F88" s="1"/>
      <c r="G88" s="1"/>
      <c r="H88" s="11" t="s">
        <v>484</v>
      </c>
      <c r="I88" s="12">
        <v>40</v>
      </c>
      <c r="J88" s="12" t="str">
        <f>INDEX(rngUnitSettings,MATCH("Length",INDEX(rngUnitSettings,,1),0),2)</f>
        <v>mm</v>
      </c>
      <c r="K88" s="18" t="s">
        <v>485</v>
      </c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 t="str">
        <f>IF(ROW(A87)&gt;ROWS(rngLoadCombinations)-1,"",INDEX(rngLoadCombinations,ROW(A87)+1,1))</f>
        <v/>
      </c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</row>
    <row r="89" spans="1:136" x14ac:dyDescent="0.25">
      <c r="A89" s="11" t="s">
        <v>164</v>
      </c>
      <c r="B89" s="12" t="s">
        <v>165</v>
      </c>
      <c r="C89" s="12" t="s">
        <v>9</v>
      </c>
      <c r="D89" s="13" t="s">
        <v>166</v>
      </c>
      <c r="E89" s="53" t="s">
        <v>1993</v>
      </c>
      <c r="F89" s="1"/>
      <c r="G89" s="1"/>
      <c r="H89" s="11" t="s">
        <v>486</v>
      </c>
      <c r="I89" s="12">
        <v>8</v>
      </c>
      <c r="J89" s="12" t="s">
        <v>31</v>
      </c>
      <c r="K89" s="18" t="s">
        <v>487</v>
      </c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 t="str">
        <f>IF(ROW(A88)&gt;ROWS(rngLoadCombinations)-1,"",INDEX(rngLoadCombinations,ROW(A88)+1,1))</f>
        <v/>
      </c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</row>
    <row r="90" spans="1:136" x14ac:dyDescent="0.25">
      <c r="A90" s="11" t="s">
        <v>167</v>
      </c>
      <c r="B90" s="12" t="s">
        <v>8</v>
      </c>
      <c r="C90" s="12" t="s">
        <v>9</v>
      </c>
      <c r="D90" s="13" t="s">
        <v>168</v>
      </c>
      <c r="E90" s="53" t="s">
        <v>1993</v>
      </c>
      <c r="F90" s="1"/>
      <c r="G90" s="1"/>
      <c r="H90" s="11" t="s">
        <v>488</v>
      </c>
      <c r="I90" s="12">
        <v>20</v>
      </c>
      <c r="J90" s="12" t="str">
        <f>INDEX(rngUnitSettings,MATCH("Length",INDEX(rngUnitSettings,,1),0),2)</f>
        <v>mm</v>
      </c>
      <c r="K90" s="18" t="s">
        <v>489</v>
      </c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 t="str">
        <f>IF(ROW(A89)&gt;ROWS(rngLoadCombinations)-1,"",INDEX(rngLoadCombinations,ROW(A89)+1,1))</f>
        <v/>
      </c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</row>
    <row r="91" spans="1:136" x14ac:dyDescent="0.25">
      <c r="A91" s="11" t="s">
        <v>169</v>
      </c>
      <c r="B91" s="12" t="s">
        <v>170</v>
      </c>
      <c r="C91" s="12" t="s">
        <v>9</v>
      </c>
      <c r="D91" s="13" t="s">
        <v>171</v>
      </c>
      <c r="E91" s="53" t="s">
        <v>1993</v>
      </c>
      <c r="F91" s="1"/>
      <c r="G91" s="1"/>
      <c r="H91" s="19" t="s">
        <v>490</v>
      </c>
      <c r="I91" s="20"/>
      <c r="J91" s="20"/>
      <c r="K91" s="2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 t="str">
        <f>IF(ROW(A90)&gt;ROWS(rngLoadCombinations)-1,"",INDEX(rngLoadCombinations,ROW(A90)+1,1))</f>
        <v/>
      </c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</row>
    <row r="92" spans="1:136" x14ac:dyDescent="0.25">
      <c r="A92" s="11" t="s">
        <v>172</v>
      </c>
      <c r="B92" s="12" t="s">
        <v>8</v>
      </c>
      <c r="C92" s="12" t="s">
        <v>9</v>
      </c>
      <c r="D92" s="13" t="s">
        <v>173</v>
      </c>
      <c r="E92" s="53" t="s">
        <v>1993</v>
      </c>
      <c r="F92" s="1"/>
      <c r="G92" s="1"/>
      <c r="H92" s="11" t="s">
        <v>491</v>
      </c>
      <c r="I92" s="12"/>
      <c r="J92" s="12" t="str">
        <f>INDEX(rngUnitSettings,MATCH("Length",INDEX(rngUnitSettings,,1),0),2)</f>
        <v>mm</v>
      </c>
      <c r="K92" s="18" t="s">
        <v>492</v>
      </c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 t="str">
        <f>IF(ROW(A91)&gt;ROWS(rngLoadCombinations)-1,"",INDEX(rngLoadCombinations,ROW(A91)+1,1))</f>
        <v/>
      </c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</row>
    <row r="93" spans="1:136" x14ac:dyDescent="0.25">
      <c r="A93" s="11" t="s">
        <v>174</v>
      </c>
      <c r="B93" s="12" t="s">
        <v>8</v>
      </c>
      <c r="C93" s="12" t="s">
        <v>9</v>
      </c>
      <c r="D93" s="13" t="s">
        <v>175</v>
      </c>
      <c r="E93" s="53" t="s">
        <v>1993</v>
      </c>
      <c r="F93" s="1"/>
      <c r="G93" s="1"/>
      <c r="H93" s="11" t="s">
        <v>493</v>
      </c>
      <c r="I93" s="12"/>
      <c r="J93" s="12" t="str">
        <f>INDEX(rngUnitSettings,MATCH("Length",INDEX(rngUnitSettings,,1),0),2)</f>
        <v>mm</v>
      </c>
      <c r="K93" s="18" t="s">
        <v>494</v>
      </c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 t="str">
        <f>IF(ROW(A92)&gt;ROWS(rngLoadCombinations)-1,"",INDEX(rngLoadCombinations,ROW(A92)+1,1))</f>
        <v/>
      </c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</row>
    <row r="94" spans="1:136" x14ac:dyDescent="0.25">
      <c r="A94" s="11" t="s">
        <v>176</v>
      </c>
      <c r="B94" s="12" t="s">
        <v>177</v>
      </c>
      <c r="C94" s="12" t="s">
        <v>9</v>
      </c>
      <c r="D94" s="13" t="s">
        <v>178</v>
      </c>
      <c r="E94" s="53" t="s">
        <v>1993</v>
      </c>
      <c r="F94" s="1"/>
      <c r="G94" s="1"/>
      <c r="H94" s="11" t="s">
        <v>495</v>
      </c>
      <c r="I94" s="12" t="s">
        <v>496</v>
      </c>
      <c r="J94" s="12" t="s">
        <v>9</v>
      </c>
      <c r="K94" s="18" t="s">
        <v>497</v>
      </c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 t="str">
        <f>IF(ROW(A93)&gt;ROWS(rngLoadCombinations)-1,"",INDEX(rngLoadCombinations,ROW(A93)+1,1))</f>
        <v/>
      </c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</row>
    <row r="95" spans="1:136" x14ac:dyDescent="0.25">
      <c r="A95" s="11" t="s">
        <v>179</v>
      </c>
      <c r="B95" s="12" t="s">
        <v>180</v>
      </c>
      <c r="C95" s="12" t="s">
        <v>9</v>
      </c>
      <c r="D95" s="13" t="s">
        <v>181</v>
      </c>
      <c r="E95" s="53" t="s">
        <v>1993</v>
      </c>
      <c r="F95" s="1"/>
      <c r="G95" s="1"/>
      <c r="H95" s="11" t="s">
        <v>498</v>
      </c>
      <c r="I95" s="12" t="s">
        <v>496</v>
      </c>
      <c r="J95" s="12" t="s">
        <v>9</v>
      </c>
      <c r="K95" s="18" t="s">
        <v>499</v>
      </c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 t="str">
        <f>IF(ROW(A94)&gt;ROWS(rngLoadCombinations)-1,"",INDEX(rngLoadCombinations,ROW(A94)+1,1))</f>
        <v/>
      </c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</row>
    <row r="96" spans="1:136" x14ac:dyDescent="0.25">
      <c r="A96" s="11" t="s">
        <v>182</v>
      </c>
      <c r="B96" s="12" t="s">
        <v>183</v>
      </c>
      <c r="C96" s="12" t="s">
        <v>9</v>
      </c>
      <c r="D96" s="13" t="s">
        <v>184</v>
      </c>
      <c r="E96" s="53" t="s">
        <v>1993</v>
      </c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 t="str">
        <f>IF(ROW(A95)&gt;ROWS(rngLoadCombinations)-1,"",INDEX(rngLoadCombinations,ROW(A95)+1,1))</f>
        <v/>
      </c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</row>
    <row r="97" spans="1:136" x14ac:dyDescent="0.25">
      <c r="A97" s="11" t="s">
        <v>185</v>
      </c>
      <c r="B97" s="12" t="s">
        <v>186</v>
      </c>
      <c r="C97" s="12" t="s">
        <v>9</v>
      </c>
      <c r="D97" s="13" t="s">
        <v>187</v>
      </c>
      <c r="E97" s="53" t="s">
        <v>1993</v>
      </c>
      <c r="F97" s="1"/>
      <c r="G97" s="1"/>
      <c r="H97" s="55" t="s">
        <v>1997</v>
      </c>
      <c r="I97" s="5"/>
      <c r="J97" s="5"/>
      <c r="K97" s="5"/>
      <c r="L97" s="5"/>
      <c r="M97" s="5"/>
      <c r="N97" s="5"/>
      <c r="O97" s="5"/>
      <c r="P97" s="5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 t="str">
        <f>IF(ROW(A96)&gt;ROWS(rngLoadCombinations)-1,"",INDEX(rngLoadCombinations,ROW(A96)+1,1))</f>
        <v/>
      </c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</row>
    <row r="98" spans="1:136" x14ac:dyDescent="0.25">
      <c r="A98" s="11" t="s">
        <v>188</v>
      </c>
      <c r="B98" s="12" t="s">
        <v>189</v>
      </c>
      <c r="C98" s="12" t="s">
        <v>9</v>
      </c>
      <c r="D98" s="13" t="s">
        <v>190</v>
      </c>
      <c r="E98" s="53" t="s">
        <v>1993</v>
      </c>
      <c r="F98" s="1"/>
      <c r="G98" s="1"/>
      <c r="H98" s="22" t="s">
        <v>502</v>
      </c>
      <c r="I98" s="22"/>
      <c r="J98" s="22"/>
      <c r="K98" s="22"/>
      <c r="L98" s="11"/>
      <c r="M98" s="11"/>
      <c r="N98" s="11"/>
      <c r="O98" s="11"/>
      <c r="P98" s="1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 t="str">
        <f>IF(ROW(A97)&gt;ROWS(rngLoadCombinations)-1,"",INDEX(rngLoadCombinations,ROW(A97)+1,1))</f>
        <v/>
      </c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</row>
    <row r="99" spans="1:136" x14ac:dyDescent="0.25">
      <c r="A99" s="11" t="s">
        <v>191</v>
      </c>
      <c r="B99" s="12" t="s">
        <v>192</v>
      </c>
      <c r="C99" s="12" t="s">
        <v>9</v>
      </c>
      <c r="D99" s="13" t="s">
        <v>193</v>
      </c>
      <c r="E99" s="53" t="s">
        <v>1993</v>
      </c>
      <c r="F99" s="1"/>
      <c r="G99" s="1"/>
      <c r="H99" s="8" t="s">
        <v>1</v>
      </c>
      <c r="I99" s="8" t="s">
        <v>2</v>
      </c>
      <c r="J99" s="8" t="s">
        <v>3</v>
      </c>
      <c r="K99" s="10" t="s">
        <v>4</v>
      </c>
      <c r="L99" s="11"/>
      <c r="M99" s="11"/>
      <c r="N99" s="11"/>
      <c r="O99" s="11"/>
      <c r="P99" s="1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 t="str">
        <f>IF(ROW(A98)&gt;ROWS(rngLoadCombinations)-1,"",INDEX(rngLoadCombinations,ROW(A98)+1,1))</f>
        <v/>
      </c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</row>
    <row r="100" spans="1:136" x14ac:dyDescent="0.25">
      <c r="A100" s="11" t="s">
        <v>194</v>
      </c>
      <c r="B100" s="12" t="s">
        <v>195</v>
      </c>
      <c r="C100" s="12" t="s">
        <v>9</v>
      </c>
      <c r="D100" s="13" t="s">
        <v>196</v>
      </c>
      <c r="E100" s="53" t="s">
        <v>1993</v>
      </c>
      <c r="F100" s="1"/>
      <c r="G100" s="1"/>
      <c r="H100" s="11" t="s">
        <v>503</v>
      </c>
      <c r="I100" s="12" t="s">
        <v>504</v>
      </c>
      <c r="J100" s="11" t="s">
        <v>9</v>
      </c>
      <c r="K100" s="13" t="s">
        <v>505</v>
      </c>
      <c r="L100" s="11"/>
      <c r="M100" s="11"/>
      <c r="N100" s="11"/>
      <c r="O100" s="11"/>
      <c r="P100" s="1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 t="str">
        <f>IF(ROW(A99)&gt;ROWS(rngLoadCombinations)-1,"",INDEX(rngLoadCombinations,ROW(A99)+1,1))</f>
        <v/>
      </c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</row>
    <row r="101" spans="1:136" x14ac:dyDescent="0.25">
      <c r="A101" s="11" t="s">
        <v>197</v>
      </c>
      <c r="B101" s="12" t="s">
        <v>198</v>
      </c>
      <c r="C101" s="12" t="s">
        <v>9</v>
      </c>
      <c r="D101" s="13" t="s">
        <v>199</v>
      </c>
      <c r="E101" s="53" t="s">
        <v>1993</v>
      </c>
      <c r="F101" s="1"/>
      <c r="G101" s="1"/>
      <c r="H101" s="11" t="s">
        <v>506</v>
      </c>
      <c r="I101" s="12">
        <v>0</v>
      </c>
      <c r="J101" s="11" t="str">
        <f>INDEX(rngUnitSettings,MATCH("Length",INDEX(rngUnitSettings,,1),0),2)</f>
        <v>mm</v>
      </c>
      <c r="K101" s="13" t="s">
        <v>507</v>
      </c>
      <c r="L101" s="11"/>
      <c r="M101" s="11"/>
      <c r="N101" s="11"/>
      <c r="O101" s="11"/>
      <c r="P101" s="1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 t="str">
        <f>IF(ROW(A100)&gt;ROWS(rngLoadCombinations)-1,"",INDEX(rngLoadCombinations,ROW(A100)+1,1))</f>
        <v/>
      </c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</row>
    <row r="102" spans="1:136" x14ac:dyDescent="0.25">
      <c r="A102" s="11" t="s">
        <v>200</v>
      </c>
      <c r="B102" s="12">
        <v>9</v>
      </c>
      <c r="C102" s="12" t="s">
        <v>201</v>
      </c>
      <c r="D102" s="13" t="s">
        <v>202</v>
      </c>
      <c r="E102" s="53" t="s">
        <v>1993</v>
      </c>
      <c r="F102" s="1"/>
      <c r="G102" s="1"/>
      <c r="H102" s="11"/>
      <c r="I102" s="11"/>
      <c r="J102" s="11"/>
      <c r="K102" s="13"/>
      <c r="L102" s="11"/>
      <c r="M102" s="11"/>
      <c r="N102" s="11"/>
      <c r="O102" s="11"/>
      <c r="P102" s="1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 t="str">
        <f>IF(ROW(A101)&gt;ROWS(rngLoadCombinations)-1,"",INDEX(rngLoadCombinations,ROW(A101)+1,1))</f>
        <v/>
      </c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</row>
    <row r="103" spans="1:136" x14ac:dyDescent="0.25">
      <c r="A103" s="11" t="s">
        <v>203</v>
      </c>
      <c r="B103" s="12">
        <v>5</v>
      </c>
      <c r="C103" s="12" t="s">
        <v>201</v>
      </c>
      <c r="D103" s="13" t="s">
        <v>204</v>
      </c>
      <c r="E103" s="53" t="s">
        <v>1993</v>
      </c>
      <c r="F103" s="1"/>
      <c r="G103" s="1"/>
      <c r="H103" s="23" t="s">
        <v>508</v>
      </c>
      <c r="I103" s="11"/>
      <c r="J103" s="11"/>
      <c r="K103" s="13"/>
      <c r="L103" s="11"/>
      <c r="M103" s="11"/>
      <c r="N103" s="11"/>
      <c r="O103" s="11"/>
      <c r="P103" s="1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 t="str">
        <f>IF(ROW(A102)&gt;ROWS(rngLoadCombinations)-1,"",INDEX(rngLoadCombinations,ROW(A102)+1,1))</f>
        <v/>
      </c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</row>
    <row r="104" spans="1:136" x14ac:dyDescent="0.25">
      <c r="A104" s="11" t="s">
        <v>205</v>
      </c>
      <c r="B104" s="12">
        <v>1</v>
      </c>
      <c r="C104" s="12" t="s">
        <v>201</v>
      </c>
      <c r="D104" s="13" t="s">
        <v>206</v>
      </c>
      <c r="E104" s="53" t="s">
        <v>1993</v>
      </c>
      <c r="F104" s="1"/>
      <c r="G104" s="1"/>
      <c r="H104" s="9" t="s">
        <v>509</v>
      </c>
      <c r="I104" s="9" t="s">
        <v>510</v>
      </c>
      <c r="J104" s="9" t="s">
        <v>511</v>
      </c>
      <c r="K104" s="24" t="s">
        <v>512</v>
      </c>
      <c r="L104" s="9" t="s">
        <v>3</v>
      </c>
      <c r="M104" s="11"/>
      <c r="N104" s="11"/>
      <c r="O104" s="11"/>
      <c r="P104" s="1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 t="str">
        <f>IF(ROW(A103)&gt;ROWS(rngLoadCombinations)-1,"",INDEX(rngLoadCombinations,ROW(A103)+1,1))</f>
        <v/>
      </c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</row>
    <row r="105" spans="1:136" x14ac:dyDescent="0.25">
      <c r="A105" s="11" t="s">
        <v>207</v>
      </c>
      <c r="B105" s="12">
        <v>6</v>
      </c>
      <c r="C105" s="12" t="s">
        <v>201</v>
      </c>
      <c r="D105" s="13" t="s">
        <v>208</v>
      </c>
      <c r="E105" s="53" t="s">
        <v>1993</v>
      </c>
      <c r="F105" s="1"/>
      <c r="G105" s="1"/>
      <c r="H105" s="12">
        <v>550</v>
      </c>
      <c r="I105" s="12">
        <v>250</v>
      </c>
      <c r="J105" s="12">
        <v>250</v>
      </c>
      <c r="K105" s="25">
        <v>600</v>
      </c>
      <c r="L105" s="11" t="str">
        <f>INDEX(rngUnitSettings,MATCH("Length",INDEX(rngUnitSettings,,1),0),2)</f>
        <v>mm</v>
      </c>
      <c r="M105" s="11"/>
      <c r="N105" s="11"/>
      <c r="O105" s="11"/>
      <c r="P105" s="1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 t="str">
        <f>IF(ROW(A104)&gt;ROWS(rngLoadCombinations)-1,"",INDEX(rngLoadCombinations,ROW(A104)+1,1))</f>
        <v/>
      </c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</row>
    <row r="106" spans="1:136" x14ac:dyDescent="0.25">
      <c r="A106" s="11" t="s">
        <v>209</v>
      </c>
      <c r="B106" s="12">
        <v>8</v>
      </c>
      <c r="C106" s="12" t="s">
        <v>201</v>
      </c>
      <c r="D106" s="13" t="s">
        <v>210</v>
      </c>
      <c r="E106" s="53" t="s">
        <v>1993</v>
      </c>
      <c r="F106" s="1"/>
      <c r="G106" s="1"/>
      <c r="H106" s="26" t="s">
        <v>513</v>
      </c>
      <c r="I106" s="26"/>
      <c r="J106" s="26"/>
      <c r="K106" s="26"/>
      <c r="L106" s="26"/>
      <c r="M106" s="26"/>
      <c r="N106" s="26"/>
      <c r="O106" s="26"/>
      <c r="P106" s="1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 t="str">
        <f>IF(ROW(A105)&gt;ROWS(rngLoadCombinations)-1,"",INDEX(rngLoadCombinations,ROW(A105)+1,1))</f>
        <v/>
      </c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</row>
    <row r="107" spans="1:136" x14ac:dyDescent="0.25">
      <c r="A107" s="11"/>
      <c r="B107" s="12"/>
      <c r="C107" s="12"/>
      <c r="D107" s="13"/>
      <c r="E107" s="12"/>
      <c r="F107" s="1"/>
      <c r="G107" s="1"/>
      <c r="H107" s="8" t="s">
        <v>514</v>
      </c>
      <c r="I107" s="9" t="s">
        <v>515</v>
      </c>
      <c r="J107" s="9" t="s">
        <v>516</v>
      </c>
      <c r="K107" s="24" t="s">
        <v>517</v>
      </c>
      <c r="L107" s="9" t="s">
        <v>518</v>
      </c>
      <c r="M107" s="9" t="s">
        <v>519</v>
      </c>
      <c r="N107" s="9" t="s">
        <v>3</v>
      </c>
      <c r="O107" s="27" t="s">
        <v>4</v>
      </c>
      <c r="P107" s="1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 t="str">
        <f>IF(ROW(A106)&gt;ROWS(rngLoadCombinations)-1,"",INDEX(rngLoadCombinations,ROW(A106)+1,1))</f>
        <v/>
      </c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</row>
    <row r="108" spans="1:136" x14ac:dyDescent="0.25">
      <c r="A108" s="8" t="s">
        <v>211</v>
      </c>
      <c r="B108" s="9"/>
      <c r="C108" s="9"/>
      <c r="D108" s="10"/>
      <c r="E108" s="9"/>
      <c r="F108" s="1"/>
      <c r="G108" s="1"/>
      <c r="H108" s="11" t="s">
        <v>520</v>
      </c>
      <c r="I108" s="12">
        <v>40</v>
      </c>
      <c r="J108" s="12">
        <v>32</v>
      </c>
      <c r="K108" s="25">
        <v>5</v>
      </c>
      <c r="L108" s="12">
        <v>80</v>
      </c>
      <c r="M108" s="12">
        <v>80</v>
      </c>
      <c r="N108" s="12" t="str">
        <f>INDEX(rngUnitSettings,MATCH("Length",INDEX(rngUnitSettings,,1),0),2)</f>
        <v>mm</v>
      </c>
      <c r="O108" s="18" t="s">
        <v>521</v>
      </c>
      <c r="P108" s="1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 t="str">
        <f>IF(ROW(A107)&gt;ROWS(rngLoadCombinations)-1,"",INDEX(rngLoadCombinations,ROW(A107)+1,1))</f>
        <v/>
      </c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</row>
    <row r="109" spans="1:136" x14ac:dyDescent="0.25">
      <c r="A109" s="11" t="s">
        <v>212</v>
      </c>
      <c r="B109" s="12" t="s">
        <v>180</v>
      </c>
      <c r="C109" s="12" t="s">
        <v>9</v>
      </c>
      <c r="D109" s="13" t="s">
        <v>213</v>
      </c>
      <c r="E109" s="53" t="s">
        <v>1993</v>
      </c>
      <c r="F109" s="1"/>
      <c r="G109" s="1"/>
      <c r="H109" s="11" t="s">
        <v>522</v>
      </c>
      <c r="I109" s="12">
        <v>40</v>
      </c>
      <c r="J109" s="12">
        <v>32</v>
      </c>
      <c r="K109" s="25">
        <v>5</v>
      </c>
      <c r="L109" s="12">
        <v>80</v>
      </c>
      <c r="M109" s="12">
        <v>80</v>
      </c>
      <c r="N109" s="12" t="str">
        <f>INDEX(rngUnitSettings,MATCH("Length",INDEX(rngUnitSettings,,1),0),2)</f>
        <v>mm</v>
      </c>
      <c r="O109" s="18" t="s">
        <v>523</v>
      </c>
      <c r="P109" s="1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 t="str">
        <f>IF(ROW(A108)&gt;ROWS(rngLoadCombinations)-1,"",INDEX(rngLoadCombinations,ROW(A108)+1,1))</f>
        <v/>
      </c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</row>
    <row r="110" spans="1:136" x14ac:dyDescent="0.25">
      <c r="A110" s="11" t="s">
        <v>214</v>
      </c>
      <c r="B110" s="12" t="s">
        <v>183</v>
      </c>
      <c r="C110" s="12" t="s">
        <v>9</v>
      </c>
      <c r="D110" s="13" t="s">
        <v>215</v>
      </c>
      <c r="E110" s="53" t="s">
        <v>1993</v>
      </c>
      <c r="F110" s="1"/>
      <c r="G110" s="1"/>
      <c r="H110" s="11" t="s">
        <v>524</v>
      </c>
      <c r="I110" s="12">
        <v>40</v>
      </c>
      <c r="J110" s="12">
        <v>32</v>
      </c>
      <c r="K110" s="25">
        <v>2</v>
      </c>
      <c r="L110" s="12">
        <v>80</v>
      </c>
      <c r="M110" s="12">
        <v>80</v>
      </c>
      <c r="N110" s="12" t="str">
        <f>INDEX(rngUnitSettings,MATCH("Length",INDEX(rngUnitSettings,,1),0),2)</f>
        <v>mm</v>
      </c>
      <c r="O110" s="18" t="s">
        <v>525</v>
      </c>
      <c r="P110" s="1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 t="str">
        <f>IF(ROW(A109)&gt;ROWS(rngLoadCombinations)-1,"",INDEX(rngLoadCombinations,ROW(A109)+1,1))</f>
        <v/>
      </c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</row>
    <row r="111" spans="1:136" x14ac:dyDescent="0.25">
      <c r="A111" s="11" t="s">
        <v>216</v>
      </c>
      <c r="B111" s="12">
        <v>9.9999999999999995E-7</v>
      </c>
      <c r="C111" s="12" t="str">
        <f>INDEX(rngUnitSettings,MATCH("Area",INDEX(rngUnitSettings,,1),0),2)</f>
        <v>mm2</v>
      </c>
      <c r="D111" s="13" t="s">
        <v>217</v>
      </c>
      <c r="E111" s="53" t="s">
        <v>1993</v>
      </c>
      <c r="F111" s="1"/>
      <c r="G111" s="1"/>
      <c r="H111" s="11" t="s">
        <v>526</v>
      </c>
      <c r="I111" s="12">
        <v>40</v>
      </c>
      <c r="J111" s="12">
        <v>32</v>
      </c>
      <c r="K111" s="25">
        <v>2</v>
      </c>
      <c r="L111" s="12">
        <v>80</v>
      </c>
      <c r="M111" s="12">
        <v>80</v>
      </c>
      <c r="N111" s="12" t="str">
        <f>INDEX(rngUnitSettings,MATCH("Length",INDEX(rngUnitSettings,,1),0),2)</f>
        <v>mm</v>
      </c>
      <c r="O111" s="18" t="s">
        <v>527</v>
      </c>
      <c r="P111" s="1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 t="str">
        <f>IF(ROW(A110)&gt;ROWS(rngLoadCombinations)-1,"",INDEX(rngLoadCombinations,ROW(A110)+1,1))</f>
        <v/>
      </c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</row>
    <row r="112" spans="1:136" x14ac:dyDescent="0.25">
      <c r="A112" s="11"/>
      <c r="B112" s="12"/>
      <c r="C112" s="12"/>
      <c r="D112" s="13"/>
      <c r="E112" s="12"/>
      <c r="F112" s="1"/>
      <c r="G112" s="1"/>
      <c r="H112" s="11" t="s">
        <v>528</v>
      </c>
      <c r="I112" s="12">
        <v>40</v>
      </c>
      <c r="J112" s="12">
        <v>32</v>
      </c>
      <c r="K112" s="25">
        <v>2</v>
      </c>
      <c r="L112" s="12">
        <v>80</v>
      </c>
      <c r="M112" s="12">
        <v>80</v>
      </c>
      <c r="N112" s="12" t="str">
        <f>INDEX(rngUnitSettings,MATCH("Length",INDEX(rngUnitSettings,,1),0),2)</f>
        <v>mm</v>
      </c>
      <c r="O112" s="18" t="s">
        <v>529</v>
      </c>
      <c r="P112" s="1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 t="str">
        <f>IF(ROW(A111)&gt;ROWS(rngLoadCombinations)-1,"",INDEX(rngLoadCombinations,ROW(A111)+1,1))</f>
        <v/>
      </c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</row>
    <row r="113" spans="1:136" x14ac:dyDescent="0.25">
      <c r="A113" s="8" t="s">
        <v>218</v>
      </c>
      <c r="B113" s="9"/>
      <c r="C113" s="9"/>
      <c r="D113" s="10"/>
      <c r="E113" s="9"/>
      <c r="F113" s="1"/>
      <c r="G113" s="1"/>
      <c r="H113" s="11" t="s">
        <v>530</v>
      </c>
      <c r="I113" s="12">
        <v>40</v>
      </c>
      <c r="J113" s="12">
        <v>32</v>
      </c>
      <c r="K113" s="25">
        <v>2</v>
      </c>
      <c r="L113" s="12">
        <v>80</v>
      </c>
      <c r="M113" s="12">
        <v>80</v>
      </c>
      <c r="N113" s="12" t="str">
        <f>INDEX(rngUnitSettings,MATCH("Length",INDEX(rngUnitSettings,,1),0),2)</f>
        <v>mm</v>
      </c>
      <c r="O113" s="18" t="s">
        <v>531</v>
      </c>
      <c r="P113" s="1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 t="str">
        <f>IF(ROW(A112)&gt;ROWS(rngLoadCombinations)-1,"",INDEX(rngLoadCombinations,ROW(A112)+1,1))</f>
        <v/>
      </c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</row>
    <row r="114" spans="1:136" x14ac:dyDescent="0.25">
      <c r="A114" s="11" t="s">
        <v>219</v>
      </c>
      <c r="B114" s="12" t="s">
        <v>8</v>
      </c>
      <c r="C114" s="12" t="s">
        <v>9</v>
      </c>
      <c r="D114" s="13" t="s">
        <v>220</v>
      </c>
      <c r="E114" s="53" t="s">
        <v>1993</v>
      </c>
      <c r="F114" s="1"/>
      <c r="G114" s="1"/>
      <c r="H114" s="11" t="s">
        <v>532</v>
      </c>
      <c r="I114" s="12">
        <v>40</v>
      </c>
      <c r="J114" s="12">
        <v>32</v>
      </c>
      <c r="K114" s="25">
        <v>5</v>
      </c>
      <c r="L114" s="12">
        <v>80</v>
      </c>
      <c r="M114" s="12">
        <v>80</v>
      </c>
      <c r="N114" s="12" t="str">
        <f>INDEX(rngUnitSettings,MATCH("Length",INDEX(rngUnitSettings,,1),0),2)</f>
        <v>mm</v>
      </c>
      <c r="O114" s="18" t="s">
        <v>533</v>
      </c>
      <c r="P114" s="1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 t="str">
        <f>IF(ROW(A113)&gt;ROWS(rngLoadCombinations)-1,"",INDEX(rngLoadCombinations,ROW(A113)+1,1))</f>
        <v/>
      </c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</row>
    <row r="115" spans="1:136" x14ac:dyDescent="0.25">
      <c r="A115" s="11" t="s">
        <v>221</v>
      </c>
      <c r="B115" s="12" t="s">
        <v>8</v>
      </c>
      <c r="C115" s="12" t="s">
        <v>9</v>
      </c>
      <c r="D115" s="13" t="s">
        <v>222</v>
      </c>
      <c r="E115" s="53" t="s">
        <v>1993</v>
      </c>
      <c r="F115" s="1"/>
      <c r="G115" s="1"/>
      <c r="H115" s="11" t="s">
        <v>534</v>
      </c>
      <c r="I115" s="12">
        <v>40</v>
      </c>
      <c r="J115" s="12">
        <v>32</v>
      </c>
      <c r="K115" s="25">
        <v>5</v>
      </c>
      <c r="L115" s="12">
        <v>80</v>
      </c>
      <c r="M115" s="12">
        <v>80</v>
      </c>
      <c r="N115" s="12" t="str">
        <f>INDEX(rngUnitSettings,MATCH("Length",INDEX(rngUnitSettings,,1),0),2)</f>
        <v>mm</v>
      </c>
      <c r="O115" s="18" t="s">
        <v>535</v>
      </c>
      <c r="P115" s="1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 t="str">
        <f>IF(ROW(A114)&gt;ROWS(rngLoadCombinations)-1,"",INDEX(rngLoadCombinations,ROW(A114)+1,1))</f>
        <v/>
      </c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</row>
    <row r="116" spans="1:136" x14ac:dyDescent="0.25">
      <c r="A116" s="11" t="s">
        <v>223</v>
      </c>
      <c r="B116" s="12" t="s">
        <v>165</v>
      </c>
      <c r="C116" s="12" t="s">
        <v>9</v>
      </c>
      <c r="D116" s="13" t="s">
        <v>224</v>
      </c>
      <c r="E116" s="53" t="s">
        <v>1993</v>
      </c>
      <c r="F116" s="1"/>
      <c r="G116" s="1"/>
      <c r="H116" s="26" t="s">
        <v>536</v>
      </c>
      <c r="I116" s="26"/>
      <c r="J116" s="26"/>
      <c r="K116" s="26"/>
      <c r="L116" s="26"/>
      <c r="M116" s="26"/>
      <c r="N116" s="26"/>
      <c r="O116" s="26"/>
      <c r="P116" s="26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 t="str">
        <f>IF(ROW(A115)&gt;ROWS(rngLoadCombinations)-1,"",INDEX(rngLoadCombinations,ROW(A115)+1,1))</f>
        <v/>
      </c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</row>
    <row r="117" spans="1:136" x14ac:dyDescent="0.25">
      <c r="A117" s="11" t="s">
        <v>225</v>
      </c>
      <c r="B117" s="12" t="s">
        <v>8</v>
      </c>
      <c r="C117" s="12" t="s">
        <v>9</v>
      </c>
      <c r="D117" s="13" t="s">
        <v>226</v>
      </c>
      <c r="E117" s="53" t="s">
        <v>1993</v>
      </c>
      <c r="F117" s="1"/>
      <c r="G117" s="1"/>
      <c r="H117" s="8" t="s">
        <v>514</v>
      </c>
      <c r="I117" s="9" t="s">
        <v>537</v>
      </c>
      <c r="J117" s="9" t="s">
        <v>538</v>
      </c>
      <c r="K117" s="24" t="s">
        <v>539</v>
      </c>
      <c r="L117" s="9" t="s">
        <v>540</v>
      </c>
      <c r="M117" s="9" t="s">
        <v>538</v>
      </c>
      <c r="N117" s="9" t="s">
        <v>539</v>
      </c>
      <c r="O117" s="9" t="s">
        <v>3</v>
      </c>
      <c r="P117" s="27" t="s">
        <v>4</v>
      </c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 t="str">
        <f>IF(ROW(A116)&gt;ROWS(rngLoadCombinations)-1,"",INDEX(rngLoadCombinations,ROW(A116)+1,1))</f>
        <v/>
      </c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</row>
    <row r="118" spans="1:136" x14ac:dyDescent="0.25">
      <c r="A118" s="11" t="s">
        <v>227</v>
      </c>
      <c r="B118" s="12" t="s">
        <v>228</v>
      </c>
      <c r="C118" s="12" t="s">
        <v>9</v>
      </c>
      <c r="D118" s="13" t="s">
        <v>229</v>
      </c>
      <c r="E118" s="53" t="s">
        <v>1993</v>
      </c>
      <c r="F118" s="1"/>
      <c r="G118" s="1"/>
      <c r="H118" s="11" t="s">
        <v>520</v>
      </c>
      <c r="I118" s="12"/>
      <c r="J118" s="12" t="s">
        <v>496</v>
      </c>
      <c r="K118" s="25" t="s">
        <v>541</v>
      </c>
      <c r="L118" s="12"/>
      <c r="M118" s="12" t="s">
        <v>496</v>
      </c>
      <c r="N118" s="12" t="s">
        <v>541</v>
      </c>
      <c r="O118" s="12" t="str">
        <f>INDEX(rngUnitSettings,MATCH("Length",INDEX(rngUnitSettings,,1),0),2)</f>
        <v>mm</v>
      </c>
      <c r="P118" s="18" t="s">
        <v>542</v>
      </c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 t="str">
        <f>IF(ROW(A117)&gt;ROWS(rngLoadCombinations)-1,"",INDEX(rngLoadCombinations,ROW(A117)+1,1))</f>
        <v/>
      </c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</row>
    <row r="119" spans="1:136" x14ac:dyDescent="0.25">
      <c r="A119" s="11" t="s">
        <v>230</v>
      </c>
      <c r="B119" s="12">
        <v>100</v>
      </c>
      <c r="C119" s="12" t="str">
        <f>INDEX(rngUnitSettings,MATCH("Length",INDEX(rngUnitSettings,,1),0),2)</f>
        <v>mm</v>
      </c>
      <c r="D119" s="13" t="s">
        <v>231</v>
      </c>
      <c r="E119" s="53" t="s">
        <v>1993</v>
      </c>
      <c r="F119" s="1"/>
      <c r="G119" s="1"/>
      <c r="H119" s="11" t="s">
        <v>522</v>
      </c>
      <c r="I119" s="12"/>
      <c r="J119" s="12" t="s">
        <v>496</v>
      </c>
      <c r="K119" s="25" t="s">
        <v>541</v>
      </c>
      <c r="L119" s="12"/>
      <c r="M119" s="12" t="s">
        <v>496</v>
      </c>
      <c r="N119" s="12" t="s">
        <v>541</v>
      </c>
      <c r="O119" s="12" t="str">
        <f>INDEX(rngUnitSettings,MATCH("Length",INDEX(rngUnitSettings,,1),0),2)</f>
        <v>mm</v>
      </c>
      <c r="P119" s="18" t="s">
        <v>543</v>
      </c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 t="str">
        <f>IF(ROW(A118)&gt;ROWS(rngLoadCombinations)-1,"",INDEX(rngLoadCombinations,ROW(A118)+1,1))</f>
        <v/>
      </c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</row>
    <row r="120" spans="1:136" x14ac:dyDescent="0.25">
      <c r="A120" s="11" t="s">
        <v>232</v>
      </c>
      <c r="B120" s="12" t="s">
        <v>8</v>
      </c>
      <c r="C120" s="12" t="s">
        <v>9</v>
      </c>
      <c r="D120" s="13" t="s">
        <v>233</v>
      </c>
      <c r="E120" s="53" t="s">
        <v>1993</v>
      </c>
      <c r="F120" s="1"/>
      <c r="G120" s="1"/>
      <c r="H120" s="11" t="s">
        <v>524</v>
      </c>
      <c r="I120" s="12"/>
      <c r="J120" s="12" t="s">
        <v>496</v>
      </c>
      <c r="K120" s="25" t="s">
        <v>541</v>
      </c>
      <c r="L120" s="12"/>
      <c r="M120" s="12" t="s">
        <v>496</v>
      </c>
      <c r="N120" s="12" t="s">
        <v>541</v>
      </c>
      <c r="O120" s="12" t="str">
        <f>INDEX(rngUnitSettings,MATCH("Length",INDEX(rngUnitSettings,,1),0),2)</f>
        <v>mm</v>
      </c>
      <c r="P120" s="18" t="s">
        <v>544</v>
      </c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 t="str">
        <f>IF(ROW(A119)&gt;ROWS(rngLoadCombinations)-1,"",INDEX(rngLoadCombinations,ROW(A119)+1,1))</f>
        <v/>
      </c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</row>
    <row r="121" spans="1:136" x14ac:dyDescent="0.25">
      <c r="A121" s="11" t="s">
        <v>234</v>
      </c>
      <c r="B121" s="12" t="s">
        <v>170</v>
      </c>
      <c r="C121" s="12" t="s">
        <v>9</v>
      </c>
      <c r="D121" s="13" t="s">
        <v>235</v>
      </c>
      <c r="E121" s="53" t="s">
        <v>1993</v>
      </c>
      <c r="F121" s="1"/>
      <c r="G121" s="1"/>
      <c r="H121" s="11" t="s">
        <v>526</v>
      </c>
      <c r="I121" s="12"/>
      <c r="J121" s="12" t="s">
        <v>496</v>
      </c>
      <c r="K121" s="25" t="s">
        <v>541</v>
      </c>
      <c r="L121" s="12"/>
      <c r="M121" s="12" t="s">
        <v>496</v>
      </c>
      <c r="N121" s="12" t="s">
        <v>541</v>
      </c>
      <c r="O121" s="12" t="str">
        <f>INDEX(rngUnitSettings,MATCH("Length",INDEX(rngUnitSettings,,1),0),2)</f>
        <v>mm</v>
      </c>
      <c r="P121" s="18" t="s">
        <v>545</v>
      </c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 t="str">
        <f>IF(ROW(A120)&gt;ROWS(rngLoadCombinations)-1,"",INDEX(rngLoadCombinations,ROW(A120)+1,1))</f>
        <v/>
      </c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</row>
    <row r="122" spans="1:136" x14ac:dyDescent="0.25">
      <c r="A122" s="11" t="s">
        <v>236</v>
      </c>
      <c r="B122" s="12" t="s">
        <v>8</v>
      </c>
      <c r="C122" s="12" t="s">
        <v>9</v>
      </c>
      <c r="D122" s="13" t="s">
        <v>237</v>
      </c>
      <c r="E122" s="53" t="s">
        <v>1993</v>
      </c>
      <c r="F122" s="1"/>
      <c r="G122" s="1"/>
      <c r="H122" s="11" t="s">
        <v>528</v>
      </c>
      <c r="I122" s="12"/>
      <c r="J122" s="12" t="s">
        <v>496</v>
      </c>
      <c r="K122" s="25" t="s">
        <v>541</v>
      </c>
      <c r="L122" s="12"/>
      <c r="M122" s="12" t="s">
        <v>496</v>
      </c>
      <c r="N122" s="12" t="s">
        <v>541</v>
      </c>
      <c r="O122" s="12" t="str">
        <f>INDEX(rngUnitSettings,MATCH("Length",INDEX(rngUnitSettings,,1),0),2)</f>
        <v>mm</v>
      </c>
      <c r="P122" s="18" t="s">
        <v>546</v>
      </c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 t="str">
        <f>IF(ROW(A121)&gt;ROWS(rngLoadCombinations)-1,"",INDEX(rngLoadCombinations,ROW(A121)+1,1))</f>
        <v/>
      </c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</row>
    <row r="123" spans="1:136" x14ac:dyDescent="0.25">
      <c r="A123" s="11" t="s">
        <v>238</v>
      </c>
      <c r="B123" s="12" t="s">
        <v>8</v>
      </c>
      <c r="C123" s="12" t="s">
        <v>9</v>
      </c>
      <c r="D123" s="13" t="s">
        <v>239</v>
      </c>
      <c r="E123" s="53" t="s">
        <v>1993</v>
      </c>
      <c r="F123" s="1"/>
      <c r="G123" s="1"/>
      <c r="H123" s="11" t="s">
        <v>530</v>
      </c>
      <c r="I123" s="12"/>
      <c r="J123" s="12" t="s">
        <v>496</v>
      </c>
      <c r="K123" s="25" t="s">
        <v>541</v>
      </c>
      <c r="L123" s="12"/>
      <c r="M123" s="12" t="s">
        <v>496</v>
      </c>
      <c r="N123" s="12" t="s">
        <v>541</v>
      </c>
      <c r="O123" s="12" t="str">
        <f>INDEX(rngUnitSettings,MATCH("Length",INDEX(rngUnitSettings,,1),0),2)</f>
        <v>mm</v>
      </c>
      <c r="P123" s="18" t="s">
        <v>547</v>
      </c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 t="str">
        <f>IF(ROW(A122)&gt;ROWS(rngLoadCombinations)-1,"",INDEX(rngLoadCombinations,ROW(A122)+1,1))</f>
        <v/>
      </c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</row>
    <row r="124" spans="1:136" x14ac:dyDescent="0.25">
      <c r="A124" s="11" t="s">
        <v>240</v>
      </c>
      <c r="B124" s="12">
        <v>7.5</v>
      </c>
      <c r="C124" s="12" t="s">
        <v>241</v>
      </c>
      <c r="D124" s="13" t="s">
        <v>242</v>
      </c>
      <c r="E124" s="53" t="s">
        <v>1993</v>
      </c>
      <c r="F124" s="1"/>
      <c r="G124" s="1"/>
      <c r="H124" s="11" t="s">
        <v>532</v>
      </c>
      <c r="I124" s="12"/>
      <c r="J124" s="12" t="s">
        <v>496</v>
      </c>
      <c r="K124" s="25" t="s">
        <v>541</v>
      </c>
      <c r="L124" s="12"/>
      <c r="M124" s="12" t="s">
        <v>496</v>
      </c>
      <c r="N124" s="12" t="s">
        <v>541</v>
      </c>
      <c r="O124" s="12" t="str">
        <f>INDEX(rngUnitSettings,MATCH("Length",INDEX(rngUnitSettings,,1),0),2)</f>
        <v>mm</v>
      </c>
      <c r="P124" s="18" t="s">
        <v>548</v>
      </c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 t="str">
        <f>IF(ROW(A123)&gt;ROWS(rngLoadCombinations)-1,"",INDEX(rngLoadCombinations,ROW(A123)+1,1))</f>
        <v/>
      </c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</row>
    <row r="125" spans="1:136" x14ac:dyDescent="0.25">
      <c r="A125" s="11" t="s">
        <v>243</v>
      </c>
      <c r="B125" s="12" t="s">
        <v>8</v>
      </c>
      <c r="C125" s="12" t="s">
        <v>9</v>
      </c>
      <c r="D125" s="13" t="s">
        <v>244</v>
      </c>
      <c r="E125" s="53" t="s">
        <v>1993</v>
      </c>
      <c r="F125" s="1"/>
      <c r="G125" s="1"/>
      <c r="H125" s="11" t="s">
        <v>534</v>
      </c>
      <c r="I125" s="12"/>
      <c r="J125" s="12" t="s">
        <v>496</v>
      </c>
      <c r="K125" s="25" t="s">
        <v>541</v>
      </c>
      <c r="L125" s="12"/>
      <c r="M125" s="12" t="s">
        <v>496</v>
      </c>
      <c r="N125" s="12" t="s">
        <v>541</v>
      </c>
      <c r="O125" s="12" t="str">
        <f>INDEX(rngUnitSettings,MATCH("Length",INDEX(rngUnitSettings,,1),0),2)</f>
        <v>mm</v>
      </c>
      <c r="P125" s="18" t="s">
        <v>549</v>
      </c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 t="str">
        <f>IF(ROW(A124)&gt;ROWS(rngLoadCombinations)-1,"",INDEX(rngLoadCombinations,ROW(A124)+1,1))</f>
        <v/>
      </c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</row>
    <row r="126" spans="1:136" x14ac:dyDescent="0.25">
      <c r="A126" s="11" t="s">
        <v>245</v>
      </c>
      <c r="B126" s="12" t="s">
        <v>8</v>
      </c>
      <c r="C126" s="12" t="s">
        <v>9</v>
      </c>
      <c r="D126" s="13" t="s">
        <v>246</v>
      </c>
      <c r="E126" s="53" t="s">
        <v>1993</v>
      </c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 t="str">
        <f>IF(ROW(A125)&gt;ROWS(rngLoadCombinations)-1,"",INDEX(rngLoadCombinations,ROW(A125)+1,1))</f>
        <v/>
      </c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</row>
    <row r="127" spans="1:136" x14ac:dyDescent="0.25">
      <c r="A127" s="11" t="s">
        <v>247</v>
      </c>
      <c r="B127" s="12" t="s">
        <v>248</v>
      </c>
      <c r="C127" s="12" t="s">
        <v>9</v>
      </c>
      <c r="D127" s="13" t="s">
        <v>249</v>
      </c>
      <c r="E127" s="53" t="s">
        <v>1993</v>
      </c>
      <c r="F127" s="1"/>
      <c r="G127" s="1"/>
      <c r="H127" s="55" t="s">
        <v>1998</v>
      </c>
      <c r="I127" s="5"/>
      <c r="J127" s="5"/>
      <c r="K127" s="5"/>
      <c r="L127" s="5"/>
      <c r="M127" s="5"/>
      <c r="N127" s="5"/>
      <c r="O127" s="5"/>
      <c r="P127" s="5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 t="str">
        <f>IF(ROW(A126)&gt;ROWS(rngLoadCombinations)-1,"",INDEX(rngLoadCombinations,ROW(A126)+1,1))</f>
        <v/>
      </c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</row>
    <row r="128" spans="1:136" x14ac:dyDescent="0.25">
      <c r="A128" s="11" t="s">
        <v>250</v>
      </c>
      <c r="B128" s="12" t="s">
        <v>251</v>
      </c>
      <c r="C128" s="12" t="s">
        <v>252</v>
      </c>
      <c r="D128" s="13" t="s">
        <v>253</v>
      </c>
      <c r="E128" s="53" t="s">
        <v>1993</v>
      </c>
      <c r="F128" s="1"/>
      <c r="G128" s="1"/>
      <c r="H128" s="22" t="s">
        <v>502</v>
      </c>
      <c r="I128" s="22"/>
      <c r="J128" s="22"/>
      <c r="K128" s="22"/>
      <c r="L128" s="22"/>
      <c r="M128" s="11"/>
      <c r="N128" s="11"/>
      <c r="O128" s="11"/>
      <c r="P128" s="1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 t="str">
        <f>IF(ROW(A127)&gt;ROWS(rngLoadCombinations)-1,"",INDEX(rngLoadCombinations,ROW(A127)+1,1))</f>
        <v/>
      </c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</row>
    <row r="129" spans="1:136" x14ac:dyDescent="0.25">
      <c r="A129" s="11" t="s">
        <v>254</v>
      </c>
      <c r="B129" s="12" t="s">
        <v>255</v>
      </c>
      <c r="C129" s="12" t="s">
        <v>252</v>
      </c>
      <c r="D129" s="13" t="s">
        <v>256</v>
      </c>
      <c r="E129" s="53" t="s">
        <v>1993</v>
      </c>
      <c r="F129" s="1"/>
      <c r="G129" s="1"/>
      <c r="H129" s="28" t="s">
        <v>1</v>
      </c>
      <c r="I129" s="9" t="s">
        <v>554</v>
      </c>
      <c r="J129" s="9" t="s">
        <v>555</v>
      </c>
      <c r="K129" s="9" t="s">
        <v>3</v>
      </c>
      <c r="L129" s="24" t="s">
        <v>4</v>
      </c>
      <c r="M129" s="12"/>
      <c r="N129" s="12"/>
      <c r="O129" s="12"/>
      <c r="P129" s="29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 t="str">
        <f>IF(ROW(A128)&gt;ROWS(rngLoadCombinations)-1,"",INDEX(rngLoadCombinations,ROW(A128)+1,1))</f>
        <v/>
      </c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</row>
    <row r="130" spans="1:136" x14ac:dyDescent="0.25">
      <c r="A130" s="11" t="s">
        <v>257</v>
      </c>
      <c r="B130" s="12" t="s">
        <v>258</v>
      </c>
      <c r="C130" s="12" t="s">
        <v>252</v>
      </c>
      <c r="D130" s="13" t="s">
        <v>259</v>
      </c>
      <c r="E130" s="53" t="s">
        <v>1993</v>
      </c>
      <c r="F130" s="1"/>
      <c r="G130" s="1"/>
      <c r="H130" s="29" t="s">
        <v>556</v>
      </c>
      <c r="I130" s="12">
        <v>800</v>
      </c>
      <c r="J130" s="12">
        <v>250</v>
      </c>
      <c r="K130" s="12" t="str">
        <f>INDEX(rngUnitSettings,MATCH("Length",INDEX(rngUnitSettings,,1),0),2)</f>
        <v>mm</v>
      </c>
      <c r="L130" s="25" t="s">
        <v>557</v>
      </c>
      <c r="M130" s="12"/>
      <c r="N130" s="12"/>
      <c r="O130" s="12"/>
      <c r="P130" s="29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 t="str">
        <f>IF(ROW(A129)&gt;ROWS(rngLoadCombinations)-1,"",INDEX(rngLoadCombinations,ROW(A129)+1,1))</f>
        <v/>
      </c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</row>
    <row r="131" spans="1:136" x14ac:dyDescent="0.25">
      <c r="A131" s="11" t="s">
        <v>260</v>
      </c>
      <c r="B131" s="12" t="s">
        <v>261</v>
      </c>
      <c r="C131" s="12" t="s">
        <v>252</v>
      </c>
      <c r="D131" s="13" t="s">
        <v>262</v>
      </c>
      <c r="E131" s="53" t="s">
        <v>1993</v>
      </c>
      <c r="F131" s="1"/>
      <c r="G131" s="1"/>
      <c r="H131" s="29"/>
      <c r="I131" s="12"/>
      <c r="J131" s="12"/>
      <c r="K131" s="12"/>
      <c r="L131" s="25"/>
      <c r="M131" s="12"/>
      <c r="N131" s="12"/>
      <c r="O131" s="12"/>
      <c r="P131" s="29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 t="str">
        <f>IF(ROW(A130)&gt;ROWS(rngLoadCombinations)-1,"",INDEX(rngLoadCombinations,ROW(A130)+1,1))</f>
        <v/>
      </c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</row>
    <row r="132" spans="1:136" x14ac:dyDescent="0.25">
      <c r="A132" s="1"/>
      <c r="B132" s="1"/>
      <c r="C132" s="1"/>
      <c r="D132" s="1"/>
      <c r="E132" s="1"/>
      <c r="F132" s="1"/>
      <c r="G132" s="1"/>
      <c r="H132" s="30" t="s">
        <v>558</v>
      </c>
      <c r="I132" s="31"/>
      <c r="J132" s="31"/>
      <c r="K132" s="31"/>
      <c r="L132" s="32"/>
      <c r="M132" s="12"/>
      <c r="N132" s="12"/>
      <c r="O132" s="12"/>
      <c r="P132" s="29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 t="str">
        <f>IF(ROW(A131)&gt;ROWS(rngLoadCombinations)-1,"",INDEX(rngLoadCombinations,ROW(A131)+1,1))</f>
        <v/>
      </c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</row>
    <row r="133" spans="1:136" x14ac:dyDescent="0.25">
      <c r="A133" s="1"/>
      <c r="B133" s="1"/>
      <c r="C133" s="1"/>
      <c r="D133" s="1"/>
      <c r="E133" s="1"/>
      <c r="F133" s="1"/>
      <c r="G133" s="1"/>
      <c r="H133" s="28" t="s">
        <v>1</v>
      </c>
      <c r="I133" s="9" t="s">
        <v>559</v>
      </c>
      <c r="J133" s="9" t="s">
        <v>560</v>
      </c>
      <c r="K133" s="9" t="s">
        <v>3</v>
      </c>
      <c r="L133" s="24" t="s">
        <v>4</v>
      </c>
      <c r="M133" s="12"/>
      <c r="N133" s="12"/>
      <c r="O133" s="12"/>
      <c r="P133" s="29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 t="str">
        <f>IF(ROW(A132)&gt;ROWS(rngLoadCombinations)-1,"",INDEX(rngLoadCombinations,ROW(A132)+1,1))</f>
        <v/>
      </c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</row>
    <row r="134" spans="1:136" x14ac:dyDescent="0.25">
      <c r="A134" s="1"/>
      <c r="B134" s="1"/>
      <c r="C134" s="1"/>
      <c r="D134" s="1"/>
      <c r="E134" s="1"/>
      <c r="F134" s="1"/>
      <c r="G134" s="1"/>
      <c r="H134" s="29" t="s">
        <v>561</v>
      </c>
      <c r="I134" s="12" t="s">
        <v>562</v>
      </c>
      <c r="J134" s="12" t="s">
        <v>563</v>
      </c>
      <c r="K134" s="12" t="s">
        <v>9</v>
      </c>
      <c r="L134" s="25" t="s">
        <v>564</v>
      </c>
      <c r="M134" s="12"/>
      <c r="N134" s="12"/>
      <c r="O134" s="12"/>
      <c r="P134" s="29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 t="str">
        <f>IF(ROW(A133)&gt;ROWS(rngLoadCombinations)-1,"",INDEX(rngLoadCombinations,ROW(A133)+1,1))</f>
        <v/>
      </c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</row>
    <row r="135" spans="1:136" x14ac:dyDescent="0.25">
      <c r="A135" s="1"/>
      <c r="B135" s="1"/>
      <c r="C135" s="1"/>
      <c r="D135" s="1"/>
      <c r="E135" s="1"/>
      <c r="F135" s="1"/>
      <c r="G135" s="1"/>
      <c r="H135" s="29" t="s">
        <v>565</v>
      </c>
      <c r="I135" s="12">
        <v>0</v>
      </c>
      <c r="J135" s="12">
        <v>150</v>
      </c>
      <c r="K135" s="12" t="str">
        <f>INDEX(rngUnitSettings,MATCH("Length",INDEX(rngUnitSettings,,1),0),2)</f>
        <v>mm</v>
      </c>
      <c r="L135" s="25" t="s">
        <v>566</v>
      </c>
      <c r="M135" s="12"/>
      <c r="N135" s="12"/>
      <c r="O135" s="12"/>
      <c r="P135" s="29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 t="str">
        <f>IF(ROW(A134)&gt;ROWS(rngLoadCombinations)-1,"",INDEX(rngLoadCombinations,ROW(A134)+1,1))</f>
        <v/>
      </c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</row>
    <row r="136" spans="1:136" x14ac:dyDescent="0.25">
      <c r="A136" s="1"/>
      <c r="B136" s="1"/>
      <c r="C136" s="1"/>
      <c r="D136" s="1"/>
      <c r="E136" s="1"/>
      <c r="F136" s="1"/>
      <c r="G136" s="1"/>
      <c r="H136" s="29" t="s">
        <v>567</v>
      </c>
      <c r="I136" s="12">
        <v>40</v>
      </c>
      <c r="J136" s="12">
        <v>40</v>
      </c>
      <c r="K136" s="12" t="str">
        <f>INDEX(rngUnitSettings,MATCH("Length",INDEX(rngUnitSettings,,1),0),2)</f>
        <v>mm</v>
      </c>
      <c r="L136" s="25" t="s">
        <v>568</v>
      </c>
      <c r="M136" s="12"/>
      <c r="N136" s="12"/>
      <c r="O136" s="12"/>
      <c r="P136" s="29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 t="str">
        <f>IF(ROW(A135)&gt;ROWS(rngLoadCombinations)-1,"",INDEX(rngLoadCombinations,ROW(A135)+1,1))</f>
        <v/>
      </c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</row>
    <row r="137" spans="1:136" x14ac:dyDescent="0.25">
      <c r="A137" s="1"/>
      <c r="B137" s="1"/>
      <c r="C137" s="1"/>
      <c r="D137" s="1"/>
      <c r="E137" s="1"/>
      <c r="F137" s="1"/>
      <c r="G137" s="1"/>
      <c r="H137" s="29" t="s">
        <v>569</v>
      </c>
      <c r="I137" s="12">
        <v>0</v>
      </c>
      <c r="J137" s="12">
        <v>80</v>
      </c>
      <c r="K137" s="12" t="str">
        <f>INDEX(rngUnitSettings,MATCH("Length",INDEX(rngUnitSettings,,1),0),2)</f>
        <v>mm</v>
      </c>
      <c r="L137" s="25" t="s">
        <v>570</v>
      </c>
      <c r="M137" s="12"/>
      <c r="N137" s="12"/>
      <c r="O137" s="12"/>
      <c r="P137" s="29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 t="str">
        <f>IF(ROW(A136)&gt;ROWS(rngLoadCombinations)-1,"",INDEX(rngLoadCombinations,ROW(A136)+1,1))</f>
        <v/>
      </c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</row>
    <row r="138" spans="1:136" x14ac:dyDescent="0.25">
      <c r="A138" s="1"/>
      <c r="B138" s="1"/>
      <c r="C138" s="1"/>
      <c r="D138" s="1"/>
      <c r="E138" s="1"/>
      <c r="F138" s="1"/>
      <c r="G138" s="1"/>
      <c r="H138" s="26" t="s">
        <v>513</v>
      </c>
      <c r="I138" s="20"/>
      <c r="J138" s="20"/>
      <c r="K138" s="20"/>
      <c r="L138" s="26"/>
      <c r="M138" s="20"/>
      <c r="N138" s="12"/>
      <c r="O138" s="12"/>
      <c r="P138" s="29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 t="str">
        <f>IF(ROW(A137)&gt;ROWS(rngLoadCombinations)-1,"",INDEX(rngLoadCombinations,ROW(A137)+1,1))</f>
        <v/>
      </c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</row>
    <row r="139" spans="1:136" x14ac:dyDescent="0.25">
      <c r="A139" s="1"/>
      <c r="B139" s="1"/>
      <c r="C139" s="1"/>
      <c r="D139" s="1"/>
      <c r="E139" s="1"/>
      <c r="F139" s="1"/>
      <c r="G139" s="1"/>
      <c r="H139" s="28" t="s">
        <v>514</v>
      </c>
      <c r="I139" s="9" t="s">
        <v>515</v>
      </c>
      <c r="J139" s="9" t="s">
        <v>516</v>
      </c>
      <c r="K139" s="9" t="s">
        <v>517</v>
      </c>
      <c r="L139" s="24" t="s">
        <v>3</v>
      </c>
      <c r="M139" s="33" t="s">
        <v>4</v>
      </c>
      <c r="N139" s="12"/>
      <c r="O139" s="12"/>
      <c r="P139" s="29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 t="str">
        <f>IF(ROW(A138)&gt;ROWS(rngLoadCombinations)-1,"",INDEX(rngLoadCombinations,ROW(A138)+1,1))</f>
        <v/>
      </c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</row>
    <row r="140" spans="1:136" x14ac:dyDescent="0.25">
      <c r="A140" s="1"/>
      <c r="B140" s="1"/>
      <c r="C140" s="1"/>
      <c r="D140" s="1"/>
      <c r="E140" s="1"/>
      <c r="F140" s="1"/>
      <c r="G140" s="1"/>
      <c r="H140" s="29" t="s">
        <v>571</v>
      </c>
      <c r="I140" s="12">
        <v>40</v>
      </c>
      <c r="J140" s="12">
        <v>32</v>
      </c>
      <c r="K140" s="12">
        <v>5</v>
      </c>
      <c r="L140" s="25" t="str">
        <f>INDEX(rngUnitSettings,MATCH("Length",INDEX(rngUnitSettings,,1),0),2)</f>
        <v>mm</v>
      </c>
      <c r="M140" s="34" t="s">
        <v>572</v>
      </c>
      <c r="N140" s="12"/>
      <c r="O140" s="12"/>
      <c r="P140" s="29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 t="str">
        <f>IF(ROW(A139)&gt;ROWS(rngLoadCombinations)-1,"",INDEX(rngLoadCombinations,ROW(A139)+1,1))</f>
        <v/>
      </c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</row>
    <row r="141" spans="1:136" x14ac:dyDescent="0.25">
      <c r="A141" s="1"/>
      <c r="B141" s="1"/>
      <c r="C141" s="1"/>
      <c r="D141" s="1"/>
      <c r="E141" s="1"/>
      <c r="F141" s="1"/>
      <c r="G141" s="1"/>
      <c r="H141" s="29" t="s">
        <v>573</v>
      </c>
      <c r="I141" s="12">
        <v>40</v>
      </c>
      <c r="J141" s="12">
        <v>32</v>
      </c>
      <c r="K141" s="12">
        <v>5</v>
      </c>
      <c r="L141" s="25" t="str">
        <f>INDEX(rngUnitSettings,MATCH("Length",INDEX(rngUnitSettings,,1),0),2)</f>
        <v>mm</v>
      </c>
      <c r="M141" s="34" t="s">
        <v>574</v>
      </c>
      <c r="N141" s="12"/>
      <c r="O141" s="12"/>
      <c r="P141" s="29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 t="str">
        <f>IF(ROW(A140)&gt;ROWS(rngLoadCombinations)-1,"",INDEX(rngLoadCombinations,ROW(A140)+1,1))</f>
        <v/>
      </c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</row>
    <row r="142" spans="1:136" x14ac:dyDescent="0.25">
      <c r="A142" s="1"/>
      <c r="B142" s="1"/>
      <c r="C142" s="1"/>
      <c r="D142" s="1"/>
      <c r="E142" s="1"/>
      <c r="F142" s="1"/>
      <c r="G142" s="1"/>
      <c r="H142" s="29" t="s">
        <v>575</v>
      </c>
      <c r="I142" s="12">
        <v>40</v>
      </c>
      <c r="J142" s="12">
        <v>32</v>
      </c>
      <c r="K142" s="12">
        <v>8</v>
      </c>
      <c r="L142" s="25" t="str">
        <f>INDEX(rngUnitSettings,MATCH("Length",INDEX(rngUnitSettings,,1),0),2)</f>
        <v>mm</v>
      </c>
      <c r="M142" s="34" t="s">
        <v>576</v>
      </c>
      <c r="N142" s="12"/>
      <c r="O142" s="12"/>
      <c r="P142" s="29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 t="str">
        <f>IF(ROW(A141)&gt;ROWS(rngLoadCombinations)-1,"",INDEX(rngLoadCombinations,ROW(A141)+1,1))</f>
        <v/>
      </c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</row>
    <row r="143" spans="1:136" x14ac:dyDescent="0.25">
      <c r="A143" s="1"/>
      <c r="B143" s="1"/>
      <c r="C143" s="1"/>
      <c r="D143" s="1"/>
      <c r="E143" s="1"/>
      <c r="F143" s="1"/>
      <c r="G143" s="1"/>
      <c r="H143" s="29" t="s">
        <v>577</v>
      </c>
      <c r="I143" s="12">
        <v>40</v>
      </c>
      <c r="J143" s="12">
        <v>32</v>
      </c>
      <c r="K143" s="12">
        <v>8</v>
      </c>
      <c r="L143" s="25" t="str">
        <f>INDEX(rngUnitSettings,MATCH("Length",INDEX(rngUnitSettings,,1),0),2)</f>
        <v>mm</v>
      </c>
      <c r="M143" s="34" t="s">
        <v>578</v>
      </c>
      <c r="N143" s="12"/>
      <c r="O143" s="12"/>
      <c r="P143" s="29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 t="str">
        <f>IF(ROW(A142)&gt;ROWS(rngLoadCombinations)-1,"",INDEX(rngLoadCombinations,ROW(A142)+1,1))</f>
        <v/>
      </c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</row>
    <row r="144" spans="1:136" x14ac:dyDescent="0.25">
      <c r="A144" s="1"/>
      <c r="B144" s="1"/>
      <c r="C144" s="1"/>
      <c r="D144" s="1"/>
      <c r="E144" s="1"/>
      <c r="F144" s="1"/>
      <c r="G144" s="1"/>
      <c r="H144" s="26" t="s">
        <v>490</v>
      </c>
      <c r="I144" s="20"/>
      <c r="J144" s="20"/>
      <c r="K144" s="20"/>
      <c r="L144" s="26"/>
      <c r="M144" s="20"/>
      <c r="N144" s="20"/>
      <c r="O144" s="20"/>
      <c r="P144" s="26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 t="str">
        <f>IF(ROW(A143)&gt;ROWS(rngLoadCombinations)-1,"",INDEX(rngLoadCombinations,ROW(A143)+1,1))</f>
        <v/>
      </c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</row>
    <row r="145" spans="1:136" x14ac:dyDescent="0.25">
      <c r="A145" s="1"/>
      <c r="B145" s="1"/>
      <c r="C145" s="1"/>
      <c r="D145" s="1"/>
      <c r="E145" s="1"/>
      <c r="F145" s="1"/>
      <c r="G145" s="1"/>
      <c r="H145" s="28" t="s">
        <v>514</v>
      </c>
      <c r="I145" s="9" t="s">
        <v>537</v>
      </c>
      <c r="J145" s="9" t="s">
        <v>538</v>
      </c>
      <c r="K145" s="9" t="s">
        <v>539</v>
      </c>
      <c r="L145" s="24" t="s">
        <v>540</v>
      </c>
      <c r="M145" s="9" t="s">
        <v>538</v>
      </c>
      <c r="N145" s="9" t="s">
        <v>539</v>
      </c>
      <c r="O145" s="9" t="s">
        <v>3</v>
      </c>
      <c r="P145" s="33" t="s">
        <v>4</v>
      </c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 t="str">
        <f>IF(ROW(A144)&gt;ROWS(rngLoadCombinations)-1,"",INDEX(rngLoadCombinations,ROW(A144)+1,1))</f>
        <v/>
      </c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</row>
    <row r="146" spans="1:136" x14ac:dyDescent="0.25">
      <c r="A146" s="1"/>
      <c r="B146" s="1"/>
      <c r="C146" s="1"/>
      <c r="D146" s="1"/>
      <c r="E146" s="1"/>
      <c r="F146" s="1"/>
      <c r="G146" s="1"/>
      <c r="H146" s="29" t="s">
        <v>571</v>
      </c>
      <c r="I146" s="12"/>
      <c r="J146" s="12" t="s">
        <v>496</v>
      </c>
      <c r="K146" s="12" t="s">
        <v>541</v>
      </c>
      <c r="L146" s="25"/>
      <c r="M146" s="12" t="s">
        <v>496</v>
      </c>
      <c r="N146" s="12" t="s">
        <v>541</v>
      </c>
      <c r="O146" s="12" t="str">
        <f>INDEX(rngUnitSettings,MATCH("Length",INDEX(rngUnitSettings,,1),0),2)</f>
        <v>mm</v>
      </c>
      <c r="P146" s="34" t="s">
        <v>579</v>
      </c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 t="str">
        <f>IF(ROW(A145)&gt;ROWS(rngLoadCombinations)-1,"",INDEX(rngLoadCombinations,ROW(A145)+1,1))</f>
        <v/>
      </c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</row>
    <row r="147" spans="1:136" x14ac:dyDescent="0.25">
      <c r="A147" s="1"/>
      <c r="B147" s="1"/>
      <c r="C147" s="1"/>
      <c r="D147" s="1"/>
      <c r="E147" s="1"/>
      <c r="F147" s="1"/>
      <c r="G147" s="1"/>
      <c r="H147" s="29" t="s">
        <v>573</v>
      </c>
      <c r="I147" s="12"/>
      <c r="J147" s="12" t="s">
        <v>496</v>
      </c>
      <c r="K147" s="12" t="s">
        <v>541</v>
      </c>
      <c r="L147" s="25"/>
      <c r="M147" s="12" t="s">
        <v>496</v>
      </c>
      <c r="N147" s="12" t="s">
        <v>541</v>
      </c>
      <c r="O147" s="12" t="str">
        <f>INDEX(rngUnitSettings,MATCH("Length",INDEX(rngUnitSettings,,1),0),2)</f>
        <v>mm</v>
      </c>
      <c r="P147" s="34" t="s">
        <v>580</v>
      </c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 t="str">
        <f>IF(ROW(A146)&gt;ROWS(rngLoadCombinations)-1,"",INDEX(rngLoadCombinations,ROW(A146)+1,1))</f>
        <v/>
      </c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</row>
    <row r="148" spans="1:136" x14ac:dyDescent="0.25">
      <c r="A148" s="1"/>
      <c r="B148" s="1"/>
      <c r="C148" s="1"/>
      <c r="D148" s="1"/>
      <c r="E148" s="1"/>
      <c r="F148" s="1"/>
      <c r="G148" s="1"/>
      <c r="H148" s="29" t="s">
        <v>575</v>
      </c>
      <c r="I148" s="12"/>
      <c r="J148" s="12" t="s">
        <v>496</v>
      </c>
      <c r="K148" s="12" t="s">
        <v>541</v>
      </c>
      <c r="L148" s="25"/>
      <c r="M148" s="12" t="s">
        <v>496</v>
      </c>
      <c r="N148" s="12" t="s">
        <v>541</v>
      </c>
      <c r="O148" s="12" t="str">
        <f>INDEX(rngUnitSettings,MATCH("Length",INDEX(rngUnitSettings,,1),0),2)</f>
        <v>mm</v>
      </c>
      <c r="P148" s="34" t="s">
        <v>581</v>
      </c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 t="str">
        <f>IF(ROW(A147)&gt;ROWS(rngLoadCombinations)-1,"",INDEX(rngLoadCombinations,ROW(A147)+1,1))</f>
        <v/>
      </c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</row>
    <row r="149" spans="1:136" x14ac:dyDescent="0.25">
      <c r="A149" s="1"/>
      <c r="B149" s="1"/>
      <c r="C149" s="1"/>
      <c r="D149" s="1"/>
      <c r="E149" s="1"/>
      <c r="F149" s="1"/>
      <c r="G149" s="1"/>
      <c r="H149" s="29" t="s">
        <v>577</v>
      </c>
      <c r="I149" s="12"/>
      <c r="J149" s="12" t="s">
        <v>496</v>
      </c>
      <c r="K149" s="12" t="s">
        <v>541</v>
      </c>
      <c r="L149" s="25"/>
      <c r="M149" s="12" t="s">
        <v>496</v>
      </c>
      <c r="N149" s="12" t="s">
        <v>541</v>
      </c>
      <c r="O149" s="12" t="str">
        <f>INDEX(rngUnitSettings,MATCH("Length",INDEX(rngUnitSettings,,1),0),2)</f>
        <v>mm</v>
      </c>
      <c r="P149" s="34" t="s">
        <v>582</v>
      </c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 t="str">
        <f>IF(ROW(A148)&gt;ROWS(rngLoadCombinations)-1,"",INDEX(rngLoadCombinations,ROW(A148)+1,1))</f>
        <v/>
      </c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</row>
    <row r="150" spans="1:136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 t="str">
        <f>IF(ROW(A149)&gt;ROWS(rngLoadCombinations)-1,"",INDEX(rngLoadCombinations,ROW(A149)+1,1))</f>
        <v/>
      </c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</row>
    <row r="151" spans="1:136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 t="str">
        <f>IF(ROW(A150)&gt;ROWS(rngLoadCombinations)-1,"",INDEX(rngLoadCombinations,ROW(A150)+1,1))</f>
        <v/>
      </c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</row>
    <row r="152" spans="1:136" x14ac:dyDescent="0.25">
      <c r="A152" s="1"/>
      <c r="B152" s="1"/>
      <c r="C152" s="1"/>
      <c r="D152" s="1"/>
      <c r="E152" s="1"/>
      <c r="F152" s="1"/>
      <c r="G152" s="1"/>
      <c r="H152" s="55" t="s">
        <v>1999</v>
      </c>
      <c r="I152" s="5"/>
      <c r="J152" s="5"/>
      <c r="K152" s="5"/>
      <c r="L152" s="5"/>
      <c r="M152" s="5"/>
      <c r="N152" s="5"/>
      <c r="O152" s="5"/>
      <c r="P152" s="5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 t="str">
        <f>IF(ROW(A151)&gt;ROWS(rngLoadCombinations)-1,"",INDEX(rngLoadCombinations,ROW(A151)+1,1))</f>
        <v/>
      </c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</row>
    <row r="153" spans="1:136" x14ac:dyDescent="0.25">
      <c r="A153" s="1"/>
      <c r="B153" s="1"/>
      <c r="C153" s="1"/>
      <c r="D153" s="1"/>
      <c r="E153" s="1"/>
      <c r="F153" s="1"/>
      <c r="G153" s="1"/>
      <c r="H153" s="22" t="s">
        <v>502</v>
      </c>
      <c r="I153" s="22"/>
      <c r="J153" s="22"/>
      <c r="K153" s="22"/>
      <c r="L153" s="22"/>
      <c r="M153" s="11"/>
      <c r="N153" s="11"/>
      <c r="O153" s="11"/>
      <c r="P153" s="1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 t="str">
        <f>IF(ROW(A152)&gt;ROWS(rngLoadCombinations)-1,"",INDEX(rngLoadCombinations,ROW(A152)+1,1))</f>
        <v/>
      </c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</row>
    <row r="154" spans="1:136" x14ac:dyDescent="0.25">
      <c r="A154" s="1"/>
      <c r="B154" s="1"/>
      <c r="C154" s="1"/>
      <c r="D154" s="1"/>
      <c r="E154" s="1"/>
      <c r="F154" s="1"/>
      <c r="G154" s="1"/>
      <c r="H154" s="28" t="s">
        <v>1</v>
      </c>
      <c r="I154" s="9" t="s">
        <v>2</v>
      </c>
      <c r="J154" s="9" t="s">
        <v>3</v>
      </c>
      <c r="K154" s="24" t="s">
        <v>4</v>
      </c>
      <c r="L154" s="12"/>
      <c r="M154" s="12"/>
      <c r="N154" s="12"/>
      <c r="O154" s="12"/>
      <c r="P154" s="29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 t="str">
        <f>IF(ROW(A153)&gt;ROWS(rngLoadCombinations)-1,"",INDEX(rngLoadCombinations,ROW(A153)+1,1))</f>
        <v/>
      </c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</row>
    <row r="155" spans="1:136" x14ac:dyDescent="0.25">
      <c r="A155" s="1"/>
      <c r="B155" s="1"/>
      <c r="C155" s="1"/>
      <c r="D155" s="1"/>
      <c r="E155" s="1"/>
      <c r="F155" s="1"/>
      <c r="G155" s="1"/>
      <c r="H155" s="29" t="s">
        <v>584</v>
      </c>
      <c r="I155" s="12">
        <v>0</v>
      </c>
      <c r="J155" s="12" t="str">
        <f>INDEX(rngUnitSettings,MATCH("Length",INDEX(rngUnitSettings,,1),0),2)</f>
        <v>mm</v>
      </c>
      <c r="K155" s="25" t="s">
        <v>585</v>
      </c>
      <c r="L155" s="12"/>
      <c r="M155" s="12"/>
      <c r="N155" s="12"/>
      <c r="O155" s="12"/>
      <c r="P155" s="29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 t="str">
        <f>IF(ROW(A154)&gt;ROWS(rngLoadCombinations)-1,"",INDEX(rngLoadCombinations,ROW(A154)+1,1))</f>
        <v/>
      </c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</row>
    <row r="156" spans="1:136" x14ac:dyDescent="0.25">
      <c r="A156" s="1"/>
      <c r="B156" s="1"/>
      <c r="C156" s="1"/>
      <c r="D156" s="1"/>
      <c r="E156" s="1"/>
      <c r="F156" s="1"/>
      <c r="G156" s="1"/>
      <c r="H156" s="29" t="s">
        <v>586</v>
      </c>
      <c r="I156" s="12">
        <v>0</v>
      </c>
      <c r="J156" s="12" t="str">
        <f>INDEX(rngUnitSettings,MATCH("Length",INDEX(rngUnitSettings,,1),0),2)</f>
        <v>mm</v>
      </c>
      <c r="K156" s="25" t="s">
        <v>587</v>
      </c>
      <c r="L156" s="12"/>
      <c r="M156" s="12"/>
      <c r="N156" s="12"/>
      <c r="O156" s="12"/>
      <c r="P156" s="29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 t="str">
        <f>IF(ROW(A155)&gt;ROWS(rngLoadCombinations)-1,"",INDEX(rngLoadCombinations,ROW(A155)+1,1))</f>
        <v/>
      </c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</row>
    <row r="157" spans="1:136" x14ac:dyDescent="0.25">
      <c r="A157" s="1"/>
      <c r="B157" s="1"/>
      <c r="C157" s="1"/>
      <c r="D157" s="1"/>
      <c r="E157" s="1"/>
      <c r="F157" s="1"/>
      <c r="G157" s="1"/>
      <c r="H157" s="35" t="s">
        <v>588</v>
      </c>
      <c r="I157" s="20"/>
      <c r="J157" s="20"/>
      <c r="K157" s="26"/>
      <c r="L157" s="20"/>
      <c r="M157" s="20"/>
      <c r="N157" s="20"/>
      <c r="O157" s="12"/>
      <c r="P157" s="29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 t="str">
        <f>IF(ROW(A156)&gt;ROWS(rngLoadCombinations)-1,"",INDEX(rngLoadCombinations,ROW(A156)+1,1))</f>
        <v/>
      </c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</row>
    <row r="158" spans="1:136" x14ac:dyDescent="0.25">
      <c r="A158" s="1"/>
      <c r="B158" s="1"/>
      <c r="C158" s="1"/>
      <c r="D158" s="1"/>
      <c r="E158" s="1"/>
      <c r="F158" s="1"/>
      <c r="G158" s="1"/>
      <c r="H158" s="28" t="s">
        <v>555</v>
      </c>
      <c r="I158" s="9" t="s">
        <v>554</v>
      </c>
      <c r="J158" s="9" t="s">
        <v>589</v>
      </c>
      <c r="K158" s="24" t="s">
        <v>590</v>
      </c>
      <c r="L158" s="9" t="s">
        <v>591</v>
      </c>
      <c r="M158" s="9" t="s">
        <v>592</v>
      </c>
      <c r="N158" s="9" t="s">
        <v>3</v>
      </c>
      <c r="O158" s="12"/>
      <c r="P158" s="29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 t="str">
        <f>IF(ROW(A157)&gt;ROWS(rngLoadCombinations)-1,"",INDEX(rngLoadCombinations,ROW(A157)+1,1))</f>
        <v/>
      </c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</row>
    <row r="159" spans="1:136" x14ac:dyDescent="0.25">
      <c r="A159" s="1"/>
      <c r="B159" s="1"/>
      <c r="C159" s="1"/>
      <c r="D159" s="1"/>
      <c r="E159" s="1"/>
      <c r="F159" s="1"/>
      <c r="G159" s="1"/>
      <c r="H159" s="29">
        <v>800</v>
      </c>
      <c r="I159" s="12">
        <v>500</v>
      </c>
      <c r="J159" s="12">
        <v>180</v>
      </c>
      <c r="K159" s="25">
        <v>500</v>
      </c>
      <c r="L159" s="12">
        <v>200</v>
      </c>
      <c r="M159" s="12">
        <v>30</v>
      </c>
      <c r="N159" s="12" t="str">
        <f>INDEX(rngUnitSettings,MATCH("Length",INDEX(rngUnitSettings,,1),0),2)</f>
        <v>mm</v>
      </c>
      <c r="O159" s="12"/>
      <c r="P159" s="29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 t="str">
        <f>IF(ROW(A158)&gt;ROWS(rngLoadCombinations)-1,"",INDEX(rngLoadCombinations,ROW(A158)+1,1))</f>
        <v/>
      </c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</row>
    <row r="160" spans="1:136" x14ac:dyDescent="0.25">
      <c r="A160" s="1"/>
      <c r="B160" s="1"/>
      <c r="C160" s="1"/>
      <c r="D160" s="1"/>
      <c r="E160" s="1"/>
      <c r="F160" s="1"/>
      <c r="G160" s="1"/>
      <c r="H160" s="29"/>
      <c r="I160" s="12"/>
      <c r="J160" s="12"/>
      <c r="K160" s="25"/>
      <c r="L160" s="12"/>
      <c r="M160" s="12"/>
      <c r="N160" s="12"/>
      <c r="O160" s="12"/>
      <c r="P160" s="29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 t="str">
        <f>IF(ROW(A159)&gt;ROWS(rngLoadCombinations)-1,"",INDEX(rngLoadCombinations,ROW(A159)+1,1))</f>
        <v/>
      </c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</row>
    <row r="161" spans="1:136" x14ac:dyDescent="0.25">
      <c r="A161" s="1"/>
      <c r="B161" s="1"/>
      <c r="C161" s="1"/>
      <c r="D161" s="1"/>
      <c r="E161" s="1"/>
      <c r="F161" s="1"/>
      <c r="G161" s="1"/>
      <c r="H161" s="26" t="s">
        <v>513</v>
      </c>
      <c r="I161" s="20"/>
      <c r="J161" s="20"/>
      <c r="K161" s="26"/>
      <c r="L161" s="20"/>
      <c r="M161" s="20"/>
      <c r="N161" s="12"/>
      <c r="O161" s="12"/>
      <c r="P161" s="29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 t="str">
        <f>IF(ROW(A160)&gt;ROWS(rngLoadCombinations)-1,"",INDEX(rngLoadCombinations,ROW(A160)+1,1))</f>
        <v/>
      </c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</row>
    <row r="162" spans="1:136" x14ac:dyDescent="0.25">
      <c r="A162" s="1"/>
      <c r="B162" s="1"/>
      <c r="C162" s="1"/>
      <c r="D162" s="1"/>
      <c r="E162" s="1"/>
      <c r="F162" s="1"/>
      <c r="G162" s="1"/>
      <c r="H162" s="28" t="s">
        <v>514</v>
      </c>
      <c r="I162" s="9" t="s">
        <v>515</v>
      </c>
      <c r="J162" s="9" t="s">
        <v>516</v>
      </c>
      <c r="K162" s="24" t="s">
        <v>517</v>
      </c>
      <c r="L162" s="9" t="s">
        <v>3</v>
      </c>
      <c r="M162" s="33" t="s">
        <v>4</v>
      </c>
      <c r="N162" s="12"/>
      <c r="O162" s="12"/>
      <c r="P162" s="29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 t="str">
        <f>IF(ROW(A161)&gt;ROWS(rngLoadCombinations)-1,"",INDEX(rngLoadCombinations,ROW(A161)+1,1))</f>
        <v/>
      </c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</row>
    <row r="163" spans="1:136" x14ac:dyDescent="0.25">
      <c r="A163" s="1"/>
      <c r="B163" s="1"/>
      <c r="C163" s="1"/>
      <c r="D163" s="1"/>
      <c r="E163" s="1"/>
      <c r="F163" s="1"/>
      <c r="G163" s="1"/>
      <c r="H163" s="29" t="s">
        <v>571</v>
      </c>
      <c r="I163" s="12">
        <v>40</v>
      </c>
      <c r="J163" s="12">
        <v>20</v>
      </c>
      <c r="K163" s="25">
        <v>6</v>
      </c>
      <c r="L163" s="12" t="str">
        <f>INDEX(rngUnitSettings,MATCH("Length",INDEX(rngUnitSettings,,1),0),2)</f>
        <v>mm</v>
      </c>
      <c r="M163" s="34" t="s">
        <v>593</v>
      </c>
      <c r="N163" s="12"/>
      <c r="O163" s="12"/>
      <c r="P163" s="29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 t="str">
        <f>IF(ROW(A162)&gt;ROWS(rngLoadCombinations)-1,"",INDEX(rngLoadCombinations,ROW(A162)+1,1))</f>
        <v/>
      </c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</row>
    <row r="164" spans="1:136" x14ac:dyDescent="0.25">
      <c r="A164" s="1"/>
      <c r="B164" s="1"/>
      <c r="C164" s="1"/>
      <c r="D164" s="1"/>
      <c r="E164" s="1"/>
      <c r="F164" s="1"/>
      <c r="G164" s="1"/>
      <c r="H164" s="29" t="s">
        <v>573</v>
      </c>
      <c r="I164" s="12">
        <v>40</v>
      </c>
      <c r="J164" s="12">
        <v>20</v>
      </c>
      <c r="K164" s="25">
        <v>6</v>
      </c>
      <c r="L164" s="12" t="str">
        <f>INDEX(rngUnitSettings,MATCH("Length",INDEX(rngUnitSettings,,1),0),2)</f>
        <v>mm</v>
      </c>
      <c r="M164" s="34" t="s">
        <v>594</v>
      </c>
      <c r="N164" s="12"/>
      <c r="O164" s="12"/>
      <c r="P164" s="29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 t="str">
        <f>IF(ROW(A163)&gt;ROWS(rngLoadCombinations)-1,"",INDEX(rngLoadCombinations,ROW(A163)+1,1))</f>
        <v/>
      </c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</row>
    <row r="165" spans="1:136" x14ac:dyDescent="0.25">
      <c r="A165" s="1"/>
      <c r="B165" s="1"/>
      <c r="C165" s="1"/>
      <c r="D165" s="1"/>
      <c r="E165" s="1"/>
      <c r="F165" s="1"/>
      <c r="G165" s="1"/>
      <c r="H165" s="29" t="s">
        <v>575</v>
      </c>
      <c r="I165" s="12">
        <v>40</v>
      </c>
      <c r="J165" s="12">
        <v>20</v>
      </c>
      <c r="K165" s="25">
        <v>8</v>
      </c>
      <c r="L165" s="12" t="str">
        <f>INDEX(rngUnitSettings,MATCH("Length",INDEX(rngUnitSettings,,1),0),2)</f>
        <v>mm</v>
      </c>
      <c r="M165" s="34" t="s">
        <v>595</v>
      </c>
      <c r="N165" s="12"/>
      <c r="O165" s="12"/>
      <c r="P165" s="29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 t="str">
        <f>IF(ROW(A164)&gt;ROWS(rngLoadCombinations)-1,"",INDEX(rngLoadCombinations,ROW(A164)+1,1))</f>
        <v/>
      </c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</row>
    <row r="166" spans="1:136" x14ac:dyDescent="0.25">
      <c r="A166" s="1"/>
      <c r="B166" s="1"/>
      <c r="C166" s="1"/>
      <c r="D166" s="1"/>
      <c r="E166" s="1"/>
      <c r="F166" s="1"/>
      <c r="G166" s="1"/>
      <c r="H166" s="29" t="s">
        <v>577</v>
      </c>
      <c r="I166" s="12">
        <v>40</v>
      </c>
      <c r="J166" s="12">
        <v>20</v>
      </c>
      <c r="K166" s="25">
        <v>8</v>
      </c>
      <c r="L166" s="12" t="str">
        <f>INDEX(rngUnitSettings,MATCH("Length",INDEX(rngUnitSettings,,1),0),2)</f>
        <v>mm</v>
      </c>
      <c r="M166" s="34" t="s">
        <v>596</v>
      </c>
      <c r="N166" s="12"/>
      <c r="O166" s="12"/>
      <c r="P166" s="29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 t="str">
        <f>IF(ROW(A165)&gt;ROWS(rngLoadCombinations)-1,"",INDEX(rngLoadCombinations,ROW(A165)+1,1))</f>
        <v/>
      </c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</row>
    <row r="167" spans="1:136" x14ac:dyDescent="0.25">
      <c r="A167" s="1"/>
      <c r="B167" s="1"/>
      <c r="C167" s="1"/>
      <c r="D167" s="1"/>
      <c r="E167" s="1"/>
      <c r="F167" s="1"/>
      <c r="G167" s="1"/>
      <c r="H167" s="29" t="s">
        <v>597</v>
      </c>
      <c r="I167" s="12">
        <v>40</v>
      </c>
      <c r="J167" s="12">
        <v>20</v>
      </c>
      <c r="K167" s="25" t="s">
        <v>9</v>
      </c>
      <c r="L167" s="12" t="str">
        <f>INDEX(rngUnitSettings,MATCH("Length",INDEX(rngUnitSettings,,1),0),2)</f>
        <v>mm</v>
      </c>
      <c r="M167" s="34" t="s">
        <v>598</v>
      </c>
      <c r="N167" s="12"/>
      <c r="O167" s="12"/>
      <c r="P167" s="29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 t="str">
        <f>IF(ROW(A166)&gt;ROWS(rngLoadCombinations)-1,"",INDEX(rngLoadCombinations,ROW(A166)+1,1))</f>
        <v/>
      </c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</row>
    <row r="168" spans="1:136" x14ac:dyDescent="0.25">
      <c r="A168" s="1"/>
      <c r="B168" s="1"/>
      <c r="C168" s="1"/>
      <c r="D168" s="1"/>
      <c r="E168" s="1"/>
      <c r="F168" s="1"/>
      <c r="G168" s="1"/>
      <c r="H168" s="29" t="s">
        <v>599</v>
      </c>
      <c r="I168" s="12">
        <v>40</v>
      </c>
      <c r="J168" s="12">
        <v>20</v>
      </c>
      <c r="K168" s="25" t="s">
        <v>9</v>
      </c>
      <c r="L168" s="12" t="str">
        <f>INDEX(rngUnitSettings,MATCH("Length",INDEX(rngUnitSettings,,1),0),2)</f>
        <v>mm</v>
      </c>
      <c r="M168" s="34" t="s">
        <v>600</v>
      </c>
      <c r="N168" s="12"/>
      <c r="O168" s="12"/>
      <c r="P168" s="29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 t="str">
        <f>IF(ROW(A167)&gt;ROWS(rngLoadCombinations)-1,"",INDEX(rngLoadCombinations,ROW(A167)+1,1))</f>
        <v/>
      </c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</row>
    <row r="169" spans="1:136" x14ac:dyDescent="0.25">
      <c r="A169" s="1"/>
      <c r="B169" s="1"/>
      <c r="C169" s="1"/>
      <c r="D169" s="1"/>
      <c r="E169" s="1"/>
      <c r="F169" s="1"/>
      <c r="G169" s="1"/>
      <c r="H169" s="29" t="s">
        <v>601</v>
      </c>
      <c r="I169" s="12">
        <v>40</v>
      </c>
      <c r="J169" s="12">
        <v>20</v>
      </c>
      <c r="K169" s="25" t="s">
        <v>9</v>
      </c>
      <c r="L169" s="12" t="str">
        <f>INDEX(rngUnitSettings,MATCH("Length",INDEX(rngUnitSettings,,1),0),2)</f>
        <v>mm</v>
      </c>
      <c r="M169" s="34" t="s">
        <v>602</v>
      </c>
      <c r="N169" s="12"/>
      <c r="O169" s="12"/>
      <c r="P169" s="29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 t="str">
        <f>IF(ROW(A168)&gt;ROWS(rngLoadCombinations)-1,"",INDEX(rngLoadCombinations,ROW(A168)+1,1))</f>
        <v/>
      </c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</row>
    <row r="170" spans="1:136" x14ac:dyDescent="0.25">
      <c r="A170" s="1"/>
      <c r="B170" s="1"/>
      <c r="C170" s="1"/>
      <c r="D170" s="1"/>
      <c r="E170" s="1"/>
      <c r="F170" s="1"/>
      <c r="G170" s="1"/>
      <c r="H170" s="29" t="s">
        <v>603</v>
      </c>
      <c r="I170" s="12">
        <v>40</v>
      </c>
      <c r="J170" s="12">
        <v>20</v>
      </c>
      <c r="K170" s="25" t="s">
        <v>9</v>
      </c>
      <c r="L170" s="12" t="str">
        <f>INDEX(rngUnitSettings,MATCH("Length",INDEX(rngUnitSettings,,1),0),2)</f>
        <v>mm</v>
      </c>
      <c r="M170" s="34" t="s">
        <v>604</v>
      </c>
      <c r="N170" s="12"/>
      <c r="O170" s="12"/>
      <c r="P170" s="29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 t="str">
        <f>IF(ROW(A169)&gt;ROWS(rngLoadCombinations)-1,"",INDEX(rngLoadCombinations,ROW(A169)+1,1))</f>
        <v/>
      </c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</row>
    <row r="171" spans="1:136" x14ac:dyDescent="0.25">
      <c r="A171" s="1"/>
      <c r="B171" s="1"/>
      <c r="C171" s="1"/>
      <c r="D171" s="1"/>
      <c r="E171" s="1"/>
      <c r="F171" s="1"/>
      <c r="G171" s="1"/>
      <c r="H171" s="26" t="s">
        <v>490</v>
      </c>
      <c r="I171" s="20"/>
      <c r="J171" s="20"/>
      <c r="K171" s="26"/>
      <c r="L171" s="20"/>
      <c r="M171" s="20"/>
      <c r="N171" s="20"/>
      <c r="O171" s="20"/>
      <c r="P171" s="26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 t="str">
        <f>IF(ROW(A170)&gt;ROWS(rngLoadCombinations)-1,"",INDEX(rngLoadCombinations,ROW(A170)+1,1))</f>
        <v/>
      </c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</row>
    <row r="172" spans="1:136" x14ac:dyDescent="0.25">
      <c r="A172" s="1"/>
      <c r="B172" s="1"/>
      <c r="C172" s="1"/>
      <c r="D172" s="1"/>
      <c r="E172" s="1"/>
      <c r="F172" s="1"/>
      <c r="G172" s="1"/>
      <c r="H172" s="28" t="s">
        <v>514</v>
      </c>
      <c r="I172" s="9" t="s">
        <v>537</v>
      </c>
      <c r="J172" s="9" t="s">
        <v>538</v>
      </c>
      <c r="K172" s="24" t="s">
        <v>539</v>
      </c>
      <c r="L172" s="9" t="s">
        <v>540</v>
      </c>
      <c r="M172" s="9" t="s">
        <v>538</v>
      </c>
      <c r="N172" s="9" t="s">
        <v>539</v>
      </c>
      <c r="O172" s="9" t="s">
        <v>3</v>
      </c>
      <c r="P172" s="33" t="s">
        <v>4</v>
      </c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 t="str">
        <f>IF(ROW(A171)&gt;ROWS(rngLoadCombinations)-1,"",INDEX(rngLoadCombinations,ROW(A171)+1,1))</f>
        <v/>
      </c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</row>
    <row r="173" spans="1:136" x14ac:dyDescent="0.25">
      <c r="A173" s="1"/>
      <c r="B173" s="1"/>
      <c r="C173" s="1"/>
      <c r="D173" s="1"/>
      <c r="E173" s="1"/>
      <c r="F173" s="1"/>
      <c r="G173" s="1"/>
      <c r="H173" s="29" t="s">
        <v>571</v>
      </c>
      <c r="I173" s="12"/>
      <c r="J173" s="12" t="s">
        <v>496</v>
      </c>
      <c r="K173" s="25" t="s">
        <v>541</v>
      </c>
      <c r="L173" s="12"/>
      <c r="M173" s="12" t="s">
        <v>496</v>
      </c>
      <c r="N173" s="12" t="s">
        <v>541</v>
      </c>
      <c r="O173" s="12" t="str">
        <f>INDEX(rngUnitSettings,MATCH("Length",INDEX(rngUnitSettings,,1),0),2)</f>
        <v>mm</v>
      </c>
      <c r="P173" s="34" t="s">
        <v>605</v>
      </c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 t="str">
        <f>IF(ROW(A172)&gt;ROWS(rngLoadCombinations)-1,"",INDEX(rngLoadCombinations,ROW(A172)+1,1))</f>
        <v/>
      </c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</row>
    <row r="174" spans="1:136" x14ac:dyDescent="0.25">
      <c r="A174" s="1"/>
      <c r="B174" s="1"/>
      <c r="C174" s="1"/>
      <c r="D174" s="1"/>
      <c r="E174" s="1"/>
      <c r="F174" s="1"/>
      <c r="G174" s="1"/>
      <c r="H174" s="29" t="s">
        <v>573</v>
      </c>
      <c r="I174" s="12"/>
      <c r="J174" s="12" t="s">
        <v>496</v>
      </c>
      <c r="K174" s="25" t="s">
        <v>541</v>
      </c>
      <c r="L174" s="12"/>
      <c r="M174" s="12" t="s">
        <v>496</v>
      </c>
      <c r="N174" s="12" t="s">
        <v>541</v>
      </c>
      <c r="O174" s="12" t="str">
        <f>INDEX(rngUnitSettings,MATCH("Length",INDEX(rngUnitSettings,,1),0),2)</f>
        <v>mm</v>
      </c>
      <c r="P174" s="34" t="s">
        <v>606</v>
      </c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 t="str">
        <f>IF(ROW(A173)&gt;ROWS(rngLoadCombinations)-1,"",INDEX(rngLoadCombinations,ROW(A173)+1,1))</f>
        <v/>
      </c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</row>
    <row r="175" spans="1:136" x14ac:dyDescent="0.25">
      <c r="A175" s="1"/>
      <c r="B175" s="1"/>
      <c r="C175" s="1"/>
      <c r="D175" s="1"/>
      <c r="E175" s="1"/>
      <c r="F175" s="1"/>
      <c r="G175" s="1"/>
      <c r="H175" s="29" t="s">
        <v>575</v>
      </c>
      <c r="I175" s="12"/>
      <c r="J175" s="12" t="s">
        <v>496</v>
      </c>
      <c r="K175" s="25" t="s">
        <v>541</v>
      </c>
      <c r="L175" s="12"/>
      <c r="M175" s="12" t="s">
        <v>496</v>
      </c>
      <c r="N175" s="12" t="s">
        <v>541</v>
      </c>
      <c r="O175" s="12" t="str">
        <f>INDEX(rngUnitSettings,MATCH("Length",INDEX(rngUnitSettings,,1),0),2)</f>
        <v>mm</v>
      </c>
      <c r="P175" s="34" t="s">
        <v>607</v>
      </c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 t="str">
        <f>IF(ROW(A174)&gt;ROWS(rngLoadCombinations)-1,"",INDEX(rngLoadCombinations,ROW(A174)+1,1))</f>
        <v/>
      </c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</row>
    <row r="176" spans="1:136" x14ac:dyDescent="0.25">
      <c r="A176" s="1"/>
      <c r="B176" s="1"/>
      <c r="C176" s="1"/>
      <c r="D176" s="1"/>
      <c r="E176" s="1"/>
      <c r="F176" s="1"/>
      <c r="G176" s="1"/>
      <c r="H176" s="29" t="s">
        <v>577</v>
      </c>
      <c r="I176" s="12"/>
      <c r="J176" s="12" t="s">
        <v>496</v>
      </c>
      <c r="K176" s="25" t="s">
        <v>541</v>
      </c>
      <c r="L176" s="12"/>
      <c r="M176" s="12" t="s">
        <v>496</v>
      </c>
      <c r="N176" s="12" t="s">
        <v>541</v>
      </c>
      <c r="O176" s="12" t="str">
        <f>INDEX(rngUnitSettings,MATCH("Length",INDEX(rngUnitSettings,,1),0),2)</f>
        <v>mm</v>
      </c>
      <c r="P176" s="34" t="s">
        <v>608</v>
      </c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 t="str">
        <f>IF(ROW(A175)&gt;ROWS(rngLoadCombinations)-1,"",INDEX(rngLoadCombinations,ROW(A175)+1,1))</f>
        <v/>
      </c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</row>
    <row r="177" spans="1:136" x14ac:dyDescent="0.25">
      <c r="A177" s="1"/>
      <c r="B177" s="1"/>
      <c r="C177" s="1"/>
      <c r="D177" s="1"/>
      <c r="E177" s="1"/>
      <c r="F177" s="1"/>
      <c r="G177" s="1"/>
      <c r="H177" s="29" t="s">
        <v>597</v>
      </c>
      <c r="I177" s="12"/>
      <c r="J177" s="12" t="s">
        <v>496</v>
      </c>
      <c r="K177" s="25" t="s">
        <v>541</v>
      </c>
      <c r="L177" s="12"/>
      <c r="M177" s="12" t="s">
        <v>496</v>
      </c>
      <c r="N177" s="12" t="s">
        <v>541</v>
      </c>
      <c r="O177" s="12" t="str">
        <f>INDEX(rngUnitSettings,MATCH("Length",INDEX(rngUnitSettings,,1),0),2)</f>
        <v>mm</v>
      </c>
      <c r="P177" s="34" t="s">
        <v>609</v>
      </c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 t="str">
        <f>IF(ROW(A176)&gt;ROWS(rngLoadCombinations)-1,"",INDEX(rngLoadCombinations,ROW(A176)+1,1))</f>
        <v/>
      </c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</row>
    <row r="178" spans="1:136" x14ac:dyDescent="0.25">
      <c r="A178" s="1"/>
      <c r="B178" s="1"/>
      <c r="C178" s="1"/>
      <c r="D178" s="1"/>
      <c r="E178" s="1"/>
      <c r="F178" s="1"/>
      <c r="G178" s="1"/>
      <c r="H178" s="29" t="s">
        <v>599</v>
      </c>
      <c r="I178" s="12"/>
      <c r="J178" s="12" t="s">
        <v>496</v>
      </c>
      <c r="K178" s="25" t="s">
        <v>541</v>
      </c>
      <c r="L178" s="12"/>
      <c r="M178" s="12" t="s">
        <v>496</v>
      </c>
      <c r="N178" s="12" t="s">
        <v>541</v>
      </c>
      <c r="O178" s="12" t="str">
        <f>INDEX(rngUnitSettings,MATCH("Length",INDEX(rngUnitSettings,,1),0),2)</f>
        <v>mm</v>
      </c>
      <c r="P178" s="34" t="s">
        <v>610</v>
      </c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 t="str">
        <f>IF(ROW(A177)&gt;ROWS(rngLoadCombinations)-1,"",INDEX(rngLoadCombinations,ROW(A177)+1,1))</f>
        <v/>
      </c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</row>
    <row r="179" spans="1:136" x14ac:dyDescent="0.25">
      <c r="A179" s="1"/>
      <c r="B179" s="1"/>
      <c r="C179" s="1"/>
      <c r="D179" s="1"/>
      <c r="E179" s="1"/>
      <c r="F179" s="1"/>
      <c r="G179" s="1"/>
      <c r="H179" s="29" t="s">
        <v>601</v>
      </c>
      <c r="I179" s="12"/>
      <c r="J179" s="12" t="s">
        <v>496</v>
      </c>
      <c r="K179" s="25" t="s">
        <v>541</v>
      </c>
      <c r="L179" s="12"/>
      <c r="M179" s="12" t="s">
        <v>496</v>
      </c>
      <c r="N179" s="12" t="s">
        <v>541</v>
      </c>
      <c r="O179" s="12" t="str">
        <f>INDEX(rngUnitSettings,MATCH("Length",INDEX(rngUnitSettings,,1),0),2)</f>
        <v>mm</v>
      </c>
      <c r="P179" s="34" t="s">
        <v>611</v>
      </c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 t="str">
        <f>IF(ROW(A178)&gt;ROWS(rngLoadCombinations)-1,"",INDEX(rngLoadCombinations,ROW(A178)+1,1))</f>
        <v/>
      </c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</row>
    <row r="180" spans="1:136" x14ac:dyDescent="0.25">
      <c r="A180" s="1"/>
      <c r="B180" s="1"/>
      <c r="C180" s="1"/>
      <c r="D180" s="1"/>
      <c r="E180" s="1"/>
      <c r="F180" s="1"/>
      <c r="G180" s="1"/>
      <c r="H180" s="29" t="s">
        <v>603</v>
      </c>
      <c r="I180" s="12"/>
      <c r="J180" s="12" t="s">
        <v>496</v>
      </c>
      <c r="K180" s="25" t="s">
        <v>541</v>
      </c>
      <c r="L180" s="12"/>
      <c r="M180" s="12" t="s">
        <v>496</v>
      </c>
      <c r="N180" s="12" t="s">
        <v>541</v>
      </c>
      <c r="O180" s="12" t="str">
        <f>INDEX(rngUnitSettings,MATCH("Length",INDEX(rngUnitSettings,,1),0),2)</f>
        <v>mm</v>
      </c>
      <c r="P180" s="34" t="s">
        <v>612</v>
      </c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 t="str">
        <f>IF(ROW(A179)&gt;ROWS(rngLoadCombinations)-1,"",INDEX(rngLoadCombinations,ROW(A179)+1,1))</f>
        <v/>
      </c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</row>
    <row r="181" spans="1:136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 t="str">
        <f>IF(ROW(A180)&gt;ROWS(rngLoadCombinations)-1,"",INDEX(rngLoadCombinations,ROW(A180)+1,1))</f>
        <v/>
      </c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</row>
    <row r="182" spans="1:136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 t="str">
        <f>IF(ROW(A181)&gt;ROWS(rngLoadCombinations)-1,"",INDEX(rngLoadCombinations,ROW(A181)+1,1))</f>
        <v/>
      </c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</row>
    <row r="183" spans="1:136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 t="str">
        <f>IF(ROW(A182)&gt;ROWS(rngLoadCombinations)-1,"",INDEX(rngLoadCombinations,ROW(A182)+1,1))</f>
        <v/>
      </c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</row>
    <row r="184" spans="1:136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 t="str">
        <f>IF(ROW(A183)&gt;ROWS(rngLoadCombinations)-1,"",INDEX(rngLoadCombinations,ROW(A183)+1,1))</f>
        <v/>
      </c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</row>
    <row r="185" spans="1:136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 t="str">
        <f>IF(ROW(A184)&gt;ROWS(rngLoadCombinations)-1,"",INDEX(rngLoadCombinations,ROW(A184)+1,1))</f>
        <v/>
      </c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</row>
    <row r="186" spans="1:136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 t="str">
        <f>IF(ROW(A185)&gt;ROWS(rngLoadCombinations)-1,"",INDEX(rngLoadCombinations,ROW(A185)+1,1))</f>
        <v/>
      </c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</row>
    <row r="187" spans="1:136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 t="str">
        <f>IF(ROW(A186)&gt;ROWS(rngLoadCombinations)-1,"",INDEX(rngLoadCombinations,ROW(A186)+1,1))</f>
        <v/>
      </c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</row>
    <row r="188" spans="1:136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 t="str">
        <f>IF(ROW(A187)&gt;ROWS(rngLoadCombinations)-1,"",INDEX(rngLoadCombinations,ROW(A187)+1,1))</f>
        <v/>
      </c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</row>
    <row r="189" spans="1:136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 t="str">
        <f>IF(ROW(A188)&gt;ROWS(rngLoadCombinations)-1,"",INDEX(rngLoadCombinations,ROW(A188)+1,1))</f>
        <v/>
      </c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</row>
    <row r="190" spans="1:136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 t="str">
        <f>IF(ROW(A189)&gt;ROWS(rngLoadCombinations)-1,"",INDEX(rngLoadCombinations,ROW(A189)+1,1))</f>
        <v/>
      </c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</row>
    <row r="191" spans="1:136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 t="str">
        <f>IF(ROW(A190)&gt;ROWS(rngLoadCombinations)-1,"",INDEX(rngLoadCombinations,ROW(A190)+1,1))</f>
        <v/>
      </c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</row>
    <row r="192" spans="1:136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 t="str">
        <f>IF(ROW(A191)&gt;ROWS(rngLoadCombinations)-1,"",INDEX(rngLoadCombinations,ROW(A191)+1,1))</f>
        <v/>
      </c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</row>
    <row r="193" spans="1:136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 t="str">
        <f>IF(ROW(A192)&gt;ROWS(rngLoadCombinations)-1,"",INDEX(rngLoadCombinations,ROW(A192)+1,1))</f>
        <v/>
      </c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</row>
    <row r="194" spans="1:136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 t="str">
        <f>IF(ROW(A193)&gt;ROWS(rngLoadCombinations)-1,"",INDEX(rngLoadCombinations,ROW(A193)+1,1))</f>
        <v/>
      </c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</row>
    <row r="195" spans="1:136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 t="str">
        <f>IF(ROW(A194)&gt;ROWS(rngLoadCombinations)-1,"",INDEX(rngLoadCombinations,ROW(A194)+1,1))</f>
        <v/>
      </c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</row>
    <row r="196" spans="1:136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 t="str">
        <f>IF(ROW(A195)&gt;ROWS(rngLoadCombinations)-1,"",INDEX(rngLoadCombinations,ROW(A195)+1,1))</f>
        <v/>
      </c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</row>
    <row r="197" spans="1:136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 t="str">
        <f>IF(ROW(A196)&gt;ROWS(rngLoadCombinations)-1,"",INDEX(rngLoadCombinations,ROW(A196)+1,1))</f>
        <v/>
      </c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</row>
    <row r="198" spans="1:136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 t="str">
        <f>IF(ROW(A197)&gt;ROWS(rngLoadCombinations)-1,"",INDEX(rngLoadCombinations,ROW(A197)+1,1))</f>
        <v/>
      </c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</row>
    <row r="199" spans="1:136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 t="str">
        <f>IF(ROW(A198)&gt;ROWS(rngLoadCombinations)-1,"",INDEX(rngLoadCombinations,ROW(A198)+1,1))</f>
        <v/>
      </c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</row>
    <row r="200" spans="1:136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 t="str">
        <f>IF(ROW(A199)&gt;ROWS(rngLoadCombinations)-1,"",INDEX(rngLoadCombinations,ROW(A199)+1,1))</f>
        <v/>
      </c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</row>
    <row r="201" spans="1:136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 t="str">
        <f>IF(ROW(A200)&gt;ROWS(rngLoadCombinations)-1,"",INDEX(rngLoadCombinations,ROW(A200)+1,1))</f>
        <v/>
      </c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</row>
    <row r="202" spans="1:136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 t="str">
        <f>IF(ROW(A201)&gt;ROWS(rngLoadCombinations)-1,"",INDEX(rngLoadCombinations,ROW(A201)+1,1))</f>
        <v/>
      </c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</row>
    <row r="203" spans="1:136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 t="str">
        <f>IF(ROW(A202)&gt;ROWS(rngLoadCombinations)-1,"",INDEX(rngLoadCombinations,ROW(A202)+1,1))</f>
        <v/>
      </c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</row>
    <row r="204" spans="1:136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 t="str">
        <f>IF(ROW(A203)&gt;ROWS(rngLoadCombinations)-1,"",INDEX(rngLoadCombinations,ROW(A203)+1,1))</f>
        <v/>
      </c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</row>
    <row r="205" spans="1:136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 t="str">
        <f>IF(ROW(A204)&gt;ROWS(rngLoadCombinations)-1,"",INDEX(rngLoadCombinations,ROW(A204)+1,1))</f>
        <v/>
      </c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</row>
    <row r="206" spans="1:136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 t="str">
        <f>IF(ROW(A205)&gt;ROWS(rngLoadCombinations)-1,"",INDEX(rngLoadCombinations,ROW(A205)+1,1))</f>
        <v/>
      </c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</row>
    <row r="207" spans="1:136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 t="str">
        <f>IF(ROW(A206)&gt;ROWS(rngLoadCombinations)-1,"",INDEX(rngLoadCombinations,ROW(A206)+1,1))</f>
        <v/>
      </c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</row>
    <row r="208" spans="1:136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 t="str">
        <f>IF(ROW(A207)&gt;ROWS(rngLoadCombinations)-1,"",INDEX(rngLoadCombinations,ROW(A207)+1,1))</f>
        <v/>
      </c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</row>
    <row r="209" spans="1:136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 t="str">
        <f>IF(ROW(A208)&gt;ROWS(rngLoadCombinations)-1,"",INDEX(rngLoadCombinations,ROW(A208)+1,1))</f>
        <v/>
      </c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</row>
    <row r="210" spans="1:136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 t="str">
        <f>IF(ROW(A209)&gt;ROWS(rngLoadCombinations)-1,"",INDEX(rngLoadCombinations,ROW(A209)+1,1))</f>
        <v/>
      </c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</row>
    <row r="211" spans="1:136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 t="str">
        <f>IF(ROW(A210)&gt;ROWS(rngLoadCombinations)-1,"",INDEX(rngLoadCombinations,ROW(A210)+1,1))</f>
        <v/>
      </c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</row>
    <row r="212" spans="1:136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 t="str">
        <f>IF(ROW(A211)&gt;ROWS(rngLoadCombinations)-1,"",INDEX(rngLoadCombinations,ROW(A211)+1,1))</f>
        <v/>
      </c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</row>
    <row r="213" spans="1:136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 t="str">
        <f>IF(ROW(A212)&gt;ROWS(rngLoadCombinations)-1,"",INDEX(rngLoadCombinations,ROW(A212)+1,1))</f>
        <v/>
      </c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</row>
    <row r="214" spans="1:136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 t="str">
        <f>IF(ROW(A213)&gt;ROWS(rngLoadCombinations)-1,"",INDEX(rngLoadCombinations,ROW(A213)+1,1))</f>
        <v/>
      </c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</row>
    <row r="215" spans="1:136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 t="str">
        <f>IF(ROW(A214)&gt;ROWS(rngLoadCombinations)-1,"",INDEX(rngLoadCombinations,ROW(A214)+1,1))</f>
        <v/>
      </c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</row>
    <row r="216" spans="1:136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 t="str">
        <f>IF(ROW(A215)&gt;ROWS(rngLoadCombinations)-1,"",INDEX(rngLoadCombinations,ROW(A215)+1,1))</f>
        <v/>
      </c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</row>
    <row r="217" spans="1:136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 t="str">
        <f>IF(ROW(A216)&gt;ROWS(rngLoadCombinations)-1,"",INDEX(rngLoadCombinations,ROW(A216)+1,1))</f>
        <v/>
      </c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</row>
    <row r="218" spans="1:136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 t="str">
        <f>IF(ROW(A217)&gt;ROWS(rngLoadCombinations)-1,"",INDEX(rngLoadCombinations,ROW(A217)+1,1))</f>
        <v/>
      </c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</row>
    <row r="219" spans="1:136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 t="str">
        <f>IF(ROW(A218)&gt;ROWS(rngLoadCombinations)-1,"",INDEX(rngLoadCombinations,ROW(A218)+1,1))</f>
        <v/>
      </c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</row>
    <row r="220" spans="1:136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 t="str">
        <f>IF(ROW(A219)&gt;ROWS(rngLoadCombinations)-1,"",INDEX(rngLoadCombinations,ROW(A219)+1,1))</f>
        <v/>
      </c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</row>
    <row r="221" spans="1:136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 t="str">
        <f>IF(ROW(A220)&gt;ROWS(rngLoadCombinations)-1,"",INDEX(rngLoadCombinations,ROW(A220)+1,1))</f>
        <v/>
      </c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</row>
    <row r="222" spans="1:136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 t="str">
        <f>IF(ROW(A221)&gt;ROWS(rngLoadCombinations)-1,"",INDEX(rngLoadCombinations,ROW(A221)+1,1))</f>
        <v/>
      </c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</row>
    <row r="223" spans="1:136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 t="str">
        <f>IF(ROW(A222)&gt;ROWS(rngLoadCombinations)-1,"",INDEX(rngLoadCombinations,ROW(A222)+1,1))</f>
        <v/>
      </c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</row>
    <row r="224" spans="1:136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 t="str">
        <f>IF(ROW(A223)&gt;ROWS(rngLoadCombinations)-1,"",INDEX(rngLoadCombinations,ROW(A223)+1,1))</f>
        <v/>
      </c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</row>
    <row r="225" spans="1:136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 t="str">
        <f>IF(ROW(A224)&gt;ROWS(rngLoadCombinations)-1,"",INDEX(rngLoadCombinations,ROW(A224)+1,1))</f>
        <v/>
      </c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</row>
    <row r="226" spans="1:136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 t="str">
        <f>IF(ROW(A225)&gt;ROWS(rngLoadCombinations)-1,"",INDEX(rngLoadCombinations,ROW(A225)+1,1))</f>
        <v/>
      </c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</row>
    <row r="227" spans="1:136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 t="str">
        <f>IF(ROW(A226)&gt;ROWS(rngLoadCombinations)-1,"",INDEX(rngLoadCombinations,ROW(A226)+1,1))</f>
        <v/>
      </c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</row>
    <row r="228" spans="1:136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 t="str">
        <f>IF(ROW(A227)&gt;ROWS(rngLoadCombinations)-1,"",INDEX(rngLoadCombinations,ROW(A227)+1,1))</f>
        <v/>
      </c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</row>
    <row r="229" spans="1:136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 t="str">
        <f>IF(ROW(A228)&gt;ROWS(rngLoadCombinations)-1,"",INDEX(rngLoadCombinations,ROW(A228)+1,1))</f>
        <v/>
      </c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</row>
    <row r="230" spans="1:136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 t="str">
        <f>IF(ROW(A229)&gt;ROWS(rngLoadCombinations)-1,"",INDEX(rngLoadCombinations,ROW(A229)+1,1))</f>
        <v/>
      </c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</row>
    <row r="231" spans="1:136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 t="str">
        <f>IF(ROW(A230)&gt;ROWS(rngLoadCombinations)-1,"",INDEX(rngLoadCombinations,ROW(A230)+1,1))</f>
        <v/>
      </c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</row>
    <row r="232" spans="1:136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 t="str">
        <f>IF(ROW(A231)&gt;ROWS(rngLoadCombinations)-1,"",INDEX(rngLoadCombinations,ROW(A231)+1,1))</f>
        <v/>
      </c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</row>
    <row r="233" spans="1:136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 t="str">
        <f>IF(ROW(A232)&gt;ROWS(rngLoadCombinations)-1,"",INDEX(rngLoadCombinations,ROW(A232)+1,1))</f>
        <v/>
      </c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</row>
    <row r="234" spans="1:136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 t="str">
        <f>IF(ROW(A233)&gt;ROWS(rngLoadCombinations)-1,"",INDEX(rngLoadCombinations,ROW(A233)+1,1))</f>
        <v/>
      </c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</row>
    <row r="235" spans="1:136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 t="str">
        <f>IF(ROW(A234)&gt;ROWS(rngLoadCombinations)-1,"",INDEX(rngLoadCombinations,ROW(A234)+1,1))</f>
        <v/>
      </c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</row>
    <row r="236" spans="1:136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 t="str">
        <f>IF(ROW(A235)&gt;ROWS(rngLoadCombinations)-1,"",INDEX(rngLoadCombinations,ROW(A235)+1,1))</f>
        <v/>
      </c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</row>
    <row r="237" spans="1:136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 t="str">
        <f>IF(ROW(A236)&gt;ROWS(rngLoadCombinations)-1,"",INDEX(rngLoadCombinations,ROW(A236)+1,1))</f>
        <v/>
      </c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</row>
    <row r="238" spans="1:136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 t="str">
        <f>IF(ROW(A237)&gt;ROWS(rngLoadCombinations)-1,"",INDEX(rngLoadCombinations,ROW(A237)+1,1))</f>
        <v/>
      </c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</row>
    <row r="239" spans="1:136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 t="str">
        <f>IF(ROW(A238)&gt;ROWS(rngLoadCombinations)-1,"",INDEX(rngLoadCombinations,ROW(A238)+1,1))</f>
        <v/>
      </c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</row>
    <row r="240" spans="1:136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 t="str">
        <f>IF(ROW(A239)&gt;ROWS(rngLoadCombinations)-1,"",INDEX(rngLoadCombinations,ROW(A239)+1,1))</f>
        <v/>
      </c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</row>
    <row r="241" spans="1:136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 t="str">
        <f>IF(ROW(A240)&gt;ROWS(rngLoadCombinations)-1,"",INDEX(rngLoadCombinations,ROW(A240)+1,1))</f>
        <v/>
      </c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</row>
    <row r="242" spans="1:136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 t="str">
        <f>IF(ROW(A241)&gt;ROWS(rngLoadCombinations)-1,"",INDEX(rngLoadCombinations,ROW(A241)+1,1))</f>
        <v/>
      </c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</row>
    <row r="243" spans="1:136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 t="str">
        <f>IF(ROW(A242)&gt;ROWS(rngLoadCombinations)-1,"",INDEX(rngLoadCombinations,ROW(A242)+1,1))</f>
        <v/>
      </c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</row>
    <row r="244" spans="1:136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 t="str">
        <f>IF(ROW(A243)&gt;ROWS(rngLoadCombinations)-1,"",INDEX(rngLoadCombinations,ROW(A243)+1,1))</f>
        <v/>
      </c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</row>
    <row r="245" spans="1:136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 t="str">
        <f>IF(ROW(A244)&gt;ROWS(rngLoadCombinations)-1,"",INDEX(rngLoadCombinations,ROW(A244)+1,1))</f>
        <v/>
      </c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</row>
    <row r="246" spans="1:136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 t="str">
        <f>IF(ROW(A245)&gt;ROWS(rngLoadCombinations)-1,"",INDEX(rngLoadCombinations,ROW(A245)+1,1))</f>
        <v/>
      </c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</row>
    <row r="247" spans="1:136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 t="str">
        <f>IF(ROW(A246)&gt;ROWS(rngLoadCombinations)-1,"",INDEX(rngLoadCombinations,ROW(A246)+1,1))</f>
        <v/>
      </c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</row>
    <row r="248" spans="1:136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 t="str">
        <f>IF(ROW(A247)&gt;ROWS(rngLoadCombinations)-1,"",INDEX(rngLoadCombinations,ROW(A247)+1,1))</f>
        <v/>
      </c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</row>
    <row r="249" spans="1:136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 t="str">
        <f>IF(ROW(A248)&gt;ROWS(rngLoadCombinations)-1,"",INDEX(rngLoadCombinations,ROW(A248)+1,1))</f>
        <v/>
      </c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</row>
    <row r="250" spans="1:136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 t="str">
        <f>IF(ROW(A249)&gt;ROWS(rngLoadCombinations)-1,"",INDEX(rngLoadCombinations,ROW(A249)+1,1))</f>
        <v/>
      </c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</row>
    <row r="251" spans="1:136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/>
      <c r="DP251" s="1" t="str">
        <f>IF(ROW(A250)&gt;ROWS(rngLoadCombinations)-1,"",INDEX(rngLoadCombinations,ROW(A250)+1,1))</f>
        <v/>
      </c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</row>
    <row r="252" spans="1:136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/>
      <c r="DP252" s="1" t="str">
        <f>IF(ROW(A251)&gt;ROWS(rngLoadCombinations)-1,"",INDEX(rngLoadCombinations,ROW(A251)+1,1))</f>
        <v/>
      </c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</row>
    <row r="253" spans="1:136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/>
      <c r="DP253" s="1" t="str">
        <f>IF(ROW(A252)&gt;ROWS(rngLoadCombinations)-1,"",INDEX(rngLoadCombinations,ROW(A252)+1,1))</f>
        <v/>
      </c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</row>
    <row r="254" spans="1:136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/>
      <c r="DP254" s="1" t="str">
        <f>IF(ROW(A253)&gt;ROWS(rngLoadCombinations)-1,"",INDEX(rngLoadCombinations,ROW(A253)+1,1))</f>
        <v/>
      </c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</row>
    <row r="255" spans="1:136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/>
      <c r="DP255" s="1" t="str">
        <f>IF(ROW(A254)&gt;ROWS(rngLoadCombinations)-1,"",INDEX(rngLoadCombinations,ROW(A254)+1,1))</f>
        <v/>
      </c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</row>
    <row r="256" spans="1:136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/>
      <c r="DP256" s="1" t="str">
        <f>IF(ROW(A255)&gt;ROWS(rngLoadCombinations)-1,"",INDEX(rngLoadCombinations,ROW(A255)+1,1))</f>
        <v/>
      </c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</row>
    <row r="257" spans="1:136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/>
      <c r="DP257" s="1" t="str">
        <f>IF(ROW(A256)&gt;ROWS(rngLoadCombinations)-1,"",INDEX(rngLoadCombinations,ROW(A256)+1,1))</f>
        <v/>
      </c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</row>
    <row r="258" spans="1:136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/>
      <c r="DP258" s="1" t="str">
        <f>IF(ROW(A257)&gt;ROWS(rngLoadCombinations)-1,"",INDEX(rngLoadCombinations,ROW(A257)+1,1))</f>
        <v/>
      </c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</row>
    <row r="259" spans="1:136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/>
      <c r="DP259" s="1" t="str">
        <f>IF(ROW(A258)&gt;ROWS(rngLoadCombinations)-1,"",INDEX(rngLoadCombinations,ROW(A258)+1,1))</f>
        <v/>
      </c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</row>
    <row r="260" spans="1:136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/>
      <c r="DP260" s="1" t="str">
        <f>IF(ROW(A259)&gt;ROWS(rngLoadCombinations)-1,"",INDEX(rngLoadCombinations,ROW(A259)+1,1))</f>
        <v/>
      </c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</row>
    <row r="261" spans="1:136" x14ac:dyDescent="0.25">
      <c r="DP261" t="str">
        <f>IF(ROW(A260)&gt;ROWS(rngLoadCombinations)-1,"",INDEX(rngLoadCombinations,ROW(A260)+1,1))</f>
        <v/>
      </c>
    </row>
    <row r="262" spans="1:136" x14ac:dyDescent="0.25">
      <c r="DP262" t="str">
        <f>IF(ROW(A261)&gt;ROWS(rngLoadCombinations)-1,"",INDEX(rngLoadCombinations,ROW(A261)+1,1))</f>
        <v/>
      </c>
    </row>
    <row r="263" spans="1:136" x14ac:dyDescent="0.25">
      <c r="DP263" t="str">
        <f>IF(ROW(A262)&gt;ROWS(rngLoadCombinations)-1,"",INDEX(rngLoadCombinations,ROW(A262)+1,1))</f>
        <v/>
      </c>
    </row>
    <row r="264" spans="1:136" x14ac:dyDescent="0.25">
      <c r="DP264" t="str">
        <f>IF(ROW(A263)&gt;ROWS(rngLoadCombinations)-1,"",INDEX(rngLoadCombinations,ROW(A263)+1,1))</f>
        <v/>
      </c>
    </row>
    <row r="265" spans="1:136" x14ac:dyDescent="0.25">
      <c r="DP265" t="str">
        <f>IF(ROW(A264)&gt;ROWS(rngLoadCombinations)-1,"",INDEX(rngLoadCombinations,ROW(A264)+1,1))</f>
        <v/>
      </c>
    </row>
    <row r="266" spans="1:136" x14ac:dyDescent="0.25">
      <c r="DP266" t="str">
        <f>IF(ROW(A265)&gt;ROWS(rngLoadCombinations)-1,"",INDEX(rngLoadCombinations,ROW(A265)+1,1))</f>
        <v/>
      </c>
    </row>
    <row r="267" spans="1:136" x14ac:dyDescent="0.25">
      <c r="DP267" t="str">
        <f>IF(ROW(A266)&gt;ROWS(rngLoadCombinations)-1,"",INDEX(rngLoadCombinations,ROW(A266)+1,1))</f>
        <v/>
      </c>
    </row>
    <row r="268" spans="1:136" x14ac:dyDescent="0.25">
      <c r="DP268" t="str">
        <f>IF(ROW(A267)&gt;ROWS(rngLoadCombinations)-1,"",INDEX(rngLoadCombinations,ROW(A267)+1,1))</f>
        <v/>
      </c>
    </row>
    <row r="269" spans="1:136" x14ac:dyDescent="0.25">
      <c r="DP269" t="str">
        <f>IF(ROW(A268)&gt;ROWS(rngLoadCombinations)-1,"",INDEX(rngLoadCombinations,ROW(A268)+1,1))</f>
        <v/>
      </c>
    </row>
    <row r="270" spans="1:136" x14ac:dyDescent="0.25">
      <c r="DP270" t="str">
        <f>IF(ROW(A269)&gt;ROWS(rngLoadCombinations)-1,"",INDEX(rngLoadCombinations,ROW(A269)+1,1))</f>
        <v/>
      </c>
    </row>
    <row r="271" spans="1:136" x14ac:dyDescent="0.25">
      <c r="DP271" t="str">
        <f>IF(ROW(A270)&gt;ROWS(rngLoadCombinations)-1,"",INDEX(rngLoadCombinations,ROW(A270)+1,1))</f>
        <v/>
      </c>
    </row>
    <row r="272" spans="1:136" x14ac:dyDescent="0.25">
      <c r="DP272" t="str">
        <f>IF(ROW(A271)&gt;ROWS(rngLoadCombinations)-1,"",INDEX(rngLoadCombinations,ROW(A271)+1,1))</f>
        <v/>
      </c>
    </row>
    <row r="273" spans="120:120" x14ac:dyDescent="0.25">
      <c r="DP273" t="str">
        <f>IF(ROW(A272)&gt;ROWS(rngLoadCombinations)-1,"",INDEX(rngLoadCombinations,ROW(A272)+1,1))</f>
        <v/>
      </c>
    </row>
    <row r="274" spans="120:120" x14ac:dyDescent="0.25">
      <c r="DP274" t="str">
        <f>IF(ROW(A273)&gt;ROWS(rngLoadCombinations)-1,"",INDEX(rngLoadCombinations,ROW(A273)+1,1))</f>
        <v/>
      </c>
    </row>
    <row r="275" spans="120:120" x14ac:dyDescent="0.25">
      <c r="DP275" t="str">
        <f>IF(ROW(A274)&gt;ROWS(rngLoadCombinations)-1,"",INDEX(rngLoadCombinations,ROW(A274)+1,1))</f>
        <v/>
      </c>
    </row>
    <row r="276" spans="120:120" x14ac:dyDescent="0.25">
      <c r="DP276" t="str">
        <f>IF(ROW(A275)&gt;ROWS(rngLoadCombinations)-1,"",INDEX(rngLoadCombinations,ROW(A275)+1,1))</f>
        <v/>
      </c>
    </row>
    <row r="277" spans="120:120" x14ac:dyDescent="0.25">
      <c r="DP277" t="str">
        <f>IF(ROW(A276)&gt;ROWS(rngLoadCombinations)-1,"",INDEX(rngLoadCombinations,ROW(A276)+1,1))</f>
        <v/>
      </c>
    </row>
    <row r="278" spans="120:120" x14ac:dyDescent="0.25">
      <c r="DP278" t="str">
        <f>IF(ROW(A277)&gt;ROWS(rngLoadCombinations)-1,"",INDEX(rngLoadCombinations,ROW(A277)+1,1))</f>
        <v/>
      </c>
    </row>
    <row r="279" spans="120:120" x14ac:dyDescent="0.25">
      <c r="DP279" t="str">
        <f>IF(ROW(A278)&gt;ROWS(rngLoadCombinations)-1,"",INDEX(rngLoadCombinations,ROW(A278)+1,1))</f>
        <v/>
      </c>
    </row>
    <row r="280" spans="120:120" x14ac:dyDescent="0.25">
      <c r="DP280" t="str">
        <f>IF(ROW(A279)&gt;ROWS(rngLoadCombinations)-1,"",INDEX(rngLoadCombinations,ROW(A279)+1,1))</f>
        <v/>
      </c>
    </row>
    <row r="281" spans="120:120" x14ac:dyDescent="0.25">
      <c r="DP281" t="str">
        <f>IF(ROW(A280)&gt;ROWS(rngLoadCombinations)-1,"",INDEX(rngLoadCombinations,ROW(A280)+1,1))</f>
        <v/>
      </c>
    </row>
    <row r="282" spans="120:120" x14ac:dyDescent="0.25">
      <c r="DP282" t="str">
        <f>IF(ROW(A281)&gt;ROWS(rngLoadCombinations)-1,"",INDEX(rngLoadCombinations,ROW(A281)+1,1))</f>
        <v/>
      </c>
    </row>
    <row r="283" spans="120:120" x14ac:dyDescent="0.25">
      <c r="DP283" t="str">
        <f>IF(ROW(A282)&gt;ROWS(rngLoadCombinations)-1,"",INDEX(rngLoadCombinations,ROW(A282)+1,1))</f>
        <v/>
      </c>
    </row>
    <row r="284" spans="120:120" x14ac:dyDescent="0.25">
      <c r="DP284" t="str">
        <f>IF(ROW(A283)&gt;ROWS(rngLoadCombinations)-1,"",INDEX(rngLoadCombinations,ROW(A283)+1,1))</f>
        <v/>
      </c>
    </row>
    <row r="285" spans="120:120" x14ac:dyDescent="0.25">
      <c r="DP285" t="str">
        <f>IF(ROW(A284)&gt;ROWS(rngLoadCombinations)-1,"",INDEX(rngLoadCombinations,ROW(A284)+1,1))</f>
        <v/>
      </c>
    </row>
    <row r="286" spans="120:120" x14ac:dyDescent="0.25">
      <c r="DP286" t="str">
        <f>IF(ROW(A285)&gt;ROWS(rngLoadCombinations)-1,"",INDEX(rngLoadCombinations,ROW(A285)+1,1))</f>
        <v/>
      </c>
    </row>
    <row r="287" spans="120:120" x14ac:dyDescent="0.25">
      <c r="DP287" t="str">
        <f>IF(ROW(A286)&gt;ROWS(rngLoadCombinations)-1,"",INDEX(rngLoadCombinations,ROW(A286)+1,1))</f>
        <v/>
      </c>
    </row>
    <row r="288" spans="120:120" x14ac:dyDescent="0.25">
      <c r="DP288" t="str">
        <f>IF(ROW(A287)&gt;ROWS(rngLoadCombinations)-1,"",INDEX(rngLoadCombinations,ROW(A287)+1,1))</f>
        <v/>
      </c>
    </row>
    <row r="289" spans="120:120" x14ac:dyDescent="0.25">
      <c r="DP289" t="str">
        <f>IF(ROW(A288)&gt;ROWS(rngLoadCombinations)-1,"",INDEX(rngLoadCombinations,ROW(A288)+1,1))</f>
        <v/>
      </c>
    </row>
    <row r="290" spans="120:120" x14ac:dyDescent="0.25">
      <c r="DP290" t="str">
        <f>IF(ROW(A289)&gt;ROWS(rngLoadCombinations)-1,"",INDEX(rngLoadCombinations,ROW(A289)+1,1))</f>
        <v/>
      </c>
    </row>
    <row r="291" spans="120:120" x14ac:dyDescent="0.25">
      <c r="DP291" t="str">
        <f>IF(ROW(A290)&gt;ROWS(rngLoadCombinations)-1,"",INDEX(rngLoadCombinations,ROW(A290)+1,1))</f>
        <v/>
      </c>
    </row>
    <row r="292" spans="120:120" x14ac:dyDescent="0.25">
      <c r="DP292" t="str">
        <f>IF(ROW(A291)&gt;ROWS(rngLoadCombinations)-1,"",INDEX(rngLoadCombinations,ROW(A291)+1,1))</f>
        <v/>
      </c>
    </row>
    <row r="293" spans="120:120" x14ac:dyDescent="0.25">
      <c r="DP293" t="str">
        <f>IF(ROW(A292)&gt;ROWS(rngLoadCombinations)-1,"",INDEX(rngLoadCombinations,ROW(A292)+1,1))</f>
        <v/>
      </c>
    </row>
    <row r="294" spans="120:120" x14ac:dyDescent="0.25">
      <c r="DP294" t="str">
        <f>IF(ROW(A293)&gt;ROWS(rngLoadCombinations)-1,"",INDEX(rngLoadCombinations,ROW(A293)+1,1))</f>
        <v/>
      </c>
    </row>
    <row r="295" spans="120:120" x14ac:dyDescent="0.25">
      <c r="DP295" t="str">
        <f>IF(ROW(A294)&gt;ROWS(rngLoadCombinations)-1,"",INDEX(rngLoadCombinations,ROW(A294)+1,1))</f>
        <v/>
      </c>
    </row>
    <row r="296" spans="120:120" x14ac:dyDescent="0.25">
      <c r="DP296" t="str">
        <f>IF(ROW(A295)&gt;ROWS(rngLoadCombinations)-1,"",INDEX(rngLoadCombinations,ROW(A295)+1,1))</f>
        <v/>
      </c>
    </row>
    <row r="297" spans="120:120" x14ac:dyDescent="0.25">
      <c r="DP297" t="str">
        <f>IF(ROW(A296)&gt;ROWS(rngLoadCombinations)-1,"",INDEX(rngLoadCombinations,ROW(A296)+1,1))</f>
        <v/>
      </c>
    </row>
    <row r="298" spans="120:120" x14ac:dyDescent="0.25">
      <c r="DP298" t="str">
        <f>IF(ROW(A297)&gt;ROWS(rngLoadCombinations)-1,"",INDEX(rngLoadCombinations,ROW(A297)+1,1))</f>
        <v/>
      </c>
    </row>
    <row r="299" spans="120:120" x14ac:dyDescent="0.25">
      <c r="DP299" t="str">
        <f>IF(ROW(A298)&gt;ROWS(rngLoadCombinations)-1,"",INDEX(rngLoadCombinations,ROW(A298)+1,1))</f>
        <v/>
      </c>
    </row>
    <row r="300" spans="120:120" x14ac:dyDescent="0.25">
      <c r="DP300" t="str">
        <f>IF(ROW(A299)&gt;ROWS(rngLoadCombinations)-1,"",INDEX(rngLoadCombinations,ROW(A299)+1,1))</f>
        <v/>
      </c>
    </row>
    <row r="301" spans="120:120" x14ac:dyDescent="0.25">
      <c r="DP301" t="str">
        <f>IF(ROW(A300)&gt;ROWS(rngLoadCombinations)-1,"",INDEX(rngLoadCombinations,ROW(A300)+1,1))</f>
        <v/>
      </c>
    </row>
    <row r="302" spans="120:120" x14ac:dyDescent="0.25">
      <c r="DP302" t="str">
        <f>IF(ROW(A301)&gt;ROWS(rngLoadCombinations)-1,"",INDEX(rngLoadCombinations,ROW(A301)+1,1))</f>
        <v/>
      </c>
    </row>
    <row r="303" spans="120:120" x14ac:dyDescent="0.25">
      <c r="DP303" t="str">
        <f>IF(ROW(A302)&gt;ROWS(rngLoadCombinations)-1,"",INDEX(rngLoadCombinations,ROW(A302)+1,1))</f>
        <v/>
      </c>
    </row>
    <row r="304" spans="120:120" x14ac:dyDescent="0.25">
      <c r="DP304" t="str">
        <f>IF(ROW(A303)&gt;ROWS(rngLoadCombinations)-1,"",INDEX(rngLoadCombinations,ROW(A303)+1,1))</f>
        <v/>
      </c>
    </row>
    <row r="305" spans="120:120" x14ac:dyDescent="0.25">
      <c r="DP305" t="str">
        <f>IF(ROW(A304)&gt;ROWS(rngLoadCombinations)-1,"",INDEX(rngLoadCombinations,ROW(A304)+1,1))</f>
        <v/>
      </c>
    </row>
    <row r="306" spans="120:120" x14ac:dyDescent="0.25">
      <c r="DP306" t="str">
        <f>IF(ROW(A305)&gt;ROWS(rngLoadCombinations)-1,"",INDEX(rngLoadCombinations,ROW(A305)+1,1))</f>
        <v/>
      </c>
    </row>
    <row r="307" spans="120:120" x14ac:dyDescent="0.25">
      <c r="DP307" t="str">
        <f>IF(ROW(A306)&gt;ROWS(rngLoadCombinations)-1,"",INDEX(rngLoadCombinations,ROW(A306)+1,1))</f>
        <v/>
      </c>
    </row>
    <row r="308" spans="120:120" x14ac:dyDescent="0.25">
      <c r="DP308" t="str">
        <f>IF(ROW(A307)&gt;ROWS(rngLoadCombinations)-1,"",INDEX(rngLoadCombinations,ROW(A307)+1,1))</f>
        <v/>
      </c>
    </row>
    <row r="309" spans="120:120" x14ac:dyDescent="0.25">
      <c r="DP309" t="str">
        <f>IF(ROW(A308)&gt;ROWS(rngLoadCombinations)-1,"",INDEX(rngLoadCombinations,ROW(A308)+1,1))</f>
        <v/>
      </c>
    </row>
    <row r="310" spans="120:120" x14ac:dyDescent="0.25">
      <c r="DP310" t="str">
        <f>IF(ROW(A309)&gt;ROWS(rngLoadCombinations)-1,"",INDEX(rngLoadCombinations,ROW(A309)+1,1))</f>
        <v/>
      </c>
    </row>
    <row r="311" spans="120:120" x14ac:dyDescent="0.25">
      <c r="DP311" t="str">
        <f>IF(ROW(A310)&gt;ROWS(rngLoadCombinations)-1,"",INDEX(rngLoadCombinations,ROW(A310)+1,1))</f>
        <v/>
      </c>
    </row>
    <row r="312" spans="120:120" x14ac:dyDescent="0.25">
      <c r="DP312" t="str">
        <f>IF(ROW(A311)&gt;ROWS(rngLoadCombinations)-1,"",INDEX(rngLoadCombinations,ROW(A311)+1,1))</f>
        <v/>
      </c>
    </row>
    <row r="313" spans="120:120" x14ac:dyDescent="0.25">
      <c r="DP313" t="str">
        <f>IF(ROW(A312)&gt;ROWS(rngLoadCombinations)-1,"",INDEX(rngLoadCombinations,ROW(A312)+1,1))</f>
        <v/>
      </c>
    </row>
    <row r="314" spans="120:120" x14ac:dyDescent="0.25">
      <c r="DP314" t="str">
        <f>IF(ROW(A313)&gt;ROWS(rngLoadCombinations)-1,"",INDEX(rngLoadCombinations,ROW(A313)+1,1))</f>
        <v/>
      </c>
    </row>
    <row r="315" spans="120:120" x14ac:dyDescent="0.25">
      <c r="DP315" t="str">
        <f>IF(ROW(A314)&gt;ROWS(rngLoadCombinations)-1,"",INDEX(rngLoadCombinations,ROW(A314)+1,1))</f>
        <v/>
      </c>
    </row>
    <row r="316" spans="120:120" x14ac:dyDescent="0.25">
      <c r="DP316" t="str">
        <f>IF(ROW(A315)&gt;ROWS(rngLoadCombinations)-1,"",INDEX(rngLoadCombinations,ROW(A315)+1,1))</f>
        <v/>
      </c>
    </row>
    <row r="317" spans="120:120" x14ac:dyDescent="0.25">
      <c r="DP317" t="str">
        <f>IF(ROW(A316)&gt;ROWS(rngLoadCombinations)-1,"",INDEX(rngLoadCombinations,ROW(A316)+1,1))</f>
        <v/>
      </c>
    </row>
    <row r="318" spans="120:120" x14ac:dyDescent="0.25">
      <c r="DP318" t="str">
        <f>IF(ROW(A317)&gt;ROWS(rngLoadCombinations)-1,"",INDEX(rngLoadCombinations,ROW(A317)+1,1))</f>
        <v/>
      </c>
    </row>
    <row r="319" spans="120:120" x14ac:dyDescent="0.25">
      <c r="DP319" t="str">
        <f>IF(ROW(A318)&gt;ROWS(rngLoadCombinations)-1,"",INDEX(rngLoadCombinations,ROW(A318)+1,1))</f>
        <v/>
      </c>
    </row>
    <row r="320" spans="120:120" x14ac:dyDescent="0.25">
      <c r="DP320" t="str">
        <f>IF(ROW(A319)&gt;ROWS(rngLoadCombinations)-1,"",INDEX(rngLoadCombinations,ROW(A319)+1,1))</f>
        <v/>
      </c>
    </row>
    <row r="321" spans="120:120" x14ac:dyDescent="0.25">
      <c r="DP321" t="str">
        <f>IF(ROW(A320)&gt;ROWS(rngLoadCombinations)-1,"",INDEX(rngLoadCombinations,ROW(A320)+1,1))</f>
        <v/>
      </c>
    </row>
    <row r="322" spans="120:120" x14ac:dyDescent="0.25">
      <c r="DP322" t="str">
        <f>IF(ROW(A321)&gt;ROWS(rngLoadCombinations)-1,"",INDEX(rngLoadCombinations,ROW(A321)+1,1))</f>
        <v/>
      </c>
    </row>
    <row r="323" spans="120:120" x14ac:dyDescent="0.25">
      <c r="DP323" t="str">
        <f>IF(ROW(A322)&gt;ROWS(rngLoadCombinations)-1,"",INDEX(rngLoadCombinations,ROW(A322)+1,1))</f>
        <v/>
      </c>
    </row>
    <row r="324" spans="120:120" x14ac:dyDescent="0.25">
      <c r="DP324" t="str">
        <f>IF(ROW(A323)&gt;ROWS(rngLoadCombinations)-1,"",INDEX(rngLoadCombinations,ROW(A323)+1,1))</f>
        <v/>
      </c>
    </row>
    <row r="325" spans="120:120" x14ac:dyDescent="0.25">
      <c r="DP325" t="str">
        <f>IF(ROW(A324)&gt;ROWS(rngLoadCombinations)-1,"",INDEX(rngLoadCombinations,ROW(A324)+1,1))</f>
        <v/>
      </c>
    </row>
    <row r="326" spans="120:120" x14ac:dyDescent="0.25">
      <c r="DP326" t="str">
        <f>IF(ROW(A325)&gt;ROWS(rngLoadCombinations)-1,"",INDEX(rngLoadCombinations,ROW(A325)+1,1))</f>
        <v/>
      </c>
    </row>
    <row r="327" spans="120:120" x14ac:dyDescent="0.25">
      <c r="DP327" t="str">
        <f>IF(ROW(A326)&gt;ROWS(rngLoadCombinations)-1,"",INDEX(rngLoadCombinations,ROW(A326)+1,1))</f>
        <v/>
      </c>
    </row>
    <row r="328" spans="120:120" x14ac:dyDescent="0.25">
      <c r="DP328" t="str">
        <f>IF(ROW(A327)&gt;ROWS(rngLoadCombinations)-1,"",INDEX(rngLoadCombinations,ROW(A327)+1,1))</f>
        <v/>
      </c>
    </row>
    <row r="329" spans="120:120" x14ac:dyDescent="0.25">
      <c r="DP329" t="str">
        <f>IF(ROW(A328)&gt;ROWS(rngLoadCombinations)-1,"",INDEX(rngLoadCombinations,ROW(A328)+1,1))</f>
        <v/>
      </c>
    </row>
    <row r="330" spans="120:120" x14ac:dyDescent="0.25">
      <c r="DP330" t="str">
        <f>IF(ROW(A329)&gt;ROWS(rngLoadCombinations)-1,"",INDEX(rngLoadCombinations,ROW(A329)+1,1))</f>
        <v/>
      </c>
    </row>
    <row r="331" spans="120:120" x14ac:dyDescent="0.25">
      <c r="DP331" t="str">
        <f>IF(ROW(A330)&gt;ROWS(rngLoadCombinations)-1,"",INDEX(rngLoadCombinations,ROW(A330)+1,1))</f>
        <v/>
      </c>
    </row>
    <row r="332" spans="120:120" x14ac:dyDescent="0.25">
      <c r="DP332" t="str">
        <f>IF(ROW(A331)&gt;ROWS(rngLoadCombinations)-1,"",INDEX(rngLoadCombinations,ROW(A331)+1,1))</f>
        <v/>
      </c>
    </row>
    <row r="333" spans="120:120" x14ac:dyDescent="0.25">
      <c r="DP333" t="str">
        <f>IF(ROW(A332)&gt;ROWS(rngLoadCombinations)-1,"",INDEX(rngLoadCombinations,ROW(A332)+1,1))</f>
        <v/>
      </c>
    </row>
    <row r="334" spans="120:120" x14ac:dyDescent="0.25">
      <c r="DP334" t="str">
        <f>IF(ROW(A333)&gt;ROWS(rngLoadCombinations)-1,"",INDEX(rngLoadCombinations,ROW(A333)+1,1))</f>
        <v/>
      </c>
    </row>
    <row r="335" spans="120:120" x14ac:dyDescent="0.25">
      <c r="DP335" t="str">
        <f>IF(ROW(A334)&gt;ROWS(rngLoadCombinations)-1,"",INDEX(rngLoadCombinations,ROW(A334)+1,1))</f>
        <v/>
      </c>
    </row>
    <row r="336" spans="120:120" x14ac:dyDescent="0.25">
      <c r="DP336" t="str">
        <f>IF(ROW(A335)&gt;ROWS(rngLoadCombinations)-1,"",INDEX(rngLoadCombinations,ROW(A335)+1,1))</f>
        <v/>
      </c>
    </row>
    <row r="337" spans="120:120" x14ac:dyDescent="0.25">
      <c r="DP337" t="str">
        <f>IF(ROW(A336)&gt;ROWS(rngLoadCombinations)-1,"",INDEX(rngLoadCombinations,ROW(A336)+1,1))</f>
        <v/>
      </c>
    </row>
    <row r="338" spans="120:120" x14ac:dyDescent="0.25">
      <c r="DP338" t="str">
        <f>IF(ROW(A337)&gt;ROWS(rngLoadCombinations)-1,"",INDEX(rngLoadCombinations,ROW(A337)+1,1))</f>
        <v/>
      </c>
    </row>
    <row r="339" spans="120:120" x14ac:dyDescent="0.25">
      <c r="DP339" t="str">
        <f>IF(ROW(A338)&gt;ROWS(rngLoadCombinations)-1,"",INDEX(rngLoadCombinations,ROW(A338)+1,1))</f>
        <v/>
      </c>
    </row>
    <row r="340" spans="120:120" x14ac:dyDescent="0.25">
      <c r="DP340" t="str">
        <f>IF(ROW(A339)&gt;ROWS(rngLoadCombinations)-1,"",INDEX(rngLoadCombinations,ROW(A339)+1,1))</f>
        <v/>
      </c>
    </row>
    <row r="341" spans="120:120" x14ac:dyDescent="0.25">
      <c r="DP341" t="str">
        <f>IF(ROW(A340)&gt;ROWS(rngLoadCombinations)-1,"",INDEX(rngLoadCombinations,ROW(A340)+1,1))</f>
        <v/>
      </c>
    </row>
    <row r="342" spans="120:120" x14ac:dyDescent="0.25">
      <c r="DP342" t="str">
        <f>IF(ROW(A341)&gt;ROWS(rngLoadCombinations)-1,"",INDEX(rngLoadCombinations,ROW(A341)+1,1))</f>
        <v/>
      </c>
    </row>
    <row r="343" spans="120:120" x14ac:dyDescent="0.25">
      <c r="DP343" t="str">
        <f>IF(ROW(A342)&gt;ROWS(rngLoadCombinations)-1,"",INDEX(rngLoadCombinations,ROW(A342)+1,1))</f>
        <v/>
      </c>
    </row>
    <row r="344" spans="120:120" x14ac:dyDescent="0.25">
      <c r="DP344" t="str">
        <f>IF(ROW(A343)&gt;ROWS(rngLoadCombinations)-1,"",INDEX(rngLoadCombinations,ROW(A343)+1,1))</f>
        <v/>
      </c>
    </row>
    <row r="345" spans="120:120" x14ac:dyDescent="0.25">
      <c r="DP345" t="str">
        <f>IF(ROW(A344)&gt;ROWS(rngLoadCombinations)-1,"",INDEX(rngLoadCombinations,ROW(A344)+1,1))</f>
        <v/>
      </c>
    </row>
    <row r="346" spans="120:120" x14ac:dyDescent="0.25">
      <c r="DP346" t="str">
        <f>IF(ROW(A345)&gt;ROWS(rngLoadCombinations)-1,"",INDEX(rngLoadCombinations,ROW(A345)+1,1))</f>
        <v/>
      </c>
    </row>
    <row r="347" spans="120:120" x14ac:dyDescent="0.25">
      <c r="DP347" t="str">
        <f>IF(ROW(A346)&gt;ROWS(rngLoadCombinations)-1,"",INDEX(rngLoadCombinations,ROW(A346)+1,1))</f>
        <v/>
      </c>
    </row>
    <row r="348" spans="120:120" x14ac:dyDescent="0.25">
      <c r="DP348" t="str">
        <f>IF(ROW(A347)&gt;ROWS(rngLoadCombinations)-1,"",INDEX(rngLoadCombinations,ROW(A347)+1,1))</f>
        <v/>
      </c>
    </row>
    <row r="349" spans="120:120" x14ac:dyDescent="0.25">
      <c r="DP349" t="str">
        <f>IF(ROW(A348)&gt;ROWS(rngLoadCombinations)-1,"",INDEX(rngLoadCombinations,ROW(A348)+1,1))</f>
        <v/>
      </c>
    </row>
    <row r="350" spans="120:120" x14ac:dyDescent="0.25">
      <c r="DP350" t="str">
        <f>IF(ROW(A349)&gt;ROWS(rngLoadCombinations)-1,"",INDEX(rngLoadCombinations,ROW(A349)+1,1))</f>
        <v/>
      </c>
    </row>
    <row r="351" spans="120:120" x14ac:dyDescent="0.25">
      <c r="DP351" t="str">
        <f>IF(ROW(A350)&gt;ROWS(rngLoadCombinations)-1,"",INDEX(rngLoadCombinations,ROW(A350)+1,1))</f>
        <v/>
      </c>
    </row>
    <row r="352" spans="120:120" x14ac:dyDescent="0.25">
      <c r="DP352" t="str">
        <f>IF(ROW(A351)&gt;ROWS(rngLoadCombinations)-1,"",INDEX(rngLoadCombinations,ROW(A351)+1,1))</f>
        <v/>
      </c>
    </row>
    <row r="353" spans="120:120" x14ac:dyDescent="0.25">
      <c r="DP353" t="str">
        <f>IF(ROW(A352)&gt;ROWS(rngLoadCombinations)-1,"",INDEX(rngLoadCombinations,ROW(A352)+1,1))</f>
        <v/>
      </c>
    </row>
    <row r="354" spans="120:120" x14ac:dyDescent="0.25">
      <c r="DP354" t="str">
        <f>IF(ROW(A353)&gt;ROWS(rngLoadCombinations)-1,"",INDEX(rngLoadCombinations,ROW(A353)+1,1))</f>
        <v/>
      </c>
    </row>
    <row r="355" spans="120:120" x14ac:dyDescent="0.25">
      <c r="DP355" t="str">
        <f>IF(ROW(A354)&gt;ROWS(rngLoadCombinations)-1,"",INDEX(rngLoadCombinations,ROW(A354)+1,1))</f>
        <v/>
      </c>
    </row>
    <row r="356" spans="120:120" x14ac:dyDescent="0.25">
      <c r="DP356" t="str">
        <f>IF(ROW(A355)&gt;ROWS(rngLoadCombinations)-1,"",INDEX(rngLoadCombinations,ROW(A355)+1,1))</f>
        <v/>
      </c>
    </row>
    <row r="357" spans="120:120" x14ac:dyDescent="0.25">
      <c r="DP357" t="str">
        <f>IF(ROW(A356)&gt;ROWS(rngLoadCombinations)-1,"",INDEX(rngLoadCombinations,ROW(A356)+1,1))</f>
        <v/>
      </c>
    </row>
    <row r="358" spans="120:120" x14ac:dyDescent="0.25">
      <c r="DP358" t="str">
        <f>IF(ROW(A357)&gt;ROWS(rngLoadCombinations)-1,"",INDEX(rngLoadCombinations,ROW(A357)+1,1))</f>
        <v/>
      </c>
    </row>
    <row r="359" spans="120:120" x14ac:dyDescent="0.25">
      <c r="DP359" t="str">
        <f>IF(ROW(A358)&gt;ROWS(rngLoadCombinations)-1,"",INDEX(rngLoadCombinations,ROW(A358)+1,1))</f>
        <v/>
      </c>
    </row>
    <row r="360" spans="120:120" x14ac:dyDescent="0.25">
      <c r="DP360" t="str">
        <f>IF(ROW(A359)&gt;ROWS(rngLoadCombinations)-1,"",INDEX(rngLoadCombinations,ROW(A359)+1,1))</f>
        <v/>
      </c>
    </row>
    <row r="361" spans="120:120" x14ac:dyDescent="0.25">
      <c r="DP361" t="str">
        <f>IF(ROW(A360)&gt;ROWS(rngLoadCombinations)-1,"",INDEX(rngLoadCombinations,ROW(A360)+1,1))</f>
        <v/>
      </c>
    </row>
    <row r="362" spans="120:120" x14ac:dyDescent="0.25">
      <c r="DP362" t="str">
        <f>IF(ROW(A361)&gt;ROWS(rngLoadCombinations)-1,"",INDEX(rngLoadCombinations,ROW(A361)+1,1))</f>
        <v/>
      </c>
    </row>
    <row r="363" spans="120:120" x14ac:dyDescent="0.25">
      <c r="DP363" t="str">
        <f>IF(ROW(A362)&gt;ROWS(rngLoadCombinations)-1,"",INDEX(rngLoadCombinations,ROW(A362)+1,1))</f>
        <v/>
      </c>
    </row>
    <row r="364" spans="120:120" x14ac:dyDescent="0.25">
      <c r="DP364" t="str">
        <f>IF(ROW(A363)&gt;ROWS(rngLoadCombinations)-1,"",INDEX(rngLoadCombinations,ROW(A363)+1,1))</f>
        <v/>
      </c>
    </row>
    <row r="365" spans="120:120" x14ac:dyDescent="0.25">
      <c r="DP365" t="str">
        <f>IF(ROW(A364)&gt;ROWS(rngLoadCombinations)-1,"",INDEX(rngLoadCombinations,ROW(A364)+1,1))</f>
        <v/>
      </c>
    </row>
    <row r="366" spans="120:120" x14ac:dyDescent="0.25">
      <c r="DP366" t="str">
        <f>IF(ROW(A365)&gt;ROWS(rngLoadCombinations)-1,"",INDEX(rngLoadCombinations,ROW(A365)+1,1))</f>
        <v/>
      </c>
    </row>
    <row r="367" spans="120:120" x14ac:dyDescent="0.25">
      <c r="DP367" t="str">
        <f>IF(ROW(A366)&gt;ROWS(rngLoadCombinations)-1,"",INDEX(rngLoadCombinations,ROW(A366)+1,1))</f>
        <v/>
      </c>
    </row>
    <row r="368" spans="120:120" x14ac:dyDescent="0.25">
      <c r="DP368" t="str">
        <f>IF(ROW(A367)&gt;ROWS(rngLoadCombinations)-1,"",INDEX(rngLoadCombinations,ROW(A367)+1,1))</f>
        <v/>
      </c>
    </row>
    <row r="369" spans="120:120" x14ac:dyDescent="0.25">
      <c r="DP369" t="str">
        <f>IF(ROW(A368)&gt;ROWS(rngLoadCombinations)-1,"",INDEX(rngLoadCombinations,ROW(A368)+1,1))</f>
        <v/>
      </c>
    </row>
    <row r="370" spans="120:120" x14ac:dyDescent="0.25">
      <c r="DP370" t="str">
        <f>IF(ROW(A369)&gt;ROWS(rngLoadCombinations)-1,"",INDEX(rngLoadCombinations,ROW(A369)+1,1))</f>
        <v/>
      </c>
    </row>
    <row r="371" spans="120:120" x14ac:dyDescent="0.25">
      <c r="DP371" t="str">
        <f>IF(ROW(A370)&gt;ROWS(rngLoadCombinations)-1,"",INDEX(rngLoadCombinations,ROW(A370)+1,1))</f>
        <v/>
      </c>
    </row>
    <row r="372" spans="120:120" x14ac:dyDescent="0.25">
      <c r="DP372" t="str">
        <f>IF(ROW(A371)&gt;ROWS(rngLoadCombinations)-1,"",INDEX(rngLoadCombinations,ROW(A371)+1,1))</f>
        <v/>
      </c>
    </row>
    <row r="373" spans="120:120" x14ac:dyDescent="0.25">
      <c r="DP373" t="str">
        <f>IF(ROW(A372)&gt;ROWS(rngLoadCombinations)-1,"",INDEX(rngLoadCombinations,ROW(A372)+1,1))</f>
        <v/>
      </c>
    </row>
    <row r="374" spans="120:120" x14ac:dyDescent="0.25">
      <c r="DP374" t="str">
        <f>IF(ROW(A373)&gt;ROWS(rngLoadCombinations)-1,"",INDEX(rngLoadCombinations,ROW(A373)+1,1))</f>
        <v/>
      </c>
    </row>
    <row r="375" spans="120:120" x14ac:dyDescent="0.25">
      <c r="DP375" t="str">
        <f>IF(ROW(A374)&gt;ROWS(rngLoadCombinations)-1,"",INDEX(rngLoadCombinations,ROW(A374)+1,1))</f>
        <v/>
      </c>
    </row>
    <row r="376" spans="120:120" x14ac:dyDescent="0.25">
      <c r="DP376" t="str">
        <f>IF(ROW(A375)&gt;ROWS(rngLoadCombinations)-1,"",INDEX(rngLoadCombinations,ROW(A375)+1,1))</f>
        <v/>
      </c>
    </row>
    <row r="377" spans="120:120" x14ac:dyDescent="0.25">
      <c r="DP377" t="str">
        <f>IF(ROW(A376)&gt;ROWS(rngLoadCombinations)-1,"",INDEX(rngLoadCombinations,ROW(A376)+1,1))</f>
        <v/>
      </c>
    </row>
    <row r="378" spans="120:120" x14ac:dyDescent="0.25">
      <c r="DP378" t="str">
        <f>IF(ROW(A377)&gt;ROWS(rngLoadCombinations)-1,"",INDEX(rngLoadCombinations,ROW(A377)+1,1))</f>
        <v/>
      </c>
    </row>
    <row r="379" spans="120:120" x14ac:dyDescent="0.25">
      <c r="DP379" t="str">
        <f>IF(ROW(A378)&gt;ROWS(rngLoadCombinations)-1,"",INDEX(rngLoadCombinations,ROW(A378)+1,1))</f>
        <v/>
      </c>
    </row>
    <row r="380" spans="120:120" x14ac:dyDescent="0.25">
      <c r="DP380" t="str">
        <f>IF(ROW(A379)&gt;ROWS(rngLoadCombinations)-1,"",INDEX(rngLoadCombinations,ROW(A379)+1,1))</f>
        <v/>
      </c>
    </row>
    <row r="381" spans="120:120" x14ac:dyDescent="0.25">
      <c r="DP381" t="str">
        <f>IF(ROW(A380)&gt;ROWS(rngLoadCombinations)-1,"",INDEX(rngLoadCombinations,ROW(A380)+1,1))</f>
        <v/>
      </c>
    </row>
    <row r="382" spans="120:120" x14ac:dyDescent="0.25">
      <c r="DP382" t="str">
        <f>IF(ROW(A381)&gt;ROWS(rngLoadCombinations)-1,"",INDEX(rngLoadCombinations,ROW(A381)+1,1))</f>
        <v/>
      </c>
    </row>
    <row r="383" spans="120:120" x14ac:dyDescent="0.25">
      <c r="DP383" t="str">
        <f>IF(ROW(A382)&gt;ROWS(rngLoadCombinations)-1,"",INDEX(rngLoadCombinations,ROW(A382)+1,1))</f>
        <v/>
      </c>
    </row>
    <row r="384" spans="120:120" x14ac:dyDescent="0.25">
      <c r="DP384" t="str">
        <f>IF(ROW(A383)&gt;ROWS(rngLoadCombinations)-1,"",INDEX(rngLoadCombinations,ROW(A383)+1,1))</f>
        <v/>
      </c>
    </row>
    <row r="385" spans="120:120" x14ac:dyDescent="0.25">
      <c r="DP385" t="str">
        <f>IF(ROW(A384)&gt;ROWS(rngLoadCombinations)-1,"",INDEX(rngLoadCombinations,ROW(A384)+1,1))</f>
        <v/>
      </c>
    </row>
    <row r="386" spans="120:120" x14ac:dyDescent="0.25">
      <c r="DP386" t="str">
        <f>IF(ROW(A385)&gt;ROWS(rngLoadCombinations)-1,"",INDEX(rngLoadCombinations,ROW(A385)+1,1))</f>
        <v/>
      </c>
    </row>
    <row r="387" spans="120:120" x14ac:dyDescent="0.25">
      <c r="DP387" t="str">
        <f>IF(ROW(A386)&gt;ROWS(rngLoadCombinations)-1,"",INDEX(rngLoadCombinations,ROW(A386)+1,1))</f>
        <v/>
      </c>
    </row>
    <row r="388" spans="120:120" x14ac:dyDescent="0.25">
      <c r="DP388" t="str">
        <f>IF(ROW(A387)&gt;ROWS(rngLoadCombinations)-1,"",INDEX(rngLoadCombinations,ROW(A387)+1,1))</f>
        <v/>
      </c>
    </row>
    <row r="389" spans="120:120" x14ac:dyDescent="0.25">
      <c r="DP389" t="str">
        <f>IF(ROW(A388)&gt;ROWS(rngLoadCombinations)-1,"",INDEX(rngLoadCombinations,ROW(A388)+1,1))</f>
        <v/>
      </c>
    </row>
    <row r="390" spans="120:120" x14ac:dyDescent="0.25">
      <c r="DP390" t="str">
        <f>IF(ROW(A389)&gt;ROWS(rngLoadCombinations)-1,"",INDEX(rngLoadCombinations,ROW(A389)+1,1))</f>
        <v/>
      </c>
    </row>
    <row r="391" spans="120:120" x14ac:dyDescent="0.25">
      <c r="DP391" t="str">
        <f>IF(ROW(A390)&gt;ROWS(rngLoadCombinations)-1,"",INDEX(rngLoadCombinations,ROW(A390)+1,1))</f>
        <v/>
      </c>
    </row>
    <row r="392" spans="120:120" x14ac:dyDescent="0.25">
      <c r="DP392" t="str">
        <f>IF(ROW(A391)&gt;ROWS(rngLoadCombinations)-1,"",INDEX(rngLoadCombinations,ROW(A391)+1,1))</f>
        <v/>
      </c>
    </row>
    <row r="393" spans="120:120" x14ac:dyDescent="0.25">
      <c r="DP393" t="str">
        <f>IF(ROW(A392)&gt;ROWS(rngLoadCombinations)-1,"",INDEX(rngLoadCombinations,ROW(A392)+1,1))</f>
        <v/>
      </c>
    </row>
    <row r="394" spans="120:120" x14ac:dyDescent="0.25">
      <c r="DP394" t="str">
        <f>IF(ROW(A393)&gt;ROWS(rngLoadCombinations)-1,"",INDEX(rngLoadCombinations,ROW(A393)+1,1))</f>
        <v/>
      </c>
    </row>
    <row r="395" spans="120:120" x14ac:dyDescent="0.25">
      <c r="DP395" t="str">
        <f>IF(ROW(A394)&gt;ROWS(rngLoadCombinations)-1,"",INDEX(rngLoadCombinations,ROW(A394)+1,1))</f>
        <v/>
      </c>
    </row>
    <row r="396" spans="120:120" x14ac:dyDescent="0.25">
      <c r="DP396" t="str">
        <f>IF(ROW(A395)&gt;ROWS(rngLoadCombinations)-1,"",INDEX(rngLoadCombinations,ROW(A395)+1,1))</f>
        <v/>
      </c>
    </row>
    <row r="397" spans="120:120" x14ac:dyDescent="0.25">
      <c r="DP397" t="str">
        <f>IF(ROW(A396)&gt;ROWS(rngLoadCombinations)-1,"",INDEX(rngLoadCombinations,ROW(A396)+1,1))</f>
        <v/>
      </c>
    </row>
    <row r="398" spans="120:120" x14ac:dyDescent="0.25">
      <c r="DP398" t="str">
        <f>IF(ROW(A397)&gt;ROWS(rngLoadCombinations)-1,"",INDEX(rngLoadCombinations,ROW(A397)+1,1))</f>
        <v/>
      </c>
    </row>
    <row r="399" spans="120:120" x14ac:dyDescent="0.25">
      <c r="DP399" t="str">
        <f>IF(ROW(A398)&gt;ROWS(rngLoadCombinations)-1,"",INDEX(rngLoadCombinations,ROW(A398)+1,1))</f>
        <v/>
      </c>
    </row>
    <row r="400" spans="120:120" x14ac:dyDescent="0.25">
      <c r="DP400" t="str">
        <f>IF(ROW(A399)&gt;ROWS(rngLoadCombinations)-1,"",INDEX(rngLoadCombinations,ROW(A399)+1,1))</f>
        <v/>
      </c>
    </row>
    <row r="401" spans="120:120" x14ac:dyDescent="0.25">
      <c r="DP401" t="str">
        <f>IF(ROW(A400)&gt;ROWS(rngLoadCombinations)-1,"",INDEX(rngLoadCombinations,ROW(A400)+1,1))</f>
        <v/>
      </c>
    </row>
    <row r="402" spans="120:120" x14ac:dyDescent="0.25">
      <c r="DP402" t="str">
        <f>IF(ROW(A401)&gt;ROWS(rngLoadCombinations)-1,"",INDEX(rngLoadCombinations,ROW(A401)+1,1))</f>
        <v/>
      </c>
    </row>
    <row r="403" spans="120:120" x14ac:dyDescent="0.25">
      <c r="DP403" t="str">
        <f>IF(ROW(A402)&gt;ROWS(rngLoadCombinations)-1,"",INDEX(rngLoadCombinations,ROW(A402)+1,1))</f>
        <v/>
      </c>
    </row>
    <row r="404" spans="120:120" x14ac:dyDescent="0.25">
      <c r="DP404" t="str">
        <f>IF(ROW(A403)&gt;ROWS(rngLoadCombinations)-1,"",INDEX(rngLoadCombinations,ROW(A403)+1,1))</f>
        <v/>
      </c>
    </row>
    <row r="405" spans="120:120" x14ac:dyDescent="0.25">
      <c r="DP405" t="str">
        <f>IF(ROW(A404)&gt;ROWS(rngLoadCombinations)-1,"",INDEX(rngLoadCombinations,ROW(A404)+1,1))</f>
        <v/>
      </c>
    </row>
    <row r="406" spans="120:120" x14ac:dyDescent="0.25">
      <c r="DP406" t="str">
        <f>IF(ROW(A405)&gt;ROWS(rngLoadCombinations)-1,"",INDEX(rngLoadCombinations,ROW(A405)+1,1))</f>
        <v/>
      </c>
    </row>
    <row r="407" spans="120:120" x14ac:dyDescent="0.25">
      <c r="DP407" t="str">
        <f>IF(ROW(A406)&gt;ROWS(rngLoadCombinations)-1,"",INDEX(rngLoadCombinations,ROW(A406)+1,1))</f>
        <v/>
      </c>
    </row>
    <row r="408" spans="120:120" x14ac:dyDescent="0.25">
      <c r="DP408" t="str">
        <f>IF(ROW(A407)&gt;ROWS(rngLoadCombinations)-1,"",INDEX(rngLoadCombinations,ROW(A407)+1,1))</f>
        <v/>
      </c>
    </row>
    <row r="409" spans="120:120" x14ac:dyDescent="0.25">
      <c r="DP409" t="str">
        <f>IF(ROW(A408)&gt;ROWS(rngLoadCombinations)-1,"",INDEX(rngLoadCombinations,ROW(A408)+1,1))</f>
        <v/>
      </c>
    </row>
    <row r="410" spans="120:120" x14ac:dyDescent="0.25">
      <c r="DP410" t="str">
        <f>IF(ROW(A409)&gt;ROWS(rngLoadCombinations)-1,"",INDEX(rngLoadCombinations,ROW(A409)+1,1))</f>
        <v/>
      </c>
    </row>
    <row r="411" spans="120:120" x14ac:dyDescent="0.25">
      <c r="DP411" t="str">
        <f>IF(ROW(A410)&gt;ROWS(rngLoadCombinations)-1,"",INDEX(rngLoadCombinations,ROW(A410)+1,1))</f>
        <v/>
      </c>
    </row>
    <row r="412" spans="120:120" x14ac:dyDescent="0.25">
      <c r="DP412" t="str">
        <f>IF(ROW(A411)&gt;ROWS(rngLoadCombinations)-1,"",INDEX(rngLoadCombinations,ROW(A411)+1,1))</f>
        <v/>
      </c>
    </row>
    <row r="413" spans="120:120" x14ac:dyDescent="0.25">
      <c r="DP413" t="str">
        <f>IF(ROW(A412)&gt;ROWS(rngLoadCombinations)-1,"",INDEX(rngLoadCombinations,ROW(A412)+1,1))</f>
        <v/>
      </c>
    </row>
    <row r="414" spans="120:120" x14ac:dyDescent="0.25">
      <c r="DP414" t="str">
        <f>IF(ROW(A413)&gt;ROWS(rngLoadCombinations)-1,"",INDEX(rngLoadCombinations,ROW(A413)+1,1))</f>
        <v/>
      </c>
    </row>
    <row r="415" spans="120:120" x14ac:dyDescent="0.25">
      <c r="DP415" t="str">
        <f>IF(ROW(A414)&gt;ROWS(rngLoadCombinations)-1,"",INDEX(rngLoadCombinations,ROW(A414)+1,1))</f>
        <v/>
      </c>
    </row>
    <row r="416" spans="120:120" x14ac:dyDescent="0.25">
      <c r="DP416" t="str">
        <f>IF(ROW(A415)&gt;ROWS(rngLoadCombinations)-1,"",INDEX(rngLoadCombinations,ROW(A415)+1,1))</f>
        <v/>
      </c>
    </row>
    <row r="417" spans="120:120" x14ac:dyDescent="0.25">
      <c r="DP417" t="str">
        <f>IF(ROW(A416)&gt;ROWS(rngLoadCombinations)-1,"",INDEX(rngLoadCombinations,ROW(A416)+1,1))</f>
        <v/>
      </c>
    </row>
    <row r="418" spans="120:120" x14ac:dyDescent="0.25">
      <c r="DP418" t="str">
        <f>IF(ROW(A417)&gt;ROWS(rngLoadCombinations)-1,"",INDEX(rngLoadCombinations,ROW(A417)+1,1))</f>
        <v/>
      </c>
    </row>
    <row r="419" spans="120:120" x14ac:dyDescent="0.25">
      <c r="DP419" t="str">
        <f>IF(ROW(A418)&gt;ROWS(rngLoadCombinations)-1,"",INDEX(rngLoadCombinations,ROW(A418)+1,1))</f>
        <v/>
      </c>
    </row>
    <row r="420" spans="120:120" x14ac:dyDescent="0.25">
      <c r="DP420" t="str">
        <f>IF(ROW(A419)&gt;ROWS(rngLoadCombinations)-1,"",INDEX(rngLoadCombinations,ROW(A419)+1,1))</f>
        <v/>
      </c>
    </row>
    <row r="421" spans="120:120" x14ac:dyDescent="0.25">
      <c r="DP421" t="str">
        <f>IF(ROW(A420)&gt;ROWS(rngLoadCombinations)-1,"",INDEX(rngLoadCombinations,ROW(A420)+1,1))</f>
        <v/>
      </c>
    </row>
    <row r="422" spans="120:120" x14ac:dyDescent="0.25">
      <c r="DP422" t="str">
        <f>IF(ROW(A421)&gt;ROWS(rngLoadCombinations)-1,"",INDEX(rngLoadCombinations,ROW(A421)+1,1))</f>
        <v/>
      </c>
    </row>
    <row r="423" spans="120:120" x14ac:dyDescent="0.25">
      <c r="DP423" t="str">
        <f>IF(ROW(A422)&gt;ROWS(rngLoadCombinations)-1,"",INDEX(rngLoadCombinations,ROW(A422)+1,1))</f>
        <v/>
      </c>
    </row>
    <row r="424" spans="120:120" x14ac:dyDescent="0.25">
      <c r="DP424" t="str">
        <f>IF(ROW(A423)&gt;ROWS(rngLoadCombinations)-1,"",INDEX(rngLoadCombinations,ROW(A423)+1,1))</f>
        <v/>
      </c>
    </row>
    <row r="425" spans="120:120" x14ac:dyDescent="0.25">
      <c r="DP425" t="str">
        <f>IF(ROW(A424)&gt;ROWS(rngLoadCombinations)-1,"",INDEX(rngLoadCombinations,ROW(A424)+1,1))</f>
        <v/>
      </c>
    </row>
    <row r="426" spans="120:120" x14ac:dyDescent="0.25">
      <c r="DP426" t="str">
        <f>IF(ROW(A425)&gt;ROWS(rngLoadCombinations)-1,"",INDEX(rngLoadCombinations,ROW(A425)+1,1))</f>
        <v/>
      </c>
    </row>
    <row r="427" spans="120:120" x14ac:dyDescent="0.25">
      <c r="DP427" t="str">
        <f>IF(ROW(A426)&gt;ROWS(rngLoadCombinations)-1,"",INDEX(rngLoadCombinations,ROW(A426)+1,1))</f>
        <v/>
      </c>
    </row>
    <row r="428" spans="120:120" x14ac:dyDescent="0.25">
      <c r="DP428" t="str">
        <f>IF(ROW(A427)&gt;ROWS(rngLoadCombinations)-1,"",INDEX(rngLoadCombinations,ROW(A427)+1,1))</f>
        <v/>
      </c>
    </row>
    <row r="429" spans="120:120" x14ac:dyDescent="0.25">
      <c r="DP429" t="str">
        <f>IF(ROW(A428)&gt;ROWS(rngLoadCombinations)-1,"",INDEX(rngLoadCombinations,ROW(A428)+1,1))</f>
        <v/>
      </c>
    </row>
    <row r="430" spans="120:120" x14ac:dyDescent="0.25">
      <c r="DP430" t="str">
        <f>IF(ROW(A429)&gt;ROWS(rngLoadCombinations)-1,"",INDEX(rngLoadCombinations,ROW(A429)+1,1))</f>
        <v/>
      </c>
    </row>
    <row r="431" spans="120:120" x14ac:dyDescent="0.25">
      <c r="DP431" t="str">
        <f>IF(ROW(A430)&gt;ROWS(rngLoadCombinations)-1,"",INDEX(rngLoadCombinations,ROW(A430)+1,1))</f>
        <v/>
      </c>
    </row>
    <row r="432" spans="120:120" x14ac:dyDescent="0.25">
      <c r="DP432" t="str">
        <f>IF(ROW(A431)&gt;ROWS(rngLoadCombinations)-1,"",INDEX(rngLoadCombinations,ROW(A431)+1,1))</f>
        <v/>
      </c>
    </row>
    <row r="433" spans="120:120" x14ac:dyDescent="0.25">
      <c r="DP433" t="str">
        <f>IF(ROW(A432)&gt;ROWS(rngLoadCombinations)-1,"",INDEX(rngLoadCombinations,ROW(A432)+1,1))</f>
        <v/>
      </c>
    </row>
    <row r="434" spans="120:120" x14ac:dyDescent="0.25">
      <c r="DP434" t="str">
        <f>IF(ROW(A433)&gt;ROWS(rngLoadCombinations)-1,"",INDEX(rngLoadCombinations,ROW(A433)+1,1))</f>
        <v/>
      </c>
    </row>
    <row r="435" spans="120:120" x14ac:dyDescent="0.25">
      <c r="DP435" t="str">
        <f>IF(ROW(A434)&gt;ROWS(rngLoadCombinations)-1,"",INDEX(rngLoadCombinations,ROW(A434)+1,1))</f>
        <v/>
      </c>
    </row>
    <row r="436" spans="120:120" x14ac:dyDescent="0.25">
      <c r="DP436" t="str">
        <f>IF(ROW(A435)&gt;ROWS(rngLoadCombinations)-1,"",INDEX(rngLoadCombinations,ROW(A435)+1,1))</f>
        <v/>
      </c>
    </row>
    <row r="437" spans="120:120" x14ac:dyDescent="0.25">
      <c r="DP437" t="str">
        <f>IF(ROW(A436)&gt;ROWS(rngLoadCombinations)-1,"",INDEX(rngLoadCombinations,ROW(A436)+1,1))</f>
        <v/>
      </c>
    </row>
    <row r="438" spans="120:120" x14ac:dyDescent="0.25">
      <c r="DP438" t="str">
        <f>IF(ROW(A437)&gt;ROWS(rngLoadCombinations)-1,"",INDEX(rngLoadCombinations,ROW(A437)+1,1))</f>
        <v/>
      </c>
    </row>
    <row r="439" spans="120:120" x14ac:dyDescent="0.25">
      <c r="DP439" t="str">
        <f>IF(ROW(A438)&gt;ROWS(rngLoadCombinations)-1,"",INDEX(rngLoadCombinations,ROW(A438)+1,1))</f>
        <v/>
      </c>
    </row>
    <row r="440" spans="120:120" x14ac:dyDescent="0.25">
      <c r="DP440" t="str">
        <f>IF(ROW(A439)&gt;ROWS(rngLoadCombinations)-1,"",INDEX(rngLoadCombinations,ROW(A439)+1,1))</f>
        <v/>
      </c>
    </row>
    <row r="441" spans="120:120" x14ac:dyDescent="0.25">
      <c r="DP441" t="str">
        <f>IF(ROW(A440)&gt;ROWS(rngLoadCombinations)-1,"",INDEX(rngLoadCombinations,ROW(A440)+1,1))</f>
        <v/>
      </c>
    </row>
    <row r="442" spans="120:120" x14ac:dyDescent="0.25">
      <c r="DP442" t="str">
        <f>IF(ROW(A441)&gt;ROWS(rngLoadCombinations)-1,"",INDEX(rngLoadCombinations,ROW(A441)+1,1))</f>
        <v/>
      </c>
    </row>
    <row r="443" spans="120:120" x14ac:dyDescent="0.25">
      <c r="DP443" t="str">
        <f>IF(ROW(A442)&gt;ROWS(rngLoadCombinations)-1,"",INDEX(rngLoadCombinations,ROW(A442)+1,1))</f>
        <v/>
      </c>
    </row>
    <row r="444" spans="120:120" x14ac:dyDescent="0.25">
      <c r="DP444" t="str">
        <f>IF(ROW(A443)&gt;ROWS(rngLoadCombinations)-1,"",INDEX(rngLoadCombinations,ROW(A443)+1,1))</f>
        <v/>
      </c>
    </row>
    <row r="445" spans="120:120" x14ac:dyDescent="0.25">
      <c r="DP445" t="str">
        <f>IF(ROW(A444)&gt;ROWS(rngLoadCombinations)-1,"",INDEX(rngLoadCombinations,ROW(A444)+1,1))</f>
        <v/>
      </c>
    </row>
    <row r="446" spans="120:120" x14ac:dyDescent="0.25">
      <c r="DP446" t="str">
        <f>IF(ROW(A445)&gt;ROWS(rngLoadCombinations)-1,"",INDEX(rngLoadCombinations,ROW(A445)+1,1))</f>
        <v/>
      </c>
    </row>
    <row r="447" spans="120:120" x14ac:dyDescent="0.25">
      <c r="DP447" t="str">
        <f>IF(ROW(A446)&gt;ROWS(rngLoadCombinations)-1,"",INDEX(rngLoadCombinations,ROW(A446)+1,1))</f>
        <v/>
      </c>
    </row>
    <row r="448" spans="120:120" x14ac:dyDescent="0.25">
      <c r="DP448" t="str">
        <f>IF(ROW(A447)&gt;ROWS(rngLoadCombinations)-1,"",INDEX(rngLoadCombinations,ROW(A447)+1,1))</f>
        <v/>
      </c>
    </row>
    <row r="449" spans="120:120" x14ac:dyDescent="0.25">
      <c r="DP449" t="str">
        <f>IF(ROW(A448)&gt;ROWS(rngLoadCombinations)-1,"",INDEX(rngLoadCombinations,ROW(A448)+1,1))</f>
        <v/>
      </c>
    </row>
    <row r="450" spans="120:120" x14ac:dyDescent="0.25">
      <c r="DP450" t="str">
        <f>IF(ROW(A449)&gt;ROWS(rngLoadCombinations)-1,"",INDEX(rngLoadCombinations,ROW(A449)+1,1))</f>
        <v/>
      </c>
    </row>
    <row r="451" spans="120:120" x14ac:dyDescent="0.25">
      <c r="DP451" t="str">
        <f>IF(ROW(A450)&gt;ROWS(rngLoadCombinations)-1,"",INDEX(rngLoadCombinations,ROW(A450)+1,1))</f>
        <v/>
      </c>
    </row>
    <row r="452" spans="120:120" x14ac:dyDescent="0.25">
      <c r="DP452" t="str">
        <f>IF(ROW(A451)&gt;ROWS(rngLoadCombinations)-1,"",INDEX(rngLoadCombinations,ROW(A451)+1,1))</f>
        <v/>
      </c>
    </row>
    <row r="453" spans="120:120" x14ac:dyDescent="0.25">
      <c r="DP453" t="str">
        <f>IF(ROW(A452)&gt;ROWS(rngLoadCombinations)-1,"",INDEX(rngLoadCombinations,ROW(A452)+1,1))</f>
        <v/>
      </c>
    </row>
    <row r="454" spans="120:120" x14ac:dyDescent="0.25">
      <c r="DP454" t="str">
        <f>IF(ROW(A453)&gt;ROWS(rngLoadCombinations)-1,"",INDEX(rngLoadCombinations,ROW(A453)+1,1))</f>
        <v/>
      </c>
    </row>
    <row r="455" spans="120:120" x14ac:dyDescent="0.25">
      <c r="DP455" t="str">
        <f>IF(ROW(A454)&gt;ROWS(rngLoadCombinations)-1,"",INDEX(rngLoadCombinations,ROW(A454)+1,1))</f>
        <v/>
      </c>
    </row>
    <row r="456" spans="120:120" x14ac:dyDescent="0.25">
      <c r="DP456" t="str">
        <f>IF(ROW(A455)&gt;ROWS(rngLoadCombinations)-1,"",INDEX(rngLoadCombinations,ROW(A455)+1,1))</f>
        <v/>
      </c>
    </row>
    <row r="457" spans="120:120" x14ac:dyDescent="0.25">
      <c r="DP457" t="str">
        <f>IF(ROW(A456)&gt;ROWS(rngLoadCombinations)-1,"",INDEX(rngLoadCombinations,ROW(A456)+1,1))</f>
        <v/>
      </c>
    </row>
    <row r="458" spans="120:120" x14ac:dyDescent="0.25">
      <c r="DP458" t="str">
        <f>IF(ROW(A457)&gt;ROWS(rngLoadCombinations)-1,"",INDEX(rngLoadCombinations,ROW(A457)+1,1))</f>
        <v/>
      </c>
    </row>
    <row r="459" spans="120:120" x14ac:dyDescent="0.25">
      <c r="DP459" t="str">
        <f>IF(ROW(A458)&gt;ROWS(rngLoadCombinations)-1,"",INDEX(rngLoadCombinations,ROW(A458)+1,1))</f>
        <v/>
      </c>
    </row>
    <row r="460" spans="120:120" x14ac:dyDescent="0.25">
      <c r="DP460" t="str">
        <f>IF(ROW(A459)&gt;ROWS(rngLoadCombinations)-1,"",INDEX(rngLoadCombinations,ROW(A459)+1,1))</f>
        <v/>
      </c>
    </row>
    <row r="461" spans="120:120" x14ac:dyDescent="0.25">
      <c r="DP461" t="str">
        <f>IF(ROW(A460)&gt;ROWS(rngLoadCombinations)-1,"",INDEX(rngLoadCombinations,ROW(A460)+1,1))</f>
        <v/>
      </c>
    </row>
    <row r="462" spans="120:120" x14ac:dyDescent="0.25">
      <c r="DP462" t="str">
        <f>IF(ROW(A461)&gt;ROWS(rngLoadCombinations)-1,"",INDEX(rngLoadCombinations,ROW(A461)+1,1))</f>
        <v/>
      </c>
    </row>
    <row r="463" spans="120:120" x14ac:dyDescent="0.25">
      <c r="DP463" t="str">
        <f>IF(ROW(A462)&gt;ROWS(rngLoadCombinations)-1,"",INDEX(rngLoadCombinations,ROW(A462)+1,1))</f>
        <v/>
      </c>
    </row>
    <row r="464" spans="120:120" x14ac:dyDescent="0.25">
      <c r="DP464" t="str">
        <f>IF(ROW(A463)&gt;ROWS(rngLoadCombinations)-1,"",INDEX(rngLoadCombinations,ROW(A463)+1,1))</f>
        <v/>
      </c>
    </row>
    <row r="465" spans="120:120" x14ac:dyDescent="0.25">
      <c r="DP465" t="str">
        <f>IF(ROW(A464)&gt;ROWS(rngLoadCombinations)-1,"",INDEX(rngLoadCombinations,ROW(A464)+1,1))</f>
        <v/>
      </c>
    </row>
    <row r="466" spans="120:120" x14ac:dyDescent="0.25">
      <c r="DP466" t="str">
        <f>IF(ROW(A465)&gt;ROWS(rngLoadCombinations)-1,"",INDEX(rngLoadCombinations,ROW(A465)+1,1))</f>
        <v/>
      </c>
    </row>
    <row r="467" spans="120:120" x14ac:dyDescent="0.25">
      <c r="DP467" t="str">
        <f>IF(ROW(A466)&gt;ROWS(rngLoadCombinations)-1,"",INDEX(rngLoadCombinations,ROW(A466)+1,1))</f>
        <v/>
      </c>
    </row>
    <row r="468" spans="120:120" x14ac:dyDescent="0.25">
      <c r="DP468" t="str">
        <f>IF(ROW(A467)&gt;ROWS(rngLoadCombinations)-1,"",INDEX(rngLoadCombinations,ROW(A467)+1,1))</f>
        <v/>
      </c>
    </row>
    <row r="469" spans="120:120" x14ac:dyDescent="0.25">
      <c r="DP469" t="str">
        <f>IF(ROW(A468)&gt;ROWS(rngLoadCombinations)-1,"",INDEX(rngLoadCombinations,ROW(A468)+1,1))</f>
        <v/>
      </c>
    </row>
    <row r="470" spans="120:120" x14ac:dyDescent="0.25">
      <c r="DP470" t="str">
        <f>IF(ROW(A469)&gt;ROWS(rngLoadCombinations)-1,"",INDEX(rngLoadCombinations,ROW(A469)+1,1))</f>
        <v/>
      </c>
    </row>
    <row r="471" spans="120:120" x14ac:dyDescent="0.25">
      <c r="DP471" t="str">
        <f>IF(ROW(A470)&gt;ROWS(rngLoadCombinations)-1,"",INDEX(rngLoadCombinations,ROW(A470)+1,1))</f>
        <v/>
      </c>
    </row>
    <row r="472" spans="120:120" x14ac:dyDescent="0.25">
      <c r="DP472" t="str">
        <f>IF(ROW(A471)&gt;ROWS(rngLoadCombinations)-1,"",INDEX(rngLoadCombinations,ROW(A471)+1,1))</f>
        <v/>
      </c>
    </row>
    <row r="473" spans="120:120" x14ac:dyDescent="0.25">
      <c r="DP473" t="str">
        <f>IF(ROW(A472)&gt;ROWS(rngLoadCombinations)-1,"",INDEX(rngLoadCombinations,ROW(A472)+1,1))</f>
        <v/>
      </c>
    </row>
    <row r="474" spans="120:120" x14ac:dyDescent="0.25">
      <c r="DP474" t="str">
        <f>IF(ROW(A473)&gt;ROWS(rngLoadCombinations)-1,"",INDEX(rngLoadCombinations,ROW(A473)+1,1))</f>
        <v/>
      </c>
    </row>
    <row r="475" spans="120:120" x14ac:dyDescent="0.25">
      <c r="DP475" t="str">
        <f>IF(ROW(A474)&gt;ROWS(rngLoadCombinations)-1,"",INDEX(rngLoadCombinations,ROW(A474)+1,1))</f>
        <v/>
      </c>
    </row>
    <row r="476" spans="120:120" x14ac:dyDescent="0.25">
      <c r="DP476" t="str">
        <f>IF(ROW(A475)&gt;ROWS(rngLoadCombinations)-1,"",INDEX(rngLoadCombinations,ROW(A475)+1,1))</f>
        <v/>
      </c>
    </row>
    <row r="477" spans="120:120" x14ac:dyDescent="0.25">
      <c r="DP477" t="str">
        <f>IF(ROW(A476)&gt;ROWS(rngLoadCombinations)-1,"",INDEX(rngLoadCombinations,ROW(A476)+1,1))</f>
        <v/>
      </c>
    </row>
    <row r="478" spans="120:120" x14ac:dyDescent="0.25">
      <c r="DP478" t="str">
        <f>IF(ROW(A477)&gt;ROWS(rngLoadCombinations)-1,"",INDEX(rngLoadCombinations,ROW(A477)+1,1))</f>
        <v/>
      </c>
    </row>
    <row r="479" spans="120:120" x14ac:dyDescent="0.25">
      <c r="DP479" t="str">
        <f>IF(ROW(A478)&gt;ROWS(rngLoadCombinations)-1,"",INDEX(rngLoadCombinations,ROW(A478)+1,1))</f>
        <v/>
      </c>
    </row>
    <row r="480" spans="120:120" x14ac:dyDescent="0.25">
      <c r="DP480" t="str">
        <f>IF(ROW(A479)&gt;ROWS(rngLoadCombinations)-1,"",INDEX(rngLoadCombinations,ROW(A479)+1,1))</f>
        <v/>
      </c>
    </row>
    <row r="481" spans="120:120" x14ac:dyDescent="0.25">
      <c r="DP481" t="str">
        <f>IF(ROW(A480)&gt;ROWS(rngLoadCombinations)-1,"",INDEX(rngLoadCombinations,ROW(A480)+1,1))</f>
        <v/>
      </c>
    </row>
    <row r="482" spans="120:120" x14ac:dyDescent="0.25">
      <c r="DP482" t="str">
        <f>IF(ROW(A481)&gt;ROWS(rngLoadCombinations)-1,"",INDEX(rngLoadCombinations,ROW(A481)+1,1))</f>
        <v/>
      </c>
    </row>
    <row r="483" spans="120:120" x14ac:dyDescent="0.25">
      <c r="DP483" t="str">
        <f>IF(ROW(A482)&gt;ROWS(rngLoadCombinations)-1,"",INDEX(rngLoadCombinations,ROW(A482)+1,1))</f>
        <v/>
      </c>
    </row>
    <row r="484" spans="120:120" x14ac:dyDescent="0.25">
      <c r="DP484" t="str">
        <f>IF(ROW(A483)&gt;ROWS(rngLoadCombinations)-1,"",INDEX(rngLoadCombinations,ROW(A483)+1,1))</f>
        <v/>
      </c>
    </row>
    <row r="485" spans="120:120" x14ac:dyDescent="0.25">
      <c r="DP485" t="str">
        <f>IF(ROW(A484)&gt;ROWS(rngLoadCombinations)-1,"",INDEX(rngLoadCombinations,ROW(A484)+1,1))</f>
        <v/>
      </c>
    </row>
    <row r="486" spans="120:120" x14ac:dyDescent="0.25">
      <c r="DP486" t="str">
        <f>IF(ROW(A485)&gt;ROWS(rngLoadCombinations)-1,"",INDEX(rngLoadCombinations,ROW(A485)+1,1))</f>
        <v/>
      </c>
    </row>
    <row r="487" spans="120:120" x14ac:dyDescent="0.25">
      <c r="DP487" t="str">
        <f>IF(ROW(A486)&gt;ROWS(rngLoadCombinations)-1,"",INDEX(rngLoadCombinations,ROW(A486)+1,1))</f>
        <v/>
      </c>
    </row>
    <row r="488" spans="120:120" x14ac:dyDescent="0.25">
      <c r="DP488" t="str">
        <f>IF(ROW(A487)&gt;ROWS(rngLoadCombinations)-1,"",INDEX(rngLoadCombinations,ROW(A487)+1,1))</f>
        <v/>
      </c>
    </row>
    <row r="489" spans="120:120" x14ac:dyDescent="0.25">
      <c r="DP489" t="str">
        <f>IF(ROW(A488)&gt;ROWS(rngLoadCombinations)-1,"",INDEX(rngLoadCombinations,ROW(A488)+1,1))</f>
        <v/>
      </c>
    </row>
    <row r="490" spans="120:120" x14ac:dyDescent="0.25">
      <c r="DP490" t="str">
        <f>IF(ROW(A489)&gt;ROWS(rngLoadCombinations)-1,"",INDEX(rngLoadCombinations,ROW(A489)+1,1))</f>
        <v/>
      </c>
    </row>
    <row r="491" spans="120:120" x14ac:dyDescent="0.25">
      <c r="DP491" t="str">
        <f>IF(ROW(A490)&gt;ROWS(rngLoadCombinations)-1,"",INDEX(rngLoadCombinations,ROW(A490)+1,1))</f>
        <v/>
      </c>
    </row>
    <row r="492" spans="120:120" x14ac:dyDescent="0.25">
      <c r="DP492" t="str">
        <f>IF(ROW(A491)&gt;ROWS(rngLoadCombinations)-1,"",INDEX(rngLoadCombinations,ROW(A491)+1,1))</f>
        <v/>
      </c>
    </row>
    <row r="493" spans="120:120" x14ac:dyDescent="0.25">
      <c r="DP493" t="str">
        <f>IF(ROW(A492)&gt;ROWS(rngLoadCombinations)-1,"",INDEX(rngLoadCombinations,ROW(A492)+1,1))</f>
        <v/>
      </c>
    </row>
    <row r="494" spans="120:120" x14ac:dyDescent="0.25">
      <c r="DP494" t="str">
        <f>IF(ROW(A493)&gt;ROWS(rngLoadCombinations)-1,"",INDEX(rngLoadCombinations,ROW(A493)+1,1))</f>
        <v/>
      </c>
    </row>
    <row r="495" spans="120:120" x14ac:dyDescent="0.25">
      <c r="DP495" t="str">
        <f>IF(ROW(A494)&gt;ROWS(rngLoadCombinations)-1,"",INDEX(rngLoadCombinations,ROW(A494)+1,1))</f>
        <v/>
      </c>
    </row>
    <row r="496" spans="120:120" x14ac:dyDescent="0.25">
      <c r="DP496" t="str">
        <f>IF(ROW(A495)&gt;ROWS(rngLoadCombinations)-1,"",INDEX(rngLoadCombinations,ROW(A495)+1,1))</f>
        <v/>
      </c>
    </row>
    <row r="497" spans="120:120" x14ac:dyDescent="0.25">
      <c r="DP497" t="str">
        <f>IF(ROW(A496)&gt;ROWS(rngLoadCombinations)-1,"",INDEX(rngLoadCombinations,ROW(A496)+1,1))</f>
        <v/>
      </c>
    </row>
    <row r="498" spans="120:120" x14ac:dyDescent="0.25">
      <c r="DP498" t="str">
        <f>IF(ROW(A497)&gt;ROWS(rngLoadCombinations)-1,"",INDEX(rngLoadCombinations,ROW(A497)+1,1))</f>
        <v/>
      </c>
    </row>
    <row r="499" spans="120:120" x14ac:dyDescent="0.25">
      <c r="DP499" t="str">
        <f>IF(ROW(A498)&gt;ROWS(rngLoadCombinations)-1,"",INDEX(rngLoadCombinations,ROW(A498)+1,1))</f>
        <v/>
      </c>
    </row>
    <row r="500" spans="120:120" x14ac:dyDescent="0.25">
      <c r="DP500" t="str">
        <f>IF(ROW(A499)&gt;ROWS(rngLoadCombinations)-1,"",INDEX(rngLoadCombinations,ROW(A499)+1,1))</f>
        <v/>
      </c>
    </row>
    <row r="501" spans="120:120" x14ac:dyDescent="0.25">
      <c r="DP501" t="str">
        <f>IF(ROW(A500)&gt;ROWS(rngLoadCombinations)-1,"",INDEX(rngLoadCombinations,ROW(A500)+1,1))</f>
        <v/>
      </c>
    </row>
  </sheetData>
  <mergeCells count="19">
    <mergeCell ref="H132:L132"/>
    <mergeCell ref="H152:P152"/>
    <mergeCell ref="H153:L153"/>
    <mergeCell ref="H69:M69"/>
    <mergeCell ref="H85:K85"/>
    <mergeCell ref="H97:P97"/>
    <mergeCell ref="H98:K98"/>
    <mergeCell ref="H127:P127"/>
    <mergeCell ref="H128:L128"/>
    <mergeCell ref="AI58:AP58"/>
    <mergeCell ref="AI59:AP59"/>
    <mergeCell ref="H2:K2"/>
    <mergeCell ref="O2:U2"/>
    <mergeCell ref="P36:S36"/>
    <mergeCell ref="H11:J11"/>
    <mergeCell ref="H17:M17"/>
    <mergeCell ref="H25:M25"/>
    <mergeCell ref="H35:N35"/>
    <mergeCell ref="J36:M36"/>
  </mergeCells>
  <dataValidations count="85">
    <dataValidation type="list" showInputMessage="1" showErrorMessage="1" sqref="I4" xr:uid="{CDC671AD-E749-4D22-A94A-82E735797D9F}">
      <formula1>$BR$1:$BR$3</formula1>
    </dataValidation>
    <dataValidation type="list" showInputMessage="1" showErrorMessage="1" sqref="K4" xr:uid="{3646DF58-61F8-461B-8700-1819125BC642}">
      <formula1>$BR$1:$BR$3</formula1>
    </dataValidation>
    <dataValidation type="list" showInputMessage="1" showErrorMessage="1" sqref="I5" xr:uid="{637EEA3E-A00B-4EB3-A275-1224ABE24EA4}">
      <formula1>$BS$1:$BS$3</formula1>
    </dataValidation>
    <dataValidation type="list" showInputMessage="1" showErrorMessage="1" sqref="K5" xr:uid="{5D11BAC2-99BD-4C9D-85A8-94D9BC618924}">
      <formula1>$BS$1:$BS$3</formula1>
    </dataValidation>
    <dataValidation type="list" showInputMessage="1" showErrorMessage="1" sqref="I6" xr:uid="{E68F2B0A-CDD7-48CB-8331-BD110E54794D}">
      <formula1>$BT$1:$BT$3</formula1>
    </dataValidation>
    <dataValidation type="list" showInputMessage="1" showErrorMessage="1" sqref="K6" xr:uid="{3CF16CEA-63ED-4FA5-8C0A-DC31CBA09339}">
      <formula1>$BT$1:$BT$3</formula1>
    </dataValidation>
    <dataValidation type="list" showInputMessage="1" showErrorMessage="1" sqref="I7" xr:uid="{7E6ECAA6-4202-4514-88D6-0AC2350E8EC3}">
      <formula1>$BU$1:$BU$3</formula1>
    </dataValidation>
    <dataValidation type="list" showInputMessage="1" showErrorMessage="1" sqref="K7" xr:uid="{F1B30091-5D1B-41C7-8423-B2400940754E}">
      <formula1>$BU$1:$BU$3</formula1>
    </dataValidation>
    <dataValidation type="list" showInputMessage="1" showErrorMessage="1" sqref="I8" xr:uid="{E6EEE9C6-BA75-4BA3-A5E5-833E60ED25CF}">
      <formula1>$BV$1:$BV$5</formula1>
    </dataValidation>
    <dataValidation type="list" showInputMessage="1" showErrorMessage="1" sqref="K8" xr:uid="{DC671E07-D857-4B64-BDD2-96CD0067F412}">
      <formula1>$BV$1:$BV$5</formula1>
    </dataValidation>
    <dataValidation type="list" showInputMessage="1" showErrorMessage="1" sqref="I9" xr:uid="{AE78BDC8-161B-4060-BA75-DD72DA43A793}">
      <formula1>$BW$1:$BW$2</formula1>
    </dataValidation>
    <dataValidation type="list" showInputMessage="1" showErrorMessage="1" sqref="K9" xr:uid="{189EAE90-E78F-473B-B253-17FFFE5EC886}">
      <formula1>$BW$1:$BW$2</formula1>
    </dataValidation>
    <dataValidation type="list" allowBlank="1" showInputMessage="1" showErrorMessage="1" sqref="T4:T33" xr:uid="{93A5D73C-B955-4FA5-84AB-D9E7BBE191B4}">
      <formula1>$EM$1:$EM$6</formula1>
    </dataValidation>
    <dataValidation type="list" showInputMessage="1" showErrorMessage="1" sqref="I13" xr:uid="{F5759B67-0D3F-4231-9FEF-5572D8D6DDEA}">
      <formula1>$BX$1:$BX$2</formula1>
    </dataValidation>
    <dataValidation type="list" showInputMessage="1" showErrorMessage="1" sqref="I14" xr:uid="{7D7E2A47-C9F0-4433-B483-12D431ADB77B}">
      <formula1>$BY$1:$BY$2</formula1>
    </dataValidation>
    <dataValidation type="list" showInputMessage="1" showErrorMessage="1" sqref="I15" xr:uid="{B3562925-FFAB-40D7-BFB7-284786E99108}">
      <formula1>$BZ$1:$BZ$2</formula1>
    </dataValidation>
    <dataValidation type="list" showInputMessage="1" showErrorMessage="1" sqref="S4:S33" xr:uid="{7C2CAFF5-D2DC-438A-843F-034591936B31}">
      <formula1>$EL$1:$EL$4</formula1>
    </dataValidation>
    <dataValidation type="list" allowBlank="1" showInputMessage="1" showErrorMessage="1" sqref="I94 I95" xr:uid="{7411703B-C486-4B3A-A305-68B843B5E16C}">
      <formula1>$BI$1:$BI$2</formula1>
    </dataValidation>
    <dataValidation type="list" allowBlank="1" showInputMessage="1" showErrorMessage="1" sqref="J118 M118 J119 M119 J120 M120 J121 M121 J122 M122 J123 M123 J124 M124 J125 M125" xr:uid="{B160512D-F1B6-4FE9-86CD-5124DF78DD31}">
      <formula1>$EF$1:$EF$2</formula1>
    </dataValidation>
    <dataValidation type="list" allowBlank="1" showInputMessage="1" showErrorMessage="1" sqref="K118 N118 K119 N119 K120 N120 K121 N121 K122 N122 K123 N123 K124 N124 K125 N125" xr:uid="{97B378A1-8159-4123-AEC5-95C5D8119B88}">
      <formula1>$EG$1:$EG$2</formula1>
    </dataValidation>
    <dataValidation type="list" showInputMessage="1" showErrorMessage="1" sqref="I100" xr:uid="{55B15EF8-5369-4089-9A3C-D36450427F40}">
      <formula1>$EE$1:$EE$3</formula1>
    </dataValidation>
    <dataValidation type="list" showInputMessage="1" showErrorMessage="1" sqref="I134" xr:uid="{AAED8BF1-FFB8-4F17-BE7A-C3F215239EC5}">
      <formula1>$EB$1:$EB$2</formula1>
    </dataValidation>
    <dataValidation type="list" showInputMessage="1" showErrorMessage="1" sqref="J134" xr:uid="{6D059FF6-70C6-4D69-92AC-7734C9884A6E}">
      <formula1>$EB$1:$EB$2</formula1>
    </dataValidation>
    <dataValidation type="list" allowBlank="1" showInputMessage="1" showErrorMessage="1" sqref="J146 M146 J147 M147 J148 M148 J149 M149" xr:uid="{B18E9F0D-3EA7-4F3A-B1A7-1E521E23478F}">
      <formula1>$EC$1:$EC$2</formula1>
    </dataValidation>
    <dataValidation type="list" allowBlank="1" showInputMessage="1" showErrorMessage="1" sqref="K146 N146 K147 N147 K148 N148 K149 N149" xr:uid="{B5E8F642-6AE3-4982-9D59-54B5BEA72AA5}">
      <formula1>$ED$1:$ED$2</formula1>
    </dataValidation>
    <dataValidation type="list" allowBlank="1" showInputMessage="1" showErrorMessage="1" sqref="J173 M173 J174 M174 J175 M175 J176 M176 J177 M177 J178 M178 J179 M179 J180 M180" xr:uid="{F028778B-41DB-44EB-BA53-50643E2C527A}">
      <formula1>$EH$1:$EH$2</formula1>
    </dataValidation>
    <dataValidation type="list" allowBlank="1" showInputMessage="1" showErrorMessage="1" sqref="K173 N173 K174 N174 K175 N175 K176 N176 K177 N177 K178 N178 K179 N179 K180 N180" xr:uid="{864FBE6A-A4CC-4DF0-81E7-C6A3E3F3824D}">
      <formula1>$EI$1:$EI$2</formula1>
    </dataValidation>
    <dataValidation type="list" allowBlank="1" showInputMessage="1" showErrorMessage="1" sqref="B11" xr:uid="{18A7BA40-256F-44A1-BDA4-D4B27BD43046}">
      <formula1>$CB$1:$CB$2</formula1>
    </dataValidation>
    <dataValidation type="list" allowBlank="1" showInputMessage="1" showErrorMessage="1" sqref="B5" xr:uid="{21CE6394-2A48-4204-9A09-C55635935B99}">
      <formula1>$CC$1:$CC$2</formula1>
    </dataValidation>
    <dataValidation type="list" allowBlank="1" showInputMessage="1" showErrorMessage="1" sqref="B6" xr:uid="{CC6F7997-EA97-456A-889C-135EF4EEE1BA}">
      <formula1>$CD$1:$CD$2</formula1>
    </dataValidation>
    <dataValidation type="list" allowBlank="1" showInputMessage="1" showErrorMessage="1" sqref="B7" xr:uid="{E351BD65-057E-479D-977E-EC2683F0FD64}">
      <formula1>$CE$1:$CE$4</formula1>
    </dataValidation>
    <dataValidation type="list" allowBlank="1" showInputMessage="1" showErrorMessage="1" sqref="B54" xr:uid="{0F75B64E-934D-4BDC-ACC2-4C53DA3F4559}">
      <formula1>$CF$1:$CF$2</formula1>
    </dataValidation>
    <dataValidation type="list" allowBlank="1" showInputMessage="1" showErrorMessage="1" sqref="B58" xr:uid="{25DE62A8-71CC-4B29-982A-38DECDD347C3}">
      <formula1>$CG$1:$CG$2</formula1>
    </dataValidation>
    <dataValidation type="list" allowBlank="1" showInputMessage="1" showErrorMessage="1" sqref="B59" xr:uid="{8F56C981-A754-45BE-AAAA-A9D16D8FBA99}">
      <formula1>$CH$1:$CH$2</formula1>
    </dataValidation>
    <dataValidation type="list" allowBlank="1" showInputMessage="1" showErrorMessage="1" sqref="B60" xr:uid="{1703DA67-9078-4B31-B7D7-5527491199C8}">
      <formula1>$CI$1:$CI$2</formula1>
    </dataValidation>
    <dataValidation type="list" allowBlank="1" showInputMessage="1" showErrorMessage="1" sqref="B61" xr:uid="{B1EFDB10-122A-4C05-BC60-8D7D8A79456B}">
      <formula1>$CJ$1:$CJ$3</formula1>
    </dataValidation>
    <dataValidation type="list" allowBlank="1" showInputMessage="1" showErrorMessage="1" sqref="B64" xr:uid="{E9AE762E-0D96-4401-8AE2-65575947414D}">
      <formula1>$CK$1:$CK$2</formula1>
    </dataValidation>
    <dataValidation type="list" allowBlank="1" showInputMessage="1" showErrorMessage="1" sqref="B65" xr:uid="{0834F3FF-610C-4532-967B-878F6A9767F5}">
      <formula1>$CL$1:$CL$2</formula1>
    </dataValidation>
    <dataValidation type="list" allowBlank="1" showInputMessage="1" showErrorMessage="1" sqref="B12" xr:uid="{6A7C8632-C44B-4285-B715-4E46F27B6854}">
      <formula1>$CM$1:$CM$4</formula1>
    </dataValidation>
    <dataValidation type="list" allowBlank="1" showInputMessage="1" showErrorMessage="1" sqref="B21" xr:uid="{74E7C34B-90EE-4132-B53A-255C996BB13C}">
      <formula1>$CN$1:$CN$2</formula1>
    </dataValidation>
    <dataValidation type="list" allowBlank="1" showInputMessage="1" showErrorMessage="1" sqref="B24" xr:uid="{54B3F88A-0167-4C21-B588-2EE46E54F091}">
      <formula1>$CO$1:$CO$2</formula1>
    </dataValidation>
    <dataValidation type="list" allowBlank="1" showInputMessage="1" showErrorMessage="1" sqref="B40" xr:uid="{9CF772F4-6D1E-4C97-B02A-C4042A8B72BF}">
      <formula1>$CP$1:$CP$3</formula1>
    </dataValidation>
    <dataValidation type="list" allowBlank="1" showInputMessage="1" showErrorMessage="1" sqref="B46" xr:uid="{14D9D6EC-54F4-4D18-B51E-914F24F6DC07}">
      <formula1>$CQ$1:$CQ$3</formula1>
    </dataValidation>
    <dataValidation type="list" allowBlank="1" showInputMessage="1" showErrorMessage="1" sqref="B29" xr:uid="{4D8C53B0-D4DF-4F1B-9DE6-C63E98DC6B95}">
      <formula1>$CR$1:$CR$2</formula1>
    </dataValidation>
    <dataValidation type="list" allowBlank="1" showInputMessage="1" showErrorMessage="1" sqref="B82" xr:uid="{76DAFE59-F517-4208-A2BC-F509C6638768}">
      <formula1>$CS$1:$CS$2</formula1>
    </dataValidation>
    <dataValidation type="list" allowBlank="1" showInputMessage="1" showErrorMessage="1" sqref="B84" xr:uid="{6BF14E06-99F5-4191-81F2-42BC4B75B2C0}">
      <formula1>$CT$1:$CT$3</formula1>
    </dataValidation>
    <dataValidation type="list" allowBlank="1" showInputMessage="1" showErrorMessage="1" sqref="B85" xr:uid="{A4EB0F51-2E94-4308-A502-EE0401C6CBC8}">
      <formula1>$CU$1:$CU$2</formula1>
    </dataValidation>
    <dataValidation type="list" allowBlank="1" showInputMessage="1" showErrorMessage="1" sqref="B76" xr:uid="{9EEA62C1-F944-4CBF-9618-0665B61C1EBB}">
      <formula1>$CV$1:$CV$4</formula1>
    </dataValidation>
    <dataValidation type="list" allowBlank="1" showInputMessage="1" showErrorMessage="1" sqref="B77" xr:uid="{0664D6B4-2611-47DF-8BD2-26620BD12FDF}">
      <formula1>$CW$1:$CW$3</formula1>
    </dataValidation>
    <dataValidation type="list" allowBlank="1" showInputMessage="1" showErrorMessage="1" sqref="B78" xr:uid="{B4FD3C6D-B11D-49E0-97E7-EB1C4D699135}">
      <formula1>$CX$1:$CX$2</formula1>
    </dataValidation>
    <dataValidation type="list" allowBlank="1" showInputMessage="1" showErrorMessage="1" sqref="B79" xr:uid="{8E9657E7-D3E5-4A3D-AA6B-58262368CD8A}">
      <formula1>$CY$1:$CY$2</formula1>
    </dataValidation>
    <dataValidation type="list" allowBlank="1" showInputMessage="1" showErrorMessage="1" sqref="B94" xr:uid="{33706D9B-F40F-4338-BEBD-BDBA06A451CF}">
      <formula1>$CZ$1:$CZ$2</formula1>
    </dataValidation>
    <dataValidation type="list" allowBlank="1" showInputMessage="1" showErrorMessage="1" sqref="B90" xr:uid="{39819D27-A02C-4014-84B7-47FE53BEF46D}">
      <formula1>$DA$1:$DA$2</formula1>
    </dataValidation>
    <dataValidation type="list" allowBlank="1" showInputMessage="1" showErrorMessage="1" sqref="B91" xr:uid="{5D10F576-9A53-4079-86A7-896634073821}">
      <formula1>$DB$1:$DB$3</formula1>
    </dataValidation>
    <dataValidation type="list" allowBlank="1" showInputMessage="1" showErrorMessage="1" sqref="B92" xr:uid="{63A0E715-A59E-49FF-B115-7D7A7CFCB869}">
      <formula1>$DC$1:$DC$2</formula1>
    </dataValidation>
    <dataValidation type="list" allowBlank="1" showInputMessage="1" showErrorMessage="1" sqref="B93" xr:uid="{AB9ED112-173E-4A41-88AA-AF39F322D357}">
      <formula1>$DD$1:$DD$2</formula1>
    </dataValidation>
    <dataValidation type="list" allowBlank="1" showInputMessage="1" showErrorMessage="1" sqref="B114" xr:uid="{68DEC48E-536C-4C79-8D12-EFEEB576A47D}">
      <formula1>$DE$1:$DE$2</formula1>
    </dataValidation>
    <dataValidation type="list" allowBlank="1" showInputMessage="1" showErrorMessage="1" sqref="B115" xr:uid="{70A3867C-B0FD-425C-BC80-AAACB88B27CC}">
      <formula1>$DF$1:$DF$2</formula1>
    </dataValidation>
    <dataValidation type="list" allowBlank="1" showInputMessage="1" showErrorMessage="1" sqref="B117" xr:uid="{037AA437-1E36-43BA-9B8E-BB2B8ED3867B}">
      <formula1>$DG$1:$DG$2</formula1>
    </dataValidation>
    <dataValidation type="list" allowBlank="1" showInputMessage="1" showErrorMessage="1" sqref="B118" xr:uid="{F1A0A2D7-CC4D-4403-85BE-7926811EE753}">
      <formula1>$DH$1:$DH$2</formula1>
    </dataValidation>
    <dataValidation type="list" allowBlank="1" showInputMessage="1" showErrorMessage="1" sqref="B120" xr:uid="{DEEA35E0-76E9-418C-BE39-957485FC173A}">
      <formula1>$DI$1:$DI$2</formula1>
    </dataValidation>
    <dataValidation type="list" allowBlank="1" showInputMessage="1" showErrorMessage="1" sqref="B121" xr:uid="{580548CF-CBD0-4AE4-9AF2-09AF1B1A0379}">
      <formula1>$DJ$1:$DJ$3</formula1>
    </dataValidation>
    <dataValidation type="list" allowBlank="1" showInputMessage="1" showErrorMessage="1" sqref="B122" xr:uid="{EA5A53C7-DF8C-4729-8189-7ABC0FE183DC}">
      <formula1>$DK$1:$DK$2</formula1>
    </dataValidation>
    <dataValidation type="list" allowBlank="1" showInputMessage="1" showErrorMessage="1" sqref="B123" xr:uid="{1A63A35E-95DA-47AE-A4EB-D28CC73BBBCE}">
      <formula1>$DL$1:$DL$2</formula1>
    </dataValidation>
    <dataValidation type="list" allowBlank="1" showInputMessage="1" showErrorMessage="1" sqref="B125" xr:uid="{ABDE7F3C-EB3E-4792-A41E-EA6EBBB27C3F}">
      <formula1>$DM$1:$DM$2</formula1>
    </dataValidation>
    <dataValidation type="list" allowBlank="1" showInputMessage="1" showErrorMessage="1" sqref="B126" xr:uid="{CA7B5EF5-11F8-4A20-8AF8-AAA5C862F104}">
      <formula1>$DN$1:$DN$2</formula1>
    </dataValidation>
    <dataValidation type="list" allowBlank="1" showInputMessage="1" showErrorMessage="1" sqref="B127" xr:uid="{40215CEB-A43C-4366-BCA5-0A58BAB119C1}">
      <formula1>$DO$1:$DO$2</formula1>
    </dataValidation>
    <dataValidation type="list" showInputMessage="1" showErrorMessage="1" sqref="B89" xr:uid="{8511AD62-78FB-49F9-9397-7DB875BE58CA}">
      <formula1>$DP$1:$DP$501</formula1>
    </dataValidation>
    <dataValidation type="list" showInputMessage="1" showErrorMessage="1" sqref="B116" xr:uid="{F39C4EC2-A79B-4DC3-B8C2-9F6A61A8B24B}">
      <formula1>$DP$1:$DP$501</formula1>
    </dataValidation>
    <dataValidation type="list" allowBlank="1" showInputMessage="1" showErrorMessage="1" sqref="J42 K42 L42 M42 J43 K43 L43 M43 J44 K44 L44 M44 J45 K45 L45 M45" xr:uid="{6D9A4C99-F608-4E59-A72A-9F40F35EF8DF}">
      <formula1>$DQ$1:$DQ$2</formula1>
    </dataValidation>
    <dataValidation type="list" allowBlank="1" showInputMessage="1" showErrorMessage="1" sqref="J47 K47 L47 M47 J49 K49 L49 M49 J54 K54 L54 M54 J59 K59 L59 M59" xr:uid="{DFEDF876-5FB4-4522-8094-F33629C7A2D0}">
      <formula1>$DR$1:$DR$2</formula1>
    </dataValidation>
    <dataValidation type="list" allowBlank="1" showInputMessage="1" showErrorMessage="1" sqref="J50 K50 L50 M50 J55 K55 L55 M55 J60 K60 L60 M60" xr:uid="{B7025D71-F2B1-45F2-B013-C796232F0F5E}">
      <formula1>$DS$1:$DS$2</formula1>
    </dataValidation>
    <dataValidation type="list" allowBlank="1" showInputMessage="1" showErrorMessage="1" sqref="J51 K51 L51 M51" xr:uid="{A18EBA86-1F2C-4894-972C-F7014B0752A1}">
      <formula1>$DT$1:$DT$2</formula1>
    </dataValidation>
    <dataValidation type="list" allowBlank="1" showInputMessage="1" showErrorMessage="1" sqref="J52 K52 L52 M52 J57 K57 L57 M57 J62 K62 L62 M62" xr:uid="{9EEC9F41-2042-441B-9F2F-B5E37ABF28A3}">
      <formula1>$DU$1:$DU$2</formula1>
    </dataValidation>
    <dataValidation type="list" allowBlank="1" showInputMessage="1" showErrorMessage="1" sqref="J64 K64 L64 M64" xr:uid="{A2F06B40-DA16-4CF6-8A16-B4A5E913A914}">
      <formula1>$DV$1:$DV$5</formula1>
    </dataValidation>
    <dataValidation type="list" allowBlank="1" showInputMessage="1" showErrorMessage="1" sqref="J65 K65 L65 M65" xr:uid="{3CD7A92D-0B87-4BA6-8A8A-22D756B5BF0B}">
      <formula1>$DW$1:$DW$2</formula1>
    </dataValidation>
    <dataValidation type="list" showInputMessage="1" showErrorMessage="1" sqref="I71" xr:uid="{F748AC5A-230B-4034-A99B-9AF58EFEF744}">
      <formula1>$DX$1:$DX$2</formula1>
    </dataValidation>
    <dataValidation type="list" showInputMessage="1" showErrorMessage="1" sqref="J71" xr:uid="{3AFCCC31-C5B3-48B4-AC1C-AAC891817227}">
      <formula1>$DX$1:$DX$2</formula1>
    </dataValidation>
    <dataValidation type="list" showInputMessage="1" showErrorMessage="1" sqref="I72" xr:uid="{FC96570C-FB2B-4728-B7E6-8E2E55BFA528}">
      <formula1>$DY$1:$DY$2</formula1>
    </dataValidation>
    <dataValidation type="list" showInputMessage="1" showErrorMessage="1" sqref="J72" xr:uid="{A8F1FDA2-22E3-43EF-A27E-A9E0D9877A75}">
      <formula1>$DY$1:$DY$2</formula1>
    </dataValidation>
    <dataValidation type="list" showInputMessage="1" showErrorMessage="1" sqref="I74" xr:uid="{C92E1B25-7CEC-42FA-AE57-E28E1AD39E09}">
      <formula1>$DX$1:$DX$2</formula1>
    </dataValidation>
    <dataValidation type="list" showInputMessage="1" showErrorMessage="1" sqref="I77" xr:uid="{4AD975F3-8CB6-4722-9E35-D4BE9D084C7B}">
      <formula1>$EB$1:$EB$2</formula1>
    </dataValidation>
    <dataValidation type="list" showInputMessage="1" showErrorMessage="1" sqref="J77" xr:uid="{0697176D-BB3D-469F-9979-88B314F26B89}">
      <formula1>$EB$1:$EB$2</formula1>
    </dataValidation>
    <dataValidation type="list" showInputMessage="1" showErrorMessage="1" sqref="J80" xr:uid="{A0B299BC-9B56-439E-B50C-5283ED91EF6C}">
      <formula1>$DZ$1:$DZ$5</formula1>
    </dataValidation>
    <dataValidation type="list" showInputMessage="1" showErrorMessage="1" sqref="J81" xr:uid="{1BD051BF-C8F8-4EB1-B22E-10AC44026312}">
      <formula1>$EA$1:$EA$3</formula1>
    </dataValidation>
  </dataValidations>
  <hyperlinks>
    <hyperlink ref="E5" location="'Справка'!A828" display="Подробнее" xr:uid="{E04BD7AD-95BC-442A-93B6-1A08CAA619EC}"/>
    <hyperlink ref="E6" location="'Справка'!A836" display="Подробнее" xr:uid="{6C79EBC2-6304-4F48-8CC8-B222A21B62E9}"/>
    <hyperlink ref="E7" location="'Справка'!A842" display="Подробнее" xr:uid="{C216F882-0AEC-4C6F-9A35-7A28EE3A0E71}"/>
    <hyperlink ref="E8" location="'Справка'!A851" display="Подробнее" xr:uid="{F08AF17C-857D-4B28-BE0F-185E91ADD50E}"/>
    <hyperlink ref="E11" location="'Справка'!A860" display="Подробнее" xr:uid="{03042E76-FC58-4B45-ADB0-CAC95771C168}"/>
    <hyperlink ref="E12" location="'Справка'!A868" display="Подробнее" xr:uid="{E3A5AE6E-FEF9-4A50-9E4E-A22BAB1BCAFA}"/>
    <hyperlink ref="E13" location="'Справка'!A874" display="Подробнее" xr:uid="{C3E87ADA-1B48-47B0-8609-7CD05D6201C0}"/>
    <hyperlink ref="E14" location="'Справка'!A883" display="Подробнее" xr:uid="{28DE979F-2F5A-4627-9F04-E6349A0B519F}"/>
    <hyperlink ref="E15" location="'Справка'!A892" display="Подробнее" xr:uid="{783EDB98-1CF5-447D-B59A-F2AC6D331B0C}"/>
    <hyperlink ref="E16" location="'Справка'!A899" display="Подробнее" xr:uid="{D8DA63A5-C5E8-4AE8-9DB5-A2094FCCE7A1}"/>
    <hyperlink ref="E17" location="'Справка'!A908" display="Подробнее" xr:uid="{1BD16186-2A3F-4E0F-84A0-CD97F4E28B71}"/>
    <hyperlink ref="E21" location="'Справка'!A917" display="Подробнее" xr:uid="{36D87C19-36FC-4075-BCA1-FF3ABE7A4035}"/>
    <hyperlink ref="E22" location="'Справка'!A926" display="Подробнее" xr:uid="{E61C98DD-938F-46AB-80A9-DCC4113F9CAE}"/>
    <hyperlink ref="E23" location="'Справка'!A933" display="Подробнее" xr:uid="{A83B174B-F2BC-4DD8-9390-83FEE68872BC}"/>
    <hyperlink ref="E24" location="'Справка'!A939" display="Подробнее" xr:uid="{435C1455-E46D-4F38-ADF6-CDD0453EFD1A}"/>
    <hyperlink ref="E25" location="'Справка'!A947" display="Подробнее" xr:uid="{19696009-FA4C-48D5-992E-D66089EFD4B2}"/>
    <hyperlink ref="E26" location="'Справка'!A956" display="Подробнее" xr:uid="{5C8F47EE-99A8-493A-8DFD-33E0A3E7439E}"/>
    <hyperlink ref="E27" location="'Справка'!A965" display="Подробнее" xr:uid="{4FE3417B-5CDE-4874-88A7-8104208E2302}"/>
    <hyperlink ref="E29" location="'Справка'!A974" display="Подробнее" xr:uid="{45E5668E-C08D-4FA5-8B32-A6EEFEA2DB8C}"/>
    <hyperlink ref="E30" location="'Справка'!A980" display="Подробнее" xr:uid="{D329217C-17C5-49B7-8837-FBCAE8FB23B9}"/>
    <hyperlink ref="E31" location="'Справка'!A987" display="Подробнее" xr:uid="{E367119B-8962-4567-A07E-77391379D8ED}"/>
    <hyperlink ref="E32" location="'Справка'!A994" display="Подробнее" xr:uid="{823870D8-335C-432F-95C5-C9942C58753B}"/>
    <hyperlink ref="E33" location="'Справка'!A1001" display="Подробнее" xr:uid="{419156AD-A577-46B3-8742-D152633F0DDF}"/>
    <hyperlink ref="E35" location="'Справка'!A1009" display="Подробнее" xr:uid="{8BCDE9AC-7D83-413C-9B4C-8B4FB7B7AF30}"/>
    <hyperlink ref="E36" location="'Справка'!A1015" display="Подробнее" xr:uid="{D3DB6921-B3A6-4016-B375-0EB3EFF2503C}"/>
    <hyperlink ref="E40" location="'Справка'!A1022" display="Подробнее" xr:uid="{F7D418E0-8AEA-4EC9-9641-ECFE001EE1D9}"/>
    <hyperlink ref="E41" location="'Справка'!A1040" display="Подробнее" xr:uid="{B5BF1584-4AD6-43BB-9581-2C39C498E4B0}"/>
    <hyperlink ref="E43" location="'Справка'!A1048" display="Подробнее" xr:uid="{7A6A6A92-B68C-4DC9-AB78-DC384486C17B}"/>
    <hyperlink ref="E45" location="'Справка'!A1058" display="Подробнее" xr:uid="{656C5900-BD3C-4F40-A87F-87F28D9026A2}"/>
    <hyperlink ref="E46" location="'Справка'!A1065" display="Подробнее" xr:uid="{89402A01-11C1-4E8C-94E9-C736796461B4}"/>
    <hyperlink ref="E47" location="'Справка'!A1076" display="Подробнее" xr:uid="{B1A28336-1390-4750-81A8-F825878CC106}"/>
    <hyperlink ref="E48" location="'Справка'!A1083" display="Подробнее" xr:uid="{7B4337A7-0C11-4B26-93F7-3785BE0E46A8}"/>
    <hyperlink ref="E49" location="'Справка'!A1090" display="Подробнее" xr:uid="{5234A4DA-286B-4EF1-AD38-16B60CE71146}"/>
    <hyperlink ref="E50" location="'Справка'!A1100" display="Подробнее" xr:uid="{FCA1E71B-9354-4BAE-880D-09116B6B3EBC}"/>
    <hyperlink ref="E54" location="'Справка'!A1110" display="Подробнее" xr:uid="{5439841C-FC19-4DB7-8A3C-CFCDF2C02CA4}"/>
    <hyperlink ref="E55" location="'Справка'!A1117" display="Подробнее" xr:uid="{3D728470-8008-4EE3-BD81-29D0268DB5E6}"/>
    <hyperlink ref="E56" location="'Справка'!A1124" display="Подробнее" xr:uid="{5041AC0C-1595-40E0-95BB-53879C7CC5E9}"/>
    <hyperlink ref="E57" location="'Справка'!A1132" display="Подробнее" xr:uid="{2ABC8342-F4AB-4F5B-AF69-A7A6ACEAC10E}"/>
    <hyperlink ref="E58" location="'Справка'!A1140" display="Подробнее" xr:uid="{81A5DA82-353C-46E1-83B9-E07ADDA631B1}"/>
    <hyperlink ref="E59" location="'Справка'!A1147" display="Подробнее" xr:uid="{F2AFAEDC-3EAA-4A96-8167-334115D29088}"/>
    <hyperlink ref="E60" location="'Справка'!A1155" display="Подробнее" xr:uid="{AABB61B2-55C4-42F5-9FD9-369443EC239D}"/>
    <hyperlink ref="E61" location="'Справка'!A1163" display="Подробнее" xr:uid="{FDACFC99-21D0-4BF0-BAD4-0CB341D1C25C}"/>
    <hyperlink ref="E62" location="'Справка'!A1170" display="Подробнее" xr:uid="{9601216C-CC83-479E-ACDE-34E5846BFD04}"/>
    <hyperlink ref="E63" location="'Справка'!A1179" display="Подробнее" xr:uid="{0D1E2B83-FA1E-4EC6-A71D-ADAA4C93F4C0}"/>
    <hyperlink ref="E64" location="'Справка'!A1188" display="Подробнее" xr:uid="{0B776115-51BE-49DC-9F14-5AC16E2192CF}"/>
    <hyperlink ref="E65" location="'Справка'!A1194" display="Подробнее" xr:uid="{2CF43C00-EB11-47E3-8CC0-EB205E61AE67}"/>
    <hyperlink ref="E67" location="'Справка'!A1204" display="Подробнее" xr:uid="{1D0CAB0E-E7FB-46AE-90C0-2630F355A7BA}"/>
    <hyperlink ref="E68" location="'Справка'!A1212" display="Подробнее" xr:uid="{C1769A75-7CDB-44EB-B07E-A8DA0C0ADA84}"/>
    <hyperlink ref="E69" location="'Справка'!A1220" display="Подробнее" xr:uid="{58F6C0D1-1B6F-4074-9A57-F67BC39B7AA1}"/>
    <hyperlink ref="E71" location="'Справка'!A1228" display="Подробнее" xr:uid="{CE38EB24-07A3-4E8A-9B10-8C799758ABE1}"/>
    <hyperlink ref="E72" location="'Справка'!A1235" display="Подробнее" xr:uid="{BDB0E779-9072-4CB0-85E1-5E3C5BAE0543}"/>
    <hyperlink ref="E75" location="'Справка'!A1242" display="Подробнее" xr:uid="{F6BA5534-F69F-4294-A7C5-46208F99DB72}"/>
    <hyperlink ref="E76" location="'Справка'!A1251" display="Подробнее" xr:uid="{306894E0-7000-47F8-969F-51211311A8CD}"/>
    <hyperlink ref="E77" location="'Справка'!A1263" display="Подробнее" xr:uid="{310EE16B-E81F-411D-9336-E678615ABC96}"/>
    <hyperlink ref="E78" location="'Справка'!A1271" display="Подробнее" xr:uid="{F24F1622-3599-4A1C-B92E-D13B7A90D2CA}"/>
    <hyperlink ref="E79" location="'Справка'!A1283" display="Подробнее" xr:uid="{8805F1BF-7A64-4D52-B066-689FA3CD82AF}"/>
    <hyperlink ref="E80" location="'Справка'!A1292" display="Подробнее" xr:uid="{8C3CE395-33AE-4DE4-B2DF-161F03577BF0}"/>
    <hyperlink ref="E81" location="'Справка'!A1299" display="Подробнее" xr:uid="{5468E938-9E4B-41A2-A6F4-761D3D72E4BD}"/>
    <hyperlink ref="E82" location="'Справка'!A1306" display="Подробнее" xr:uid="{1C74B519-E96C-4A56-92D8-5139A8EEFC15}"/>
    <hyperlink ref="E83" location="'Справка'!A1313" display="Подробнее" xr:uid="{9B5C55DB-7BBB-47C8-96A3-E1FA5131A416}"/>
    <hyperlink ref="E84" location="'Справка'!A1319" display="Подробнее" xr:uid="{C652392D-E1C4-492E-A29E-EA21F243861B}"/>
    <hyperlink ref="E85" location="'Справка'!A1337" display="Подробнее" xr:uid="{E12EFE1B-C0AF-42C2-B44C-ADA4E4E41BB0}"/>
    <hyperlink ref="E86" location="'Справка'!A1345" display="Подробнее" xr:uid="{2B503CE9-7BC1-46A4-A180-7206467A265A}"/>
    <hyperlink ref="E89" location="'Справка'!A1352" display="Подробнее" xr:uid="{49E510C9-8BE8-4AAF-A257-87431287A70E}"/>
    <hyperlink ref="E90" location="'Справка'!A1359" display="Подробнее" xr:uid="{76FE3B6C-0839-4AE5-8A54-FBF69E11F123}"/>
    <hyperlink ref="E91" location="'Справка'!A1365" display="Подробнее" xr:uid="{01F1FB13-3DC4-4D23-AF25-8E2279D35E6E}"/>
    <hyperlink ref="E92" location="'Справка'!A1372" display="Подробнее" xr:uid="{2E250440-1920-4054-A287-185392DFF248}"/>
    <hyperlink ref="E93" location="'Справка'!A1378" display="Подробнее" xr:uid="{4707995D-1760-4917-8274-9246AAC87D12}"/>
    <hyperlink ref="E94" location="'Справка'!A1385" display="Подробнее" xr:uid="{EC316F1F-7E90-4EA2-9A65-404595D9A7B5}"/>
    <hyperlink ref="E95" location="'Справка'!A1391" display="Подробнее" xr:uid="{5D749569-1D19-4636-8102-B1276DEB9F95}"/>
    <hyperlink ref="E96" location="'Справка'!A1397" display="Подробнее" xr:uid="{35B8B522-A274-4254-9155-ABB3DFF7F121}"/>
    <hyperlink ref="E97" location="'Справка'!A1403" display="Подробнее" xr:uid="{95D7DFFD-0518-44CB-AC8F-B9D480660FDB}"/>
    <hyperlink ref="E98" location="'Справка'!A1410" display="Подробнее" xr:uid="{4CE89519-C8C2-4FD9-A687-1359300FF057}"/>
    <hyperlink ref="E99" location="'Справка'!A1416" display="Подробнее" xr:uid="{88666D68-0A9F-454F-A64B-851053B1D6F4}"/>
    <hyperlink ref="E100" location="'Справка'!A1422" display="Подробнее" xr:uid="{BA7EEAA8-B6F0-4C52-9435-4330269BB9BE}"/>
    <hyperlink ref="E101" location="'Справка'!A1428" display="Подробнее" xr:uid="{789A4DD6-0CF2-4038-9562-CEE5B3D877FF}"/>
    <hyperlink ref="E102" location="'Справка'!A1434" display="Подробнее" xr:uid="{64552B65-69A5-4F2B-B602-1781F29CC101}"/>
    <hyperlink ref="E103" location="'Справка'!A1438" display="Подробнее" xr:uid="{84292AA1-CAAD-42A2-8790-47749390915D}"/>
    <hyperlink ref="E104" location="'Справка'!A1442" display="Подробнее" xr:uid="{A0715411-56F9-4479-97E3-A3268D506590}"/>
    <hyperlink ref="E105" location="'Справка'!A1446" display="Подробнее" xr:uid="{21A06E71-D86F-4D9F-A219-1B25CAF3A56F}"/>
    <hyperlink ref="E106" location="'Справка'!A1450" display="Подробнее" xr:uid="{92B51791-620E-49D9-90FD-DA1DF9A4938F}"/>
    <hyperlink ref="E109" location="'Справка'!A1454" display="Подробнее" xr:uid="{90EDE7BA-2DE8-4297-8F51-BB8877C3824D}"/>
    <hyperlink ref="E110" location="'Справка'!A1464" display="Подробнее" xr:uid="{40B804B4-0D48-4441-AF3E-8986C79C4F90}"/>
    <hyperlink ref="E111" location="'Справка'!A1471" display="Подробнее" xr:uid="{BEA64A90-B22B-4697-AC3B-659C938F4131}"/>
    <hyperlink ref="E114" location="'Справка'!A1478" display="Подробнее" xr:uid="{BE66F7AE-0715-4E92-B479-F63B7ACBB23C}"/>
    <hyperlink ref="E115" location="'Справка'!A1483" display="Подробнее" xr:uid="{5B2BE5AB-19F1-459C-8433-58FB0452835F}"/>
    <hyperlink ref="E116" location="'Справка'!A1489" display="Подробнее" xr:uid="{928E9674-94FB-4413-BEB6-6117A435CCCB}"/>
    <hyperlink ref="E117" location="'Справка'!A1495" display="Подробнее" xr:uid="{F5533DF7-8879-4DB0-9B69-81E07B9BC8B0}"/>
    <hyperlink ref="E118" location="'Справка'!A1501" display="Подробнее" xr:uid="{1A61B7F6-4BE0-41E2-931E-C0FB5261AC17}"/>
    <hyperlink ref="E119" location="'Справка'!A1507" display="Подробнее" xr:uid="{90120A30-C2EC-489F-BC20-A78AFCB912BE}"/>
    <hyperlink ref="E120" location="'Справка'!A1513" display="Подробнее" xr:uid="{92A54451-A025-416B-90EE-334DAD8A017F}"/>
    <hyperlink ref="E121" location="'Справка'!A1518" display="Подробнее" xr:uid="{9D71ED0B-29F9-4287-A578-60BCCDEE0C46}"/>
    <hyperlink ref="E122" location="'Справка'!A1525" display="Подробнее" xr:uid="{1FFE5FCC-5FD6-419F-A156-5910942CE1F0}"/>
    <hyperlink ref="E123" location="'Справка'!A1530" display="Подробнее" xr:uid="{85A1D857-0AA0-40CD-BC35-FD472B85F047}"/>
    <hyperlink ref="E124" location="'Справка'!A1536" display="Подробнее" xr:uid="{27E454CE-0B5D-4EE8-BF00-96E0A6BB9337}"/>
    <hyperlink ref="E125" location="'Справка'!A1542" display="Подробнее" xr:uid="{F5F1D194-3617-4A54-811F-CF1037CD8067}"/>
    <hyperlink ref="E126" location="'Справка'!A1548" display="Подробнее" xr:uid="{ACDA5500-2557-49B2-9789-59C04D0F747E}"/>
    <hyperlink ref="E127" location="'Справка'!A1553" display="Подробнее" xr:uid="{7775F829-06BD-4DD2-ADA4-A0B7EFA80C38}"/>
    <hyperlink ref="E128" location="'Справка'!A1559" display="Подробнее" xr:uid="{B5FCEBFF-4B95-425D-94A9-FD0975581F76}"/>
    <hyperlink ref="E129" location="'Справка'!A1565" display="Подробнее" xr:uid="{3FF441ED-752B-4E2E-B083-ED11289C81FE}"/>
    <hyperlink ref="E130" location="'Справка'!A1571" display="Подробнее" xr:uid="{CEAC7A71-CD08-48AD-A827-D3DF1EB966E0}"/>
    <hyperlink ref="E131" location="'Справка'!A1577" display="Подробнее" xr:uid="{97BF4999-E261-41B0-AB16-F2E72627D361}"/>
    <hyperlink ref="M19" location="'Справка'!A1718" display="Подробнее" xr:uid="{BD6995ED-AA87-40E1-BE37-005257E6270F}"/>
    <hyperlink ref="M20" location="'Справка'!A1724" display="Подробнее" xr:uid="{75A9B0BD-7CB9-4CFB-A3C1-9378085D14AA}"/>
    <hyperlink ref="M21" location="'Справка'!A1730" display="Подробнее" xr:uid="{3DE9B45D-1E94-4D2B-9369-FA881AA32029}"/>
    <hyperlink ref="M22" location="'Справка'!A1737" display="Подробнее" xr:uid="{645A1FB8-BE6E-4162-BBEB-C74560FD26C5}"/>
    <hyperlink ref="M23" location="'Справка'!A1745" display="Подробнее" xr:uid="{32A03CFD-BA74-4F4A-B063-B46FB21CB7C0}"/>
    <hyperlink ref="M27" location="'Справка'!A1657" display="Подробнее" xr:uid="{77321045-493C-406B-BC1C-5CA7FCDFAA59}"/>
    <hyperlink ref="M28" location="'Справка'!A1665" display="Подробнее" xr:uid="{AE4F25F3-64C5-4F42-9B14-4D0F2F7B20E6}"/>
    <hyperlink ref="M29" location="'Справка'!A1674" display="Подробнее" xr:uid="{6EE467BB-FE84-4F64-ADB9-214374DC9763}"/>
    <hyperlink ref="M30" location="'Справка'!A1684" display="Подробнее" xr:uid="{B02AEF83-C230-45EA-805F-C40C56877601}"/>
    <hyperlink ref="M31" location="'Справка'!A1691" display="Подробнее" xr:uid="{B2D4A78C-5900-4223-994F-941880C2A3C4}"/>
    <hyperlink ref="M32" location="'Справка'!A1700" display="Подробнее" xr:uid="{5F4F4E25-7567-451E-969F-118F0E04F2B8}"/>
    <hyperlink ref="M33" location="'Справка'!A1709" display="Подробнее" xr:uid="{2D79A9A0-FAA8-4A13-A994-F2E8F672B1D0}"/>
    <hyperlink ref="M71" location="'Справка'!A1583" display="Подробнее" xr:uid="{4000E017-39F0-4A34-B0B2-4A9ACE5180D9}"/>
    <hyperlink ref="M72" location="'Справка'!A1588" display="Подробнее" xr:uid="{3FE252CB-B206-4E08-9BBF-9FC9D60B8880}"/>
    <hyperlink ref="M73" location="'Справка'!A1593" display="Подробнее" xr:uid="{A0AB384E-AFAE-45C8-846E-1CAF467FC1A3}"/>
    <hyperlink ref="M74" location="'Справка'!A1600" display="Подробнее" xr:uid="{FE903928-BB18-49F3-BA44-F364013F216E}"/>
    <hyperlink ref="M75" location="'Справка'!A1605" display="Подробнее" xr:uid="{B96155D0-7010-46F8-AA1D-7ACFEACED56D}"/>
    <hyperlink ref="M76" location="'Справка'!A1610" display="Подробнее" xr:uid="{826A8A0C-E57A-4E28-BD50-042FEAB76EC4}"/>
    <hyperlink ref="M77" location="'Справка'!A1615" display="Подробнее" xr:uid="{F3303B8C-BA13-4CDC-8475-97F45FE7D1A5}"/>
    <hyperlink ref="M78" location="'Справка'!A1623" display="Подробнее" xr:uid="{DA3E9D44-7B66-4504-8CC4-D4BCEF47DED3}"/>
    <hyperlink ref="M79" location="'Справка'!A1630" display="Подробнее" xr:uid="{AB7034EB-0CAF-4EBB-A78C-8124FCA1B93C}"/>
    <hyperlink ref="M80" location="'Справка'!A1637" display="Подробнее" xr:uid="{4370E0AB-539B-4555-89C3-F714C08BD77A}"/>
    <hyperlink ref="M81" location="'Справка'!A1642" display="Подробнее" xr:uid="{CC5EAAEB-BA65-4504-BF39-CCB091825502}"/>
    <hyperlink ref="M82" location="'Справка'!A1647" display="Подробнее" xr:uid="{87899B95-6AAB-4FEA-96F0-873DC476625B}"/>
    <hyperlink ref="M83" location="'Справка'!A1652" display="Подробнее" xr:uid="{77431221-4418-48C3-B0DC-A23F74BD8273}"/>
    <hyperlink ref="AI1" location="'Справка'!A754" display="Контрольные точки диаграмм (Подробнее)" xr:uid="{903855E2-E33A-4A6B-BE58-898A311739E4}"/>
    <hyperlink ref="H2" location="'Справка'!A636" display="Единицы измерения (Подробнее)" xr:uid="{E39CA0D7-0D3C-4AF1-A8A9-86A264EB97EB}"/>
    <hyperlink ref="O2" location="'Справка'!A655" display="Сочетания нагрузок (Подробнее)" xr:uid="{65344769-363C-47A9-AC1A-A2497BCAE0D1}"/>
    <hyperlink ref="H11" location="'Справка'!A646" display="Система знаков (Подробнее)" xr:uid="{A5BFF5BC-5547-4AD3-A6E2-096BFE3DBA25}"/>
    <hyperlink ref="H17" location="'Справка'!A719" display="Материал арматуры (Подробнее)" xr:uid="{EB65E1ED-6DE3-4171-A5F4-0AD26D155F3A}"/>
    <hyperlink ref="H25" location="'Справка'!A710" display="Материал бетона (Подробнее)" xr:uid="{63517375-2D4B-4A88-BD0B-FD6B845A857D}"/>
    <hyperlink ref="H35" location="'Справка'!A728" display="Настройка расчетных профилей (Подробнее)" xr:uid="{1C5EE11B-88BF-409B-A922-02F7C668ECF0}"/>
    <hyperlink ref="P36" location="'Справка'!A690" display="Нагрузки для устойчивости (Подробнее)" xr:uid="{0D30DDD2-6E0A-4243-BDAD-6430957A611D}"/>
    <hyperlink ref="AI58" location="'Справка'!A700" display="СП 35.13330.2011, таблица 7.21 (Подробнее)" xr:uid="{76113BAE-00FF-479C-98DC-FC1139C1176D}"/>
    <hyperlink ref="H69" location="'Справка'!A760" display="Аннотации схемы (Подробнее)" xr:uid="{294B3D68-EC25-4CB2-8AD1-D82035863682}"/>
    <hyperlink ref="H85" location="'Справка'!A770" display="Круглое сечение (Подробнее)" xr:uid="{958298DB-C6BF-4718-9524-AAE1E1BDAE94}"/>
    <hyperlink ref="H97" location="'Справка'!A801" display="Сечение из прямоугольников (Подробнее)" xr:uid="{4C231947-8616-4BE8-90F4-5A3894F62A32}"/>
    <hyperlink ref="H127" location="'Справка'!A777" display="Скругленный прямоугольник (Подробнее)" xr:uid="{5806D3CD-01A5-4969-B770-ADB41C0B199B}"/>
    <hyperlink ref="H152" location="'Справка'!A787" display="Пустотелый скругленный прямоугольник (Подробнее)" xr:uid="{F27BB162-9050-4E3C-A3C8-8824420600D2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3A424-6B60-4FE5-AFD7-461C2D732D04}">
  <sheetPr codeName="Лист2">
    <outlinePr summaryBelow="0"/>
  </sheetPr>
  <dimension ref="A1:F1879"/>
  <sheetViews>
    <sheetView workbookViewId="0"/>
  </sheetViews>
  <sheetFormatPr defaultRowHeight="12.75" outlineLevelRow="1" x14ac:dyDescent="0.2"/>
  <cols>
    <col min="1" max="1" width="34.7109375" style="41" customWidth="1"/>
    <col min="2" max="2" width="118.7109375" style="41" customWidth="1"/>
    <col min="3" max="4" width="18.7109375" style="41" customWidth="1"/>
    <col min="5" max="6" width="26.7109375" style="41" customWidth="1"/>
    <col min="7" max="16384" width="9.140625" style="40"/>
  </cols>
  <sheetData>
    <row r="1" spans="1:6" ht="20.25" collapsed="1" x14ac:dyDescent="0.2">
      <c r="A1" s="46" t="s">
        <v>646</v>
      </c>
      <c r="B1" s="46"/>
      <c r="C1" s="46"/>
      <c r="D1" s="46"/>
      <c r="E1" s="46"/>
      <c r="F1" s="46"/>
    </row>
    <row r="2" spans="1:6" hidden="1" outlineLevel="1" x14ac:dyDescent="0.2">
      <c r="A2" s="47" t="s">
        <v>647</v>
      </c>
      <c r="B2" s="47"/>
      <c r="C2" s="47"/>
      <c r="D2" s="47"/>
      <c r="E2" s="47"/>
      <c r="F2" s="47"/>
    </row>
    <row r="3" spans="1:6" hidden="1" outlineLevel="1" x14ac:dyDescent="0.2">
      <c r="A3" s="47" t="s">
        <v>648</v>
      </c>
      <c r="B3" s="47"/>
      <c r="C3" s="47"/>
      <c r="D3" s="47"/>
      <c r="E3" s="47"/>
      <c r="F3" s="47"/>
    </row>
    <row r="4" spans="1:6" hidden="1" outlineLevel="1" x14ac:dyDescent="0.2">
      <c r="A4" s="47" t="s">
        <v>649</v>
      </c>
      <c r="B4" s="47"/>
      <c r="C4" s="47"/>
      <c r="D4" s="47"/>
      <c r="E4" s="47"/>
      <c r="F4" s="47"/>
    </row>
    <row r="5" spans="1:6" hidden="1" outlineLevel="1" x14ac:dyDescent="0.2">
      <c r="A5" s="47" t="s">
        <v>650</v>
      </c>
      <c r="B5" s="47"/>
      <c r="C5" s="47"/>
      <c r="D5" s="47"/>
      <c r="E5" s="47"/>
      <c r="F5" s="47"/>
    </row>
    <row r="6" spans="1:6" hidden="1" outlineLevel="1" x14ac:dyDescent="0.2">
      <c r="A6" s="42"/>
      <c r="B6" s="42"/>
      <c r="C6" s="42"/>
      <c r="D6" s="42"/>
      <c r="E6" s="42"/>
      <c r="F6" s="42"/>
    </row>
    <row r="7" spans="1:6" ht="16.5" hidden="1" outlineLevel="1" x14ac:dyDescent="0.2">
      <c r="A7" s="48" t="s">
        <v>651</v>
      </c>
      <c r="B7" s="48"/>
      <c r="C7" s="48"/>
      <c r="D7" s="48"/>
      <c r="E7" s="48"/>
      <c r="F7" s="48"/>
    </row>
    <row r="8" spans="1:6" hidden="1" outlineLevel="1" x14ac:dyDescent="0.2">
      <c r="A8" s="47" t="s">
        <v>652</v>
      </c>
      <c r="B8" s="47"/>
      <c r="C8" s="47"/>
      <c r="D8" s="47"/>
      <c r="E8" s="47"/>
      <c r="F8" s="47"/>
    </row>
    <row r="9" spans="1:6" hidden="1" outlineLevel="1" x14ac:dyDescent="0.2">
      <c r="A9" s="47" t="s">
        <v>653</v>
      </c>
      <c r="B9" s="47"/>
      <c r="C9" s="47"/>
      <c r="D9" s="47"/>
      <c r="E9" s="47"/>
      <c r="F9" s="47"/>
    </row>
    <row r="10" spans="1:6" hidden="1" outlineLevel="1" x14ac:dyDescent="0.2">
      <c r="A10" s="47" t="s">
        <v>654</v>
      </c>
      <c r="B10" s="47"/>
      <c r="C10" s="47"/>
      <c r="D10" s="47"/>
      <c r="E10" s="47"/>
      <c r="F10" s="47"/>
    </row>
    <row r="11" spans="1:6" hidden="1" outlineLevel="1" x14ac:dyDescent="0.2">
      <c r="A11" s="47" t="s">
        <v>655</v>
      </c>
      <c r="B11" s="47"/>
      <c r="C11" s="47"/>
      <c r="D11" s="47"/>
      <c r="E11" s="47"/>
      <c r="F11" s="47"/>
    </row>
    <row r="12" spans="1:6" hidden="1" outlineLevel="1" x14ac:dyDescent="0.2">
      <c r="A12" s="47" t="s">
        <v>656</v>
      </c>
      <c r="B12" s="47"/>
      <c r="C12" s="47"/>
      <c r="D12" s="47"/>
      <c r="E12" s="47"/>
      <c r="F12" s="47"/>
    </row>
    <row r="13" spans="1:6" hidden="1" outlineLevel="1" x14ac:dyDescent="0.2">
      <c r="A13" s="47" t="s">
        <v>657</v>
      </c>
      <c r="B13" s="47"/>
      <c r="C13" s="47"/>
      <c r="D13" s="47"/>
      <c r="E13" s="47"/>
      <c r="F13" s="47"/>
    </row>
    <row r="14" spans="1:6" hidden="1" outlineLevel="1" x14ac:dyDescent="0.2">
      <c r="A14" s="47" t="s">
        <v>658</v>
      </c>
      <c r="B14" s="47"/>
      <c r="C14" s="47"/>
      <c r="D14" s="47"/>
      <c r="E14" s="47"/>
      <c r="F14" s="47"/>
    </row>
    <row r="15" spans="1:6" hidden="1" outlineLevel="1" x14ac:dyDescent="0.2">
      <c r="A15" s="47" t="s">
        <v>659</v>
      </c>
      <c r="B15" s="47"/>
      <c r="C15" s="47"/>
      <c r="D15" s="47"/>
      <c r="E15" s="47"/>
      <c r="F15" s="47"/>
    </row>
    <row r="16" spans="1:6" hidden="1" outlineLevel="1" x14ac:dyDescent="0.2">
      <c r="A16" s="47" t="s">
        <v>660</v>
      </c>
      <c r="B16" s="47"/>
      <c r="C16" s="47"/>
      <c r="D16" s="47"/>
      <c r="E16" s="47"/>
      <c r="F16" s="47"/>
    </row>
    <row r="17" spans="1:6" hidden="1" outlineLevel="1" x14ac:dyDescent="0.2">
      <c r="A17" s="47" t="s">
        <v>661</v>
      </c>
      <c r="B17" s="47"/>
      <c r="C17" s="47"/>
      <c r="D17" s="47"/>
      <c r="E17" s="47"/>
      <c r="F17" s="47"/>
    </row>
    <row r="18" spans="1:6" hidden="1" outlineLevel="1" x14ac:dyDescent="0.2">
      <c r="A18" s="47" t="s">
        <v>662</v>
      </c>
      <c r="B18" s="47"/>
      <c r="C18" s="47"/>
      <c r="D18" s="47"/>
      <c r="E18" s="47"/>
      <c r="F18" s="47"/>
    </row>
    <row r="19" spans="1:6" hidden="1" outlineLevel="1" x14ac:dyDescent="0.2">
      <c r="A19" s="47" t="s">
        <v>663</v>
      </c>
      <c r="B19" s="47"/>
      <c r="C19" s="47"/>
      <c r="D19" s="47"/>
      <c r="E19" s="47"/>
      <c r="F19" s="47"/>
    </row>
    <row r="20" spans="1:6" hidden="1" outlineLevel="1" x14ac:dyDescent="0.2">
      <c r="A20" s="47" t="s">
        <v>664</v>
      </c>
      <c r="B20" s="47"/>
      <c r="C20" s="47"/>
      <c r="D20" s="47"/>
      <c r="E20" s="47"/>
      <c r="F20" s="47"/>
    </row>
    <row r="21" spans="1:6" hidden="1" outlineLevel="1" x14ac:dyDescent="0.2">
      <c r="A21" s="47" t="s">
        <v>665</v>
      </c>
      <c r="B21" s="47"/>
      <c r="C21" s="47"/>
      <c r="D21" s="47"/>
      <c r="E21" s="47"/>
      <c r="F21" s="47"/>
    </row>
    <row r="22" spans="1:6" hidden="1" outlineLevel="1" x14ac:dyDescent="0.2">
      <c r="A22" s="47" t="s">
        <v>666</v>
      </c>
      <c r="B22" s="47"/>
      <c r="C22" s="47"/>
      <c r="D22" s="47"/>
      <c r="E22" s="47"/>
      <c r="F22" s="47"/>
    </row>
    <row r="23" spans="1:6" hidden="1" outlineLevel="1" x14ac:dyDescent="0.2">
      <c r="A23" s="42"/>
      <c r="B23" s="42"/>
      <c r="C23" s="42"/>
      <c r="D23" s="42"/>
      <c r="E23" s="42"/>
      <c r="F23" s="42"/>
    </row>
    <row r="24" spans="1:6" ht="16.5" hidden="1" outlineLevel="1" x14ac:dyDescent="0.2">
      <c r="A24" s="48" t="s">
        <v>667</v>
      </c>
      <c r="B24" s="48"/>
      <c r="C24" s="48"/>
      <c r="D24" s="48"/>
      <c r="E24" s="48"/>
      <c r="F24" s="48"/>
    </row>
    <row r="25" spans="1:6" hidden="1" outlineLevel="1" x14ac:dyDescent="0.2">
      <c r="A25" s="47" t="s">
        <v>668</v>
      </c>
      <c r="B25" s="47"/>
      <c r="C25" s="47"/>
      <c r="D25" s="47"/>
      <c r="E25" s="47"/>
      <c r="F25" s="47"/>
    </row>
    <row r="26" spans="1:6" hidden="1" outlineLevel="1" x14ac:dyDescent="0.2">
      <c r="A26" s="47" t="s">
        <v>669</v>
      </c>
      <c r="B26" s="47"/>
      <c r="C26" s="47"/>
      <c r="D26" s="47"/>
      <c r="E26" s="47"/>
      <c r="F26" s="47"/>
    </row>
    <row r="27" spans="1:6" ht="42" hidden="1" customHeight="1" outlineLevel="1" x14ac:dyDescent="0.2">
      <c r="A27" s="49"/>
      <c r="B27" s="49"/>
      <c r="C27" s="49"/>
      <c r="D27" s="49"/>
      <c r="E27" s="49"/>
      <c r="F27" s="49"/>
    </row>
    <row r="28" spans="1:6" ht="42" hidden="1" customHeight="1" outlineLevel="1" x14ac:dyDescent="0.2">
      <c r="A28" s="49"/>
      <c r="B28" s="49"/>
      <c r="C28" s="49"/>
      <c r="D28" s="49"/>
      <c r="E28" s="49"/>
      <c r="F28" s="49"/>
    </row>
    <row r="29" spans="1:6" hidden="1" outlineLevel="1" x14ac:dyDescent="0.2">
      <c r="A29" s="47" t="s">
        <v>670</v>
      </c>
      <c r="B29" s="47"/>
      <c r="C29" s="47"/>
      <c r="D29" s="47"/>
      <c r="E29" s="47"/>
      <c r="F29" s="47"/>
    </row>
    <row r="30" spans="1:6" hidden="1" outlineLevel="1" x14ac:dyDescent="0.2">
      <c r="A30" s="47" t="s">
        <v>671</v>
      </c>
      <c r="B30" s="47"/>
      <c r="C30" s="47"/>
      <c r="D30" s="47"/>
      <c r="E30" s="47"/>
      <c r="F30" s="47"/>
    </row>
    <row r="31" spans="1:6" ht="42" hidden="1" customHeight="1" outlineLevel="1" x14ac:dyDescent="0.2">
      <c r="A31" s="49"/>
      <c r="B31" s="49"/>
      <c r="C31" s="49"/>
      <c r="D31" s="49"/>
      <c r="E31" s="49"/>
      <c r="F31" s="49"/>
    </row>
    <row r="32" spans="1:6" hidden="1" outlineLevel="1" x14ac:dyDescent="0.2">
      <c r="A32" s="47" t="s">
        <v>672</v>
      </c>
      <c r="B32" s="47"/>
      <c r="C32" s="47"/>
      <c r="D32" s="47"/>
      <c r="E32" s="47"/>
      <c r="F32" s="47"/>
    </row>
    <row r="33" spans="1:6" hidden="1" outlineLevel="1" x14ac:dyDescent="0.2">
      <c r="A33" s="47" t="s">
        <v>673</v>
      </c>
      <c r="B33" s="47"/>
      <c r="C33" s="47"/>
      <c r="D33" s="47"/>
      <c r="E33" s="47"/>
      <c r="F33" s="47"/>
    </row>
    <row r="34" spans="1:6" hidden="1" outlineLevel="1" x14ac:dyDescent="0.2">
      <c r="A34" s="42"/>
      <c r="B34" s="42"/>
      <c r="C34" s="42"/>
      <c r="D34" s="42"/>
      <c r="E34" s="42"/>
      <c r="F34" s="42"/>
    </row>
    <row r="35" spans="1:6" ht="16.5" hidden="1" outlineLevel="1" x14ac:dyDescent="0.2">
      <c r="A35" s="48" t="s">
        <v>674</v>
      </c>
      <c r="B35" s="48"/>
      <c r="C35" s="48"/>
      <c r="D35" s="48"/>
      <c r="E35" s="48"/>
      <c r="F35" s="48"/>
    </row>
    <row r="36" spans="1:6" hidden="1" outlineLevel="1" x14ac:dyDescent="0.2">
      <c r="A36" s="47" t="s">
        <v>675</v>
      </c>
      <c r="B36" s="47"/>
      <c r="C36" s="47"/>
      <c r="D36" s="47"/>
      <c r="E36" s="47"/>
      <c r="F36" s="47"/>
    </row>
    <row r="37" spans="1:6" ht="42" hidden="1" customHeight="1" outlineLevel="1" x14ac:dyDescent="0.2">
      <c r="A37" s="49"/>
      <c r="B37" s="49"/>
      <c r="C37" s="49"/>
      <c r="D37" s="49"/>
      <c r="E37" s="49"/>
      <c r="F37" s="49"/>
    </row>
    <row r="38" spans="1:6" hidden="1" outlineLevel="1" x14ac:dyDescent="0.2">
      <c r="A38" s="47" t="s">
        <v>676</v>
      </c>
      <c r="B38" s="47"/>
      <c r="C38" s="47"/>
      <c r="D38" s="47"/>
      <c r="E38" s="47"/>
      <c r="F38" s="47"/>
    </row>
    <row r="39" spans="1:6" hidden="1" outlineLevel="1" x14ac:dyDescent="0.2">
      <c r="A39" s="47" t="s">
        <v>677</v>
      </c>
      <c r="B39" s="47"/>
      <c r="C39" s="47"/>
      <c r="D39" s="47"/>
      <c r="E39" s="47"/>
      <c r="F39" s="47"/>
    </row>
    <row r="40" spans="1:6" hidden="1" outlineLevel="1" x14ac:dyDescent="0.2">
      <c r="A40" s="42"/>
      <c r="B40" s="42"/>
      <c r="C40" s="42"/>
      <c r="D40" s="42"/>
      <c r="E40" s="42"/>
      <c r="F40" s="42"/>
    </row>
    <row r="41" spans="1:6" ht="16.5" hidden="1" outlineLevel="1" x14ac:dyDescent="0.2">
      <c r="A41" s="48" t="s">
        <v>678</v>
      </c>
      <c r="B41" s="48"/>
      <c r="C41" s="48"/>
      <c r="D41" s="48"/>
      <c r="E41" s="48"/>
      <c r="F41" s="48"/>
    </row>
    <row r="42" spans="1:6" hidden="1" outlineLevel="1" x14ac:dyDescent="0.2">
      <c r="A42" s="47" t="s">
        <v>679</v>
      </c>
      <c r="B42" s="47"/>
      <c r="C42" s="47"/>
      <c r="D42" s="47"/>
      <c r="E42" s="47"/>
      <c r="F42" s="47"/>
    </row>
    <row r="43" spans="1:6" hidden="1" outlineLevel="1" x14ac:dyDescent="0.2">
      <c r="A43" s="47" t="s">
        <v>680</v>
      </c>
      <c r="B43" s="47"/>
      <c r="C43" s="47"/>
      <c r="D43" s="47"/>
      <c r="E43" s="47"/>
      <c r="F43" s="47"/>
    </row>
    <row r="44" spans="1:6" ht="42" hidden="1" customHeight="1" outlineLevel="1" x14ac:dyDescent="0.2">
      <c r="A44" s="49"/>
      <c r="B44" s="49"/>
      <c r="C44" s="49"/>
      <c r="D44" s="49"/>
      <c r="E44" s="49"/>
      <c r="F44" s="49"/>
    </row>
    <row r="45" spans="1:6" ht="42" hidden="1" customHeight="1" outlineLevel="1" x14ac:dyDescent="0.2">
      <c r="A45" s="49"/>
      <c r="B45" s="49"/>
      <c r="C45" s="49"/>
      <c r="D45" s="49"/>
      <c r="E45" s="49"/>
      <c r="F45" s="49"/>
    </row>
    <row r="46" spans="1:6" ht="42" hidden="1" customHeight="1" outlineLevel="1" x14ac:dyDescent="0.2">
      <c r="A46" s="49"/>
      <c r="B46" s="49"/>
      <c r="C46" s="49"/>
      <c r="D46" s="49"/>
      <c r="E46" s="49"/>
      <c r="F46" s="49"/>
    </row>
    <row r="47" spans="1:6" hidden="1" outlineLevel="1" x14ac:dyDescent="0.2">
      <c r="A47" s="47" t="s">
        <v>681</v>
      </c>
      <c r="B47" s="47"/>
      <c r="C47" s="47"/>
      <c r="D47" s="47"/>
      <c r="E47" s="47"/>
      <c r="F47" s="47"/>
    </row>
    <row r="48" spans="1:6" hidden="1" outlineLevel="1" x14ac:dyDescent="0.2">
      <c r="A48" s="47" t="s">
        <v>682</v>
      </c>
      <c r="B48" s="47"/>
      <c r="C48" s="47"/>
      <c r="D48" s="47"/>
      <c r="E48" s="47"/>
      <c r="F48" s="47"/>
    </row>
    <row r="49" spans="1:6" hidden="1" outlineLevel="1" x14ac:dyDescent="0.2">
      <c r="A49" s="47" t="s">
        <v>683</v>
      </c>
      <c r="B49" s="47"/>
      <c r="C49" s="47"/>
      <c r="D49" s="47"/>
      <c r="E49" s="47"/>
      <c r="F49" s="47"/>
    </row>
    <row r="50" spans="1:6" hidden="1" outlineLevel="1" x14ac:dyDescent="0.2">
      <c r="A50" s="47" t="s">
        <v>684</v>
      </c>
      <c r="B50" s="47"/>
      <c r="C50" s="47"/>
      <c r="D50" s="47"/>
      <c r="E50" s="47"/>
      <c r="F50" s="47"/>
    </row>
    <row r="51" spans="1:6" hidden="1" outlineLevel="1" x14ac:dyDescent="0.2">
      <c r="A51" s="47" t="s">
        <v>685</v>
      </c>
      <c r="B51" s="47"/>
      <c r="C51" s="47"/>
      <c r="D51" s="47"/>
      <c r="E51" s="47"/>
      <c r="F51" s="47"/>
    </row>
    <row r="52" spans="1:6" hidden="1" outlineLevel="1" x14ac:dyDescent="0.2">
      <c r="A52" s="47" t="s">
        <v>686</v>
      </c>
      <c r="B52" s="47"/>
      <c r="C52" s="47"/>
      <c r="D52" s="47"/>
      <c r="E52" s="47"/>
      <c r="F52" s="47"/>
    </row>
    <row r="53" spans="1:6" hidden="1" outlineLevel="1" x14ac:dyDescent="0.2">
      <c r="A53" s="47" t="s">
        <v>687</v>
      </c>
      <c r="B53" s="47"/>
      <c r="C53" s="47"/>
      <c r="D53" s="47"/>
      <c r="E53" s="47"/>
      <c r="F53" s="47"/>
    </row>
    <row r="54" spans="1:6" hidden="1" outlineLevel="1" x14ac:dyDescent="0.2">
      <c r="A54" s="47" t="s">
        <v>688</v>
      </c>
      <c r="B54" s="47"/>
      <c r="C54" s="47"/>
      <c r="D54" s="47"/>
      <c r="E54" s="47"/>
      <c r="F54" s="47"/>
    </row>
    <row r="55" spans="1:6" hidden="1" outlineLevel="1" x14ac:dyDescent="0.2">
      <c r="A55" s="42"/>
      <c r="B55" s="42"/>
      <c r="C55" s="42"/>
      <c r="D55" s="42"/>
      <c r="E55" s="42"/>
      <c r="F55" s="42"/>
    </row>
    <row r="56" spans="1:6" ht="16.5" hidden="1" outlineLevel="1" x14ac:dyDescent="0.2">
      <c r="A56" s="48" t="s">
        <v>689</v>
      </c>
      <c r="B56" s="48"/>
      <c r="C56" s="48"/>
      <c r="D56" s="48"/>
      <c r="E56" s="48"/>
      <c r="F56" s="48"/>
    </row>
    <row r="57" spans="1:6" hidden="1" outlineLevel="1" x14ac:dyDescent="0.2">
      <c r="A57" s="47" t="s">
        <v>690</v>
      </c>
      <c r="B57" s="47"/>
      <c r="C57" s="47"/>
      <c r="D57" s="47"/>
      <c r="E57" s="47"/>
      <c r="F57" s="47"/>
    </row>
    <row r="58" spans="1:6" ht="98.1" hidden="1" customHeight="1" outlineLevel="1" x14ac:dyDescent="0.2">
      <c r="A58" s="49"/>
      <c r="B58" s="49"/>
      <c r="C58" s="49"/>
      <c r="D58" s="49"/>
      <c r="E58" s="49"/>
      <c r="F58" s="49"/>
    </row>
    <row r="59" spans="1:6" hidden="1" outlineLevel="1" x14ac:dyDescent="0.2">
      <c r="A59" s="47" t="s">
        <v>691</v>
      </c>
      <c r="B59" s="47"/>
      <c r="C59" s="47"/>
      <c r="D59" s="47"/>
      <c r="E59" s="47"/>
      <c r="F59" s="47"/>
    </row>
    <row r="60" spans="1:6" ht="42" hidden="1" customHeight="1" outlineLevel="1" x14ac:dyDescent="0.2">
      <c r="A60" s="49"/>
      <c r="B60" s="49"/>
      <c r="C60" s="49"/>
      <c r="D60" s="49"/>
      <c r="E60" s="49"/>
      <c r="F60" s="49"/>
    </row>
    <row r="61" spans="1:6" ht="42" hidden="1" customHeight="1" outlineLevel="1" x14ac:dyDescent="0.2">
      <c r="A61" s="49"/>
      <c r="B61" s="49"/>
      <c r="C61" s="49"/>
      <c r="D61" s="49"/>
      <c r="E61" s="49"/>
      <c r="F61" s="49"/>
    </row>
    <row r="62" spans="1:6" hidden="1" outlineLevel="1" x14ac:dyDescent="0.2">
      <c r="A62" s="47" t="s">
        <v>692</v>
      </c>
      <c r="B62" s="47"/>
      <c r="C62" s="47"/>
      <c r="D62" s="47"/>
      <c r="E62" s="47"/>
      <c r="F62" s="47"/>
    </row>
    <row r="63" spans="1:6" hidden="1" outlineLevel="1" x14ac:dyDescent="0.2">
      <c r="A63" s="47" t="s">
        <v>693</v>
      </c>
      <c r="B63" s="47"/>
      <c r="C63" s="47"/>
      <c r="D63" s="47"/>
      <c r="E63" s="47"/>
      <c r="F63" s="47"/>
    </row>
    <row r="64" spans="1:6" hidden="1" outlineLevel="1" x14ac:dyDescent="0.2">
      <c r="A64" s="42"/>
      <c r="B64" s="42"/>
      <c r="C64" s="42"/>
      <c r="D64" s="42"/>
      <c r="E64" s="42"/>
      <c r="F64" s="42"/>
    </row>
    <row r="65" spans="1:6" ht="16.5" hidden="1" outlineLevel="1" x14ac:dyDescent="0.2">
      <c r="A65" s="48" t="s">
        <v>694</v>
      </c>
      <c r="B65" s="48"/>
      <c r="C65" s="48"/>
      <c r="D65" s="48"/>
      <c r="E65" s="48"/>
      <c r="F65" s="48"/>
    </row>
    <row r="66" spans="1:6" hidden="1" outlineLevel="1" x14ac:dyDescent="0.2">
      <c r="A66" s="47" t="s">
        <v>695</v>
      </c>
      <c r="B66" s="47"/>
      <c r="C66" s="47"/>
      <c r="D66" s="47"/>
      <c r="E66" s="47"/>
      <c r="F66" s="47"/>
    </row>
    <row r="67" spans="1:6" hidden="1" outlineLevel="1" x14ac:dyDescent="0.2">
      <c r="A67" s="47" t="s">
        <v>696</v>
      </c>
      <c r="B67" s="47"/>
      <c r="C67" s="47"/>
      <c r="D67" s="47"/>
      <c r="E67" s="47"/>
      <c r="F67" s="47"/>
    </row>
    <row r="68" spans="1:6" hidden="1" outlineLevel="1" x14ac:dyDescent="0.2">
      <c r="A68" s="47" t="s">
        <v>697</v>
      </c>
      <c r="B68" s="47"/>
      <c r="C68" s="47"/>
      <c r="D68" s="47"/>
      <c r="E68" s="47"/>
      <c r="F68" s="47"/>
    </row>
    <row r="69" spans="1:6" hidden="1" outlineLevel="1" x14ac:dyDescent="0.2">
      <c r="A69" s="47" t="s">
        <v>698</v>
      </c>
      <c r="B69" s="47"/>
      <c r="C69" s="47"/>
      <c r="D69" s="47"/>
      <c r="E69" s="47"/>
      <c r="F69" s="47"/>
    </row>
    <row r="70" spans="1:6" ht="98.1" hidden="1" customHeight="1" outlineLevel="1" x14ac:dyDescent="0.2">
      <c r="A70" s="49"/>
      <c r="B70" s="49"/>
      <c r="C70" s="49"/>
      <c r="D70" s="49"/>
      <c r="E70" s="49"/>
      <c r="F70" s="49"/>
    </row>
    <row r="71" spans="1:6" ht="98.1" hidden="1" customHeight="1" outlineLevel="1" x14ac:dyDescent="0.2">
      <c r="A71" s="49"/>
      <c r="B71" s="49"/>
      <c r="C71" s="49"/>
      <c r="D71" s="49"/>
      <c r="E71" s="49"/>
      <c r="F71" s="49"/>
    </row>
    <row r="72" spans="1:6" ht="180" hidden="1" customHeight="1" outlineLevel="1" x14ac:dyDescent="0.2">
      <c r="A72" s="49"/>
      <c r="B72" s="49"/>
      <c r="C72" s="49"/>
      <c r="D72" s="49"/>
      <c r="E72" s="49"/>
      <c r="F72" s="49"/>
    </row>
    <row r="73" spans="1:6" hidden="1" outlineLevel="1" x14ac:dyDescent="0.2">
      <c r="A73" s="47" t="s">
        <v>699</v>
      </c>
      <c r="B73" s="47"/>
      <c r="C73" s="47"/>
      <c r="D73" s="47"/>
      <c r="E73" s="47"/>
      <c r="F73" s="47"/>
    </row>
    <row r="74" spans="1:6" hidden="1" outlineLevel="1" x14ac:dyDescent="0.2">
      <c r="A74" s="47" t="s">
        <v>700</v>
      </c>
      <c r="B74" s="47"/>
      <c r="C74" s="47"/>
      <c r="D74" s="47"/>
      <c r="E74" s="47"/>
      <c r="F74" s="47"/>
    </row>
    <row r="75" spans="1:6" hidden="1" outlineLevel="1" x14ac:dyDescent="0.2">
      <c r="A75" s="47" t="s">
        <v>701</v>
      </c>
      <c r="B75" s="47"/>
      <c r="C75" s="47"/>
      <c r="D75" s="47"/>
      <c r="E75" s="47"/>
      <c r="F75" s="47"/>
    </row>
    <row r="76" spans="1:6" ht="42" hidden="1" customHeight="1" outlineLevel="1" x14ac:dyDescent="0.2">
      <c r="A76" s="49"/>
      <c r="B76" s="49"/>
      <c r="C76" s="49"/>
      <c r="D76" s="49"/>
      <c r="E76" s="49"/>
      <c r="F76" s="49"/>
    </row>
    <row r="77" spans="1:6" ht="42" hidden="1" customHeight="1" outlineLevel="1" x14ac:dyDescent="0.2">
      <c r="A77" s="49"/>
      <c r="B77" s="49"/>
      <c r="C77" s="49"/>
      <c r="D77" s="49"/>
      <c r="E77" s="49"/>
      <c r="F77" s="49"/>
    </row>
    <row r="78" spans="1:6" hidden="1" outlineLevel="1" x14ac:dyDescent="0.2">
      <c r="A78" s="47" t="s">
        <v>702</v>
      </c>
      <c r="B78" s="47"/>
      <c r="C78" s="47"/>
      <c r="D78" s="47"/>
      <c r="E78" s="47"/>
      <c r="F78" s="47"/>
    </row>
    <row r="79" spans="1:6" hidden="1" outlineLevel="1" x14ac:dyDescent="0.2">
      <c r="A79" s="47" t="s">
        <v>703</v>
      </c>
      <c r="B79" s="47"/>
      <c r="C79" s="47"/>
      <c r="D79" s="47"/>
      <c r="E79" s="47"/>
      <c r="F79" s="47"/>
    </row>
    <row r="80" spans="1:6" hidden="1" outlineLevel="1" x14ac:dyDescent="0.2">
      <c r="A80" s="47" t="s">
        <v>704</v>
      </c>
      <c r="B80" s="47"/>
      <c r="C80" s="47"/>
      <c r="D80" s="47"/>
      <c r="E80" s="47"/>
      <c r="F80" s="47"/>
    </row>
    <row r="81" spans="1:6" hidden="1" outlineLevel="1" x14ac:dyDescent="0.2">
      <c r="A81" s="47" t="s">
        <v>705</v>
      </c>
      <c r="B81" s="47"/>
      <c r="C81" s="47"/>
      <c r="D81" s="47"/>
      <c r="E81" s="47"/>
      <c r="F81" s="47"/>
    </row>
    <row r="82" spans="1:6" hidden="1" outlineLevel="1" x14ac:dyDescent="0.2">
      <c r="A82" s="47" t="s">
        <v>706</v>
      </c>
      <c r="B82" s="47"/>
      <c r="C82" s="47"/>
      <c r="D82" s="47"/>
      <c r="E82" s="47"/>
      <c r="F82" s="47"/>
    </row>
    <row r="83" spans="1:6" hidden="1" outlineLevel="1" x14ac:dyDescent="0.2">
      <c r="A83" s="47" t="s">
        <v>707</v>
      </c>
      <c r="B83" s="47"/>
      <c r="C83" s="47"/>
      <c r="D83" s="47"/>
      <c r="E83" s="47"/>
      <c r="F83" s="47"/>
    </row>
    <row r="84" spans="1:6" hidden="1" outlineLevel="1" x14ac:dyDescent="0.2">
      <c r="A84" s="47" t="s">
        <v>708</v>
      </c>
      <c r="B84" s="47"/>
      <c r="C84" s="47"/>
      <c r="D84" s="47"/>
      <c r="E84" s="47"/>
      <c r="F84" s="47"/>
    </row>
    <row r="85" spans="1:6" hidden="1" outlineLevel="1" x14ac:dyDescent="0.2">
      <c r="A85" s="47" t="s">
        <v>709</v>
      </c>
      <c r="B85" s="47"/>
      <c r="C85" s="47"/>
      <c r="D85" s="47"/>
      <c r="E85" s="47"/>
      <c r="F85" s="47"/>
    </row>
    <row r="86" spans="1:6" hidden="1" outlineLevel="1" x14ac:dyDescent="0.2">
      <c r="A86" s="47" t="s">
        <v>710</v>
      </c>
      <c r="B86" s="47"/>
      <c r="C86" s="47"/>
      <c r="D86" s="47"/>
      <c r="E86" s="47"/>
      <c r="F86" s="47"/>
    </row>
    <row r="87" spans="1:6" hidden="1" outlineLevel="1" x14ac:dyDescent="0.2">
      <c r="A87" s="42"/>
      <c r="B87" s="42"/>
      <c r="C87" s="42"/>
      <c r="D87" s="42"/>
      <c r="E87" s="42"/>
      <c r="F87" s="42"/>
    </row>
    <row r="88" spans="1:6" ht="16.5" hidden="1" outlineLevel="1" x14ac:dyDescent="0.2">
      <c r="A88" s="48" t="s">
        <v>711</v>
      </c>
      <c r="B88" s="48"/>
      <c r="C88" s="48"/>
      <c r="D88" s="48"/>
      <c r="E88" s="48"/>
      <c r="F88" s="48"/>
    </row>
    <row r="89" spans="1:6" hidden="1" outlineLevel="1" x14ac:dyDescent="0.2">
      <c r="A89" s="47" t="s">
        <v>712</v>
      </c>
      <c r="B89" s="47"/>
      <c r="C89" s="47"/>
      <c r="D89" s="47"/>
      <c r="E89" s="47"/>
      <c r="F89" s="47"/>
    </row>
    <row r="90" spans="1:6" hidden="1" outlineLevel="1" x14ac:dyDescent="0.2">
      <c r="A90" s="47" t="s">
        <v>713</v>
      </c>
      <c r="B90" s="47"/>
      <c r="C90" s="47"/>
      <c r="D90" s="47"/>
      <c r="E90" s="47"/>
      <c r="F90" s="47"/>
    </row>
    <row r="91" spans="1:6" hidden="1" outlineLevel="1" x14ac:dyDescent="0.2">
      <c r="A91" s="47" t="s">
        <v>714</v>
      </c>
      <c r="B91" s="47"/>
      <c r="C91" s="47"/>
      <c r="D91" s="47"/>
      <c r="E91" s="47"/>
      <c r="F91" s="47"/>
    </row>
    <row r="92" spans="1:6" hidden="1" outlineLevel="1" x14ac:dyDescent="0.2">
      <c r="A92" s="47" t="s">
        <v>715</v>
      </c>
      <c r="B92" s="47"/>
      <c r="C92" s="47"/>
      <c r="D92" s="47"/>
      <c r="E92" s="47"/>
      <c r="F92" s="47"/>
    </row>
    <row r="93" spans="1:6" ht="180" hidden="1" customHeight="1" outlineLevel="1" x14ac:dyDescent="0.2">
      <c r="A93" s="49"/>
      <c r="B93" s="49"/>
      <c r="C93" s="49"/>
      <c r="D93" s="49"/>
      <c r="E93" s="49"/>
      <c r="F93" s="49"/>
    </row>
    <row r="94" spans="1:6" hidden="1" outlineLevel="1" x14ac:dyDescent="0.2">
      <c r="A94" s="47" t="s">
        <v>716</v>
      </c>
      <c r="B94" s="47"/>
      <c r="C94" s="47"/>
      <c r="D94" s="47"/>
      <c r="E94" s="47"/>
      <c r="F94" s="47"/>
    </row>
    <row r="95" spans="1:6" hidden="1" outlineLevel="1" x14ac:dyDescent="0.2">
      <c r="A95" s="47" t="s">
        <v>717</v>
      </c>
      <c r="B95" s="47"/>
      <c r="C95" s="47"/>
      <c r="D95" s="47"/>
      <c r="E95" s="47"/>
      <c r="F95" s="47"/>
    </row>
    <row r="96" spans="1:6" ht="66" hidden="1" customHeight="1" outlineLevel="1" x14ac:dyDescent="0.2">
      <c r="A96" s="49"/>
      <c r="B96" s="49"/>
      <c r="C96" s="49"/>
      <c r="D96" s="49"/>
      <c r="E96" s="49"/>
      <c r="F96" s="49"/>
    </row>
    <row r="97" spans="1:6" hidden="1" outlineLevel="1" x14ac:dyDescent="0.2">
      <c r="A97" s="47" t="s">
        <v>718</v>
      </c>
      <c r="B97" s="47"/>
      <c r="C97" s="47"/>
      <c r="D97" s="47"/>
      <c r="E97" s="47"/>
      <c r="F97" s="47"/>
    </row>
    <row r="98" spans="1:6" hidden="1" outlineLevel="1" x14ac:dyDescent="0.2">
      <c r="A98" s="47" t="s">
        <v>719</v>
      </c>
      <c r="B98" s="47"/>
      <c r="C98" s="47"/>
      <c r="D98" s="47"/>
      <c r="E98" s="47"/>
      <c r="F98" s="47"/>
    </row>
    <row r="99" spans="1:6" ht="42" hidden="1" customHeight="1" outlineLevel="1" x14ac:dyDescent="0.2">
      <c r="A99" s="49"/>
      <c r="B99" s="49"/>
      <c r="C99" s="49"/>
      <c r="D99" s="49"/>
      <c r="E99" s="49"/>
      <c r="F99" s="49"/>
    </row>
    <row r="100" spans="1:6" ht="42" hidden="1" customHeight="1" outlineLevel="1" x14ac:dyDescent="0.2">
      <c r="A100" s="49"/>
      <c r="B100" s="49"/>
      <c r="C100" s="49"/>
      <c r="D100" s="49"/>
      <c r="E100" s="49"/>
      <c r="F100" s="49"/>
    </row>
    <row r="101" spans="1:6" hidden="1" outlineLevel="1" x14ac:dyDescent="0.2">
      <c r="A101" s="47" t="s">
        <v>720</v>
      </c>
      <c r="B101" s="47"/>
      <c r="C101" s="47"/>
      <c r="D101" s="47"/>
      <c r="E101" s="47"/>
      <c r="F101" s="47"/>
    </row>
    <row r="102" spans="1:6" hidden="1" outlineLevel="1" x14ac:dyDescent="0.2">
      <c r="A102" s="47" t="s">
        <v>721</v>
      </c>
      <c r="B102" s="47"/>
      <c r="C102" s="47"/>
      <c r="D102" s="47"/>
      <c r="E102" s="47"/>
      <c r="F102" s="47"/>
    </row>
    <row r="103" spans="1:6" hidden="1" outlineLevel="1" x14ac:dyDescent="0.2">
      <c r="A103" s="47" t="s">
        <v>722</v>
      </c>
      <c r="B103" s="47"/>
      <c r="C103" s="47"/>
      <c r="D103" s="47"/>
      <c r="E103" s="47"/>
      <c r="F103" s="47"/>
    </row>
    <row r="104" spans="1:6" hidden="1" outlineLevel="1" x14ac:dyDescent="0.2">
      <c r="A104" s="47" t="s">
        <v>723</v>
      </c>
      <c r="B104" s="47"/>
      <c r="C104" s="47"/>
      <c r="D104" s="47"/>
      <c r="E104" s="47"/>
      <c r="F104" s="47"/>
    </row>
    <row r="105" spans="1:6" hidden="1" outlineLevel="1" x14ac:dyDescent="0.2">
      <c r="A105" s="47" t="s">
        <v>724</v>
      </c>
      <c r="B105" s="47"/>
      <c r="C105" s="47"/>
      <c r="D105" s="47"/>
      <c r="E105" s="47"/>
      <c r="F105" s="47"/>
    </row>
    <row r="106" spans="1:6" hidden="1" outlineLevel="1" x14ac:dyDescent="0.2">
      <c r="A106" s="47" t="s">
        <v>725</v>
      </c>
      <c r="B106" s="47"/>
      <c r="C106" s="47"/>
      <c r="D106" s="47"/>
      <c r="E106" s="47"/>
      <c r="F106" s="47"/>
    </row>
    <row r="107" spans="1:6" hidden="1" outlineLevel="1" x14ac:dyDescent="0.2">
      <c r="A107" s="47" t="s">
        <v>726</v>
      </c>
      <c r="B107" s="47"/>
      <c r="C107" s="47"/>
      <c r="D107" s="47"/>
      <c r="E107" s="47"/>
      <c r="F107" s="47"/>
    </row>
    <row r="108" spans="1:6" hidden="1" outlineLevel="1" x14ac:dyDescent="0.2">
      <c r="A108" s="47" t="s">
        <v>727</v>
      </c>
      <c r="B108" s="47"/>
      <c r="C108" s="47"/>
      <c r="D108" s="47"/>
      <c r="E108" s="47"/>
      <c r="F108" s="47"/>
    </row>
    <row r="109" spans="1:6" hidden="1" outlineLevel="1" x14ac:dyDescent="0.2">
      <c r="A109" s="47" t="s">
        <v>728</v>
      </c>
      <c r="B109" s="47"/>
      <c r="C109" s="47"/>
      <c r="D109" s="47"/>
      <c r="E109" s="47"/>
      <c r="F109" s="47"/>
    </row>
    <row r="110" spans="1:6" hidden="1" outlineLevel="1" x14ac:dyDescent="0.2">
      <c r="A110" s="42"/>
      <c r="B110" s="42"/>
      <c r="C110" s="42"/>
      <c r="D110" s="42"/>
      <c r="E110" s="42"/>
      <c r="F110" s="42"/>
    </row>
    <row r="111" spans="1:6" ht="16.5" hidden="1" outlineLevel="1" x14ac:dyDescent="0.2">
      <c r="A111" s="48" t="s">
        <v>729</v>
      </c>
      <c r="B111" s="48"/>
      <c r="C111" s="48"/>
      <c r="D111" s="48"/>
      <c r="E111" s="48"/>
      <c r="F111" s="48"/>
    </row>
    <row r="112" spans="1:6" hidden="1" outlineLevel="1" x14ac:dyDescent="0.2">
      <c r="A112" s="47" t="s">
        <v>730</v>
      </c>
      <c r="B112" s="47"/>
      <c r="C112" s="47"/>
      <c r="D112" s="47"/>
      <c r="E112" s="47"/>
      <c r="F112" s="47"/>
    </row>
    <row r="113" spans="1:6" hidden="1" outlineLevel="1" x14ac:dyDescent="0.2">
      <c r="A113" s="47" t="s">
        <v>731</v>
      </c>
      <c r="B113" s="47"/>
      <c r="C113" s="47"/>
      <c r="D113" s="47"/>
      <c r="E113" s="47"/>
      <c r="F113" s="47"/>
    </row>
    <row r="114" spans="1:6" hidden="1" outlineLevel="1" x14ac:dyDescent="0.2">
      <c r="A114" s="47" t="s">
        <v>732</v>
      </c>
      <c r="B114" s="47"/>
      <c r="C114" s="47"/>
      <c r="D114" s="47"/>
      <c r="E114" s="47"/>
      <c r="F114" s="47"/>
    </row>
    <row r="115" spans="1:6" ht="66" hidden="1" customHeight="1" outlineLevel="1" x14ac:dyDescent="0.2">
      <c r="A115" s="49"/>
      <c r="B115" s="49"/>
      <c r="C115" s="49"/>
      <c r="D115" s="49"/>
      <c r="E115" s="49"/>
      <c r="F115" s="49"/>
    </row>
    <row r="116" spans="1:6" hidden="1" outlineLevel="1" x14ac:dyDescent="0.2">
      <c r="A116" s="47" t="s">
        <v>733</v>
      </c>
      <c r="B116" s="47"/>
      <c r="C116" s="47"/>
      <c r="D116" s="47"/>
      <c r="E116" s="47"/>
      <c r="F116" s="47"/>
    </row>
    <row r="117" spans="1:6" hidden="1" outlineLevel="1" x14ac:dyDescent="0.2">
      <c r="A117" s="42"/>
      <c r="B117" s="42"/>
      <c r="C117" s="42"/>
      <c r="D117" s="42"/>
      <c r="E117" s="42"/>
      <c r="F117" s="42"/>
    </row>
    <row r="118" spans="1:6" ht="16.5" hidden="1" outlineLevel="1" x14ac:dyDescent="0.2">
      <c r="A118" s="48" t="s">
        <v>734</v>
      </c>
      <c r="B118" s="48"/>
      <c r="C118" s="48"/>
      <c r="D118" s="48"/>
      <c r="E118" s="48"/>
      <c r="F118" s="48"/>
    </row>
    <row r="119" spans="1:6" hidden="1" outlineLevel="1" x14ac:dyDescent="0.2">
      <c r="A119" s="47" t="s">
        <v>735</v>
      </c>
      <c r="B119" s="47"/>
      <c r="C119" s="47"/>
      <c r="D119" s="47"/>
      <c r="E119" s="47"/>
      <c r="F119" s="47"/>
    </row>
    <row r="120" spans="1:6" hidden="1" outlineLevel="1" x14ac:dyDescent="0.2">
      <c r="A120" s="47" t="s">
        <v>736</v>
      </c>
      <c r="B120" s="47"/>
      <c r="C120" s="47"/>
      <c r="D120" s="47"/>
      <c r="E120" s="47"/>
      <c r="F120" s="47"/>
    </row>
    <row r="121" spans="1:6" hidden="1" outlineLevel="1" x14ac:dyDescent="0.2">
      <c r="A121" s="47" t="s">
        <v>737</v>
      </c>
      <c r="B121" s="47"/>
      <c r="C121" s="47"/>
      <c r="D121" s="47"/>
      <c r="E121" s="47"/>
      <c r="F121" s="47"/>
    </row>
    <row r="122" spans="1:6" hidden="1" outlineLevel="1" x14ac:dyDescent="0.2">
      <c r="A122" s="47" t="s">
        <v>738</v>
      </c>
      <c r="B122" s="47"/>
      <c r="C122" s="47"/>
      <c r="D122" s="47"/>
      <c r="E122" s="47"/>
      <c r="F122" s="47"/>
    </row>
    <row r="123" spans="1:6" hidden="1" outlineLevel="1" x14ac:dyDescent="0.2">
      <c r="A123" s="47" t="s">
        <v>739</v>
      </c>
      <c r="B123" s="47"/>
      <c r="C123" s="47"/>
      <c r="D123" s="47"/>
      <c r="E123" s="47"/>
      <c r="F123" s="47"/>
    </row>
    <row r="124" spans="1:6" hidden="1" outlineLevel="1" x14ac:dyDescent="0.2">
      <c r="A124" s="47" t="s">
        <v>740</v>
      </c>
      <c r="B124" s="47"/>
      <c r="C124" s="47"/>
      <c r="D124" s="47"/>
      <c r="E124" s="47"/>
      <c r="F124" s="47"/>
    </row>
    <row r="125" spans="1:6" hidden="1" outlineLevel="1" x14ac:dyDescent="0.2">
      <c r="A125" s="42"/>
      <c r="B125" s="42"/>
      <c r="C125" s="42"/>
      <c r="D125" s="42"/>
      <c r="E125" s="42"/>
      <c r="F125" s="42"/>
    </row>
    <row r="126" spans="1:6" ht="16.5" hidden="1" outlineLevel="1" x14ac:dyDescent="0.2">
      <c r="A126" s="48" t="s">
        <v>741</v>
      </c>
      <c r="B126" s="48"/>
      <c r="C126" s="48"/>
      <c r="D126" s="48"/>
      <c r="E126" s="48"/>
      <c r="F126" s="48"/>
    </row>
    <row r="127" spans="1:6" hidden="1" outlineLevel="1" x14ac:dyDescent="0.2">
      <c r="A127" s="47" t="s">
        <v>742</v>
      </c>
      <c r="B127" s="47"/>
      <c r="C127" s="47"/>
      <c r="D127" s="47"/>
      <c r="E127" s="47"/>
      <c r="F127" s="47"/>
    </row>
    <row r="128" spans="1:6" hidden="1" outlineLevel="1" x14ac:dyDescent="0.2">
      <c r="A128" s="47" t="s">
        <v>743</v>
      </c>
      <c r="B128" s="47"/>
      <c r="C128" s="47"/>
      <c r="D128" s="47"/>
      <c r="E128" s="47"/>
      <c r="F128" s="47"/>
    </row>
    <row r="129" spans="1:6" hidden="1" outlineLevel="1" x14ac:dyDescent="0.2">
      <c r="A129" s="47" t="s">
        <v>744</v>
      </c>
      <c r="B129" s="47"/>
      <c r="C129" s="47"/>
      <c r="D129" s="47"/>
      <c r="E129" s="47"/>
      <c r="F129" s="47"/>
    </row>
    <row r="130" spans="1:6" hidden="1" outlineLevel="1" x14ac:dyDescent="0.2">
      <c r="A130" s="47" t="s">
        <v>745</v>
      </c>
      <c r="B130" s="47"/>
      <c r="C130" s="47"/>
      <c r="D130" s="47"/>
      <c r="E130" s="47"/>
      <c r="F130" s="47"/>
    </row>
    <row r="131" spans="1:6" hidden="1" outlineLevel="1" x14ac:dyDescent="0.2">
      <c r="A131" s="47" t="s">
        <v>746</v>
      </c>
      <c r="B131" s="47"/>
      <c r="C131" s="47"/>
      <c r="D131" s="47"/>
      <c r="E131" s="47"/>
      <c r="F131" s="47"/>
    </row>
    <row r="132" spans="1:6" hidden="1" outlineLevel="1" x14ac:dyDescent="0.2">
      <c r="A132" s="47" t="s">
        <v>747</v>
      </c>
      <c r="B132" s="47"/>
      <c r="C132" s="47"/>
      <c r="D132" s="47"/>
      <c r="E132" s="47"/>
      <c r="F132" s="47"/>
    </row>
    <row r="133" spans="1:6" hidden="1" outlineLevel="1" x14ac:dyDescent="0.2">
      <c r="A133" s="42"/>
      <c r="B133" s="42"/>
      <c r="C133" s="42"/>
      <c r="D133" s="42"/>
      <c r="E133" s="42"/>
      <c r="F133" s="42"/>
    </row>
    <row r="134" spans="1:6" hidden="1" outlineLevel="1" x14ac:dyDescent="0.2">
      <c r="A134" s="42"/>
      <c r="B134" s="42"/>
      <c r="C134" s="42"/>
      <c r="D134" s="42"/>
      <c r="E134" s="42"/>
      <c r="F134" s="42"/>
    </row>
    <row r="135" spans="1:6" ht="20.25" collapsed="1" x14ac:dyDescent="0.2">
      <c r="A135" s="46" t="s">
        <v>748</v>
      </c>
      <c r="B135" s="46"/>
      <c r="C135" s="46"/>
      <c r="D135" s="46"/>
      <c r="E135" s="46"/>
      <c r="F135" s="46"/>
    </row>
    <row r="136" spans="1:6" hidden="1" outlineLevel="1" x14ac:dyDescent="0.2">
      <c r="A136" s="47" t="s">
        <v>749</v>
      </c>
      <c r="B136" s="47"/>
      <c r="C136" s="47"/>
      <c r="D136" s="47"/>
      <c r="E136" s="47"/>
      <c r="F136" s="47"/>
    </row>
    <row r="137" spans="1:6" hidden="1" outlineLevel="1" x14ac:dyDescent="0.2">
      <c r="A137" s="47" t="s">
        <v>750</v>
      </c>
      <c r="B137" s="47"/>
      <c r="C137" s="47"/>
      <c r="D137" s="47"/>
      <c r="E137" s="47"/>
      <c r="F137" s="47"/>
    </row>
    <row r="138" spans="1:6" hidden="1" outlineLevel="1" x14ac:dyDescent="0.2">
      <c r="A138" s="47" t="s">
        <v>751</v>
      </c>
      <c r="B138" s="47"/>
      <c r="C138" s="47"/>
      <c r="D138" s="47"/>
      <c r="E138" s="47"/>
      <c r="F138" s="47"/>
    </row>
    <row r="139" spans="1:6" hidden="1" outlineLevel="1" x14ac:dyDescent="0.2">
      <c r="A139" s="47" t="s">
        <v>752</v>
      </c>
      <c r="B139" s="47"/>
      <c r="C139" s="47"/>
      <c r="D139" s="47"/>
      <c r="E139" s="47"/>
      <c r="F139" s="47"/>
    </row>
    <row r="140" spans="1:6" hidden="1" outlineLevel="1" x14ac:dyDescent="0.2">
      <c r="A140" s="42"/>
      <c r="B140" s="42"/>
      <c r="C140" s="42"/>
      <c r="D140" s="42"/>
      <c r="E140" s="42"/>
      <c r="F140" s="42"/>
    </row>
    <row r="141" spans="1:6" ht="16.5" hidden="1" outlineLevel="1" x14ac:dyDescent="0.2">
      <c r="A141" s="48" t="s">
        <v>651</v>
      </c>
      <c r="B141" s="48"/>
      <c r="C141" s="48"/>
      <c r="D141" s="48"/>
      <c r="E141" s="48"/>
      <c r="F141" s="48"/>
    </row>
    <row r="142" spans="1:6" hidden="1" outlineLevel="1" x14ac:dyDescent="0.2">
      <c r="A142" s="47" t="s">
        <v>753</v>
      </c>
      <c r="B142" s="47"/>
      <c r="C142" s="47"/>
      <c r="D142" s="47"/>
      <c r="E142" s="47"/>
      <c r="F142" s="47"/>
    </row>
    <row r="143" spans="1:6" hidden="1" outlineLevel="1" x14ac:dyDescent="0.2">
      <c r="A143" s="47" t="s">
        <v>754</v>
      </c>
      <c r="B143" s="47"/>
      <c r="C143" s="47"/>
      <c r="D143" s="47"/>
      <c r="E143" s="47"/>
      <c r="F143" s="47"/>
    </row>
    <row r="144" spans="1:6" hidden="1" outlineLevel="1" x14ac:dyDescent="0.2">
      <c r="A144" s="47" t="s">
        <v>755</v>
      </c>
      <c r="B144" s="47"/>
      <c r="C144" s="47"/>
      <c r="D144" s="47"/>
      <c r="E144" s="47"/>
      <c r="F144" s="47"/>
    </row>
    <row r="145" spans="1:6" hidden="1" outlineLevel="1" x14ac:dyDescent="0.2">
      <c r="A145" s="47" t="s">
        <v>756</v>
      </c>
      <c r="B145" s="47"/>
      <c r="C145" s="47"/>
      <c r="D145" s="47"/>
      <c r="E145" s="47"/>
      <c r="F145" s="47"/>
    </row>
    <row r="146" spans="1:6" hidden="1" outlineLevel="1" x14ac:dyDescent="0.2">
      <c r="A146" s="47" t="s">
        <v>757</v>
      </c>
      <c r="B146" s="47"/>
      <c r="C146" s="47"/>
      <c r="D146" s="47"/>
      <c r="E146" s="47"/>
      <c r="F146" s="47"/>
    </row>
    <row r="147" spans="1:6" hidden="1" outlineLevel="1" x14ac:dyDescent="0.2">
      <c r="A147" s="47" t="s">
        <v>758</v>
      </c>
      <c r="B147" s="47"/>
      <c r="C147" s="47"/>
      <c r="D147" s="47"/>
      <c r="E147" s="47"/>
      <c r="F147" s="47"/>
    </row>
    <row r="148" spans="1:6" hidden="1" outlineLevel="1" x14ac:dyDescent="0.2">
      <c r="A148" s="47" t="s">
        <v>759</v>
      </c>
      <c r="B148" s="47"/>
      <c r="C148" s="47"/>
      <c r="D148" s="47"/>
      <c r="E148" s="47"/>
      <c r="F148" s="47"/>
    </row>
    <row r="149" spans="1:6" hidden="1" outlineLevel="1" x14ac:dyDescent="0.2">
      <c r="A149" s="47" t="s">
        <v>760</v>
      </c>
      <c r="B149" s="47"/>
      <c r="C149" s="47"/>
      <c r="D149" s="47"/>
      <c r="E149" s="47"/>
      <c r="F149" s="47"/>
    </row>
    <row r="150" spans="1:6" hidden="1" outlineLevel="1" x14ac:dyDescent="0.2">
      <c r="A150" s="47" t="s">
        <v>761</v>
      </c>
      <c r="B150" s="47"/>
      <c r="C150" s="47"/>
      <c r="D150" s="47"/>
      <c r="E150" s="47"/>
      <c r="F150" s="47"/>
    </row>
    <row r="151" spans="1:6" hidden="1" outlineLevel="1" x14ac:dyDescent="0.2">
      <c r="A151" s="47" t="s">
        <v>762</v>
      </c>
      <c r="B151" s="47"/>
      <c r="C151" s="47"/>
      <c r="D151" s="47"/>
      <c r="E151" s="47"/>
      <c r="F151" s="47"/>
    </row>
    <row r="152" spans="1:6" hidden="1" outlineLevel="1" x14ac:dyDescent="0.2">
      <c r="A152" s="42"/>
      <c r="B152" s="42"/>
      <c r="C152" s="42"/>
      <c r="D152" s="42"/>
      <c r="E152" s="42"/>
      <c r="F152" s="42"/>
    </row>
    <row r="153" spans="1:6" ht="16.5" hidden="1" outlineLevel="1" x14ac:dyDescent="0.2">
      <c r="A153" s="48" t="s">
        <v>763</v>
      </c>
      <c r="B153" s="48"/>
      <c r="C153" s="48"/>
      <c r="D153" s="48"/>
      <c r="E153" s="48"/>
      <c r="F153" s="48"/>
    </row>
    <row r="154" spans="1:6" hidden="1" outlineLevel="1" x14ac:dyDescent="0.2">
      <c r="A154" s="47" t="s">
        <v>764</v>
      </c>
      <c r="B154" s="47"/>
      <c r="C154" s="47"/>
      <c r="D154" s="47"/>
      <c r="E154" s="47"/>
      <c r="F154" s="47"/>
    </row>
    <row r="155" spans="1:6" hidden="1" outlineLevel="1" x14ac:dyDescent="0.2">
      <c r="A155" s="47" t="s">
        <v>765</v>
      </c>
      <c r="B155" s="47"/>
      <c r="C155" s="47"/>
      <c r="D155" s="47"/>
      <c r="E155" s="47"/>
      <c r="F155" s="47"/>
    </row>
    <row r="156" spans="1:6" ht="42" hidden="1" customHeight="1" outlineLevel="1" x14ac:dyDescent="0.2">
      <c r="A156" s="49"/>
      <c r="B156" s="49"/>
      <c r="C156" s="49"/>
      <c r="D156" s="49"/>
      <c r="E156" s="49"/>
      <c r="F156" s="49"/>
    </row>
    <row r="157" spans="1:6" ht="42" hidden="1" customHeight="1" outlineLevel="1" x14ac:dyDescent="0.2">
      <c r="A157" s="49"/>
      <c r="B157" s="49"/>
      <c r="C157" s="49"/>
      <c r="D157" s="49"/>
      <c r="E157" s="49"/>
      <c r="F157" s="49"/>
    </row>
    <row r="158" spans="1:6" ht="42" hidden="1" customHeight="1" outlineLevel="1" x14ac:dyDescent="0.2">
      <c r="A158" s="49"/>
      <c r="B158" s="49"/>
      <c r="C158" s="49"/>
      <c r="D158" s="49"/>
      <c r="E158" s="49"/>
      <c r="F158" s="49"/>
    </row>
    <row r="159" spans="1:6" hidden="1" outlineLevel="1" x14ac:dyDescent="0.2">
      <c r="A159" s="47" t="s">
        <v>766</v>
      </c>
      <c r="B159" s="47"/>
      <c r="C159" s="47"/>
      <c r="D159" s="47"/>
      <c r="E159" s="47"/>
      <c r="F159" s="47"/>
    </row>
    <row r="160" spans="1:6" hidden="1" outlineLevel="1" x14ac:dyDescent="0.2">
      <c r="A160" s="47" t="s">
        <v>767</v>
      </c>
      <c r="B160" s="47"/>
      <c r="C160" s="47"/>
      <c r="D160" s="47"/>
      <c r="E160" s="47"/>
      <c r="F160" s="47"/>
    </row>
    <row r="161" spans="1:6" hidden="1" outlineLevel="1" x14ac:dyDescent="0.2">
      <c r="A161" s="47" t="s">
        <v>768</v>
      </c>
      <c r="B161" s="47"/>
      <c r="C161" s="47"/>
      <c r="D161" s="47"/>
      <c r="E161" s="47"/>
      <c r="F161" s="47"/>
    </row>
    <row r="162" spans="1:6" hidden="1" outlineLevel="1" x14ac:dyDescent="0.2">
      <c r="A162" s="47" t="s">
        <v>769</v>
      </c>
      <c r="B162" s="47"/>
      <c r="C162" s="47"/>
      <c r="D162" s="47"/>
      <c r="E162" s="47"/>
      <c r="F162" s="47"/>
    </row>
    <row r="163" spans="1:6" ht="42" hidden="1" customHeight="1" outlineLevel="1" x14ac:dyDescent="0.2">
      <c r="A163" s="49"/>
      <c r="B163" s="49"/>
      <c r="C163" s="49"/>
      <c r="D163" s="49"/>
      <c r="E163" s="49"/>
      <c r="F163" s="49"/>
    </row>
    <row r="164" spans="1:6" ht="42" hidden="1" customHeight="1" outlineLevel="1" x14ac:dyDescent="0.2">
      <c r="A164" s="49"/>
      <c r="B164" s="49"/>
      <c r="C164" s="49"/>
      <c r="D164" s="49"/>
      <c r="E164" s="49"/>
      <c r="F164" s="49"/>
    </row>
    <row r="165" spans="1:6" hidden="1" outlineLevel="1" x14ac:dyDescent="0.2">
      <c r="A165" s="47" t="s">
        <v>770</v>
      </c>
      <c r="B165" s="47"/>
      <c r="C165" s="47"/>
      <c r="D165" s="47"/>
      <c r="E165" s="47"/>
      <c r="F165" s="47"/>
    </row>
    <row r="166" spans="1:6" hidden="1" outlineLevel="1" x14ac:dyDescent="0.2">
      <c r="A166" s="47" t="s">
        <v>771</v>
      </c>
      <c r="B166" s="47"/>
      <c r="C166" s="47"/>
      <c r="D166" s="47"/>
      <c r="E166" s="47"/>
      <c r="F166" s="47"/>
    </row>
    <row r="167" spans="1:6" hidden="1" outlineLevel="1" x14ac:dyDescent="0.2">
      <c r="A167" s="47" t="s">
        <v>772</v>
      </c>
      <c r="B167" s="47"/>
      <c r="C167" s="47"/>
      <c r="D167" s="47"/>
      <c r="E167" s="47"/>
      <c r="F167" s="47"/>
    </row>
    <row r="168" spans="1:6" hidden="1" outlineLevel="1" x14ac:dyDescent="0.2">
      <c r="A168" s="47" t="s">
        <v>773</v>
      </c>
      <c r="B168" s="47"/>
      <c r="C168" s="47"/>
      <c r="D168" s="47"/>
      <c r="E168" s="47"/>
      <c r="F168" s="47"/>
    </row>
    <row r="169" spans="1:6" hidden="1" outlineLevel="1" x14ac:dyDescent="0.2">
      <c r="A169" s="47" t="s">
        <v>774</v>
      </c>
      <c r="B169" s="47"/>
      <c r="C169" s="47"/>
      <c r="D169" s="47"/>
      <c r="E169" s="47"/>
      <c r="F169" s="47"/>
    </row>
    <row r="170" spans="1:6" hidden="1" outlineLevel="1" x14ac:dyDescent="0.2">
      <c r="A170" s="47" t="s">
        <v>775</v>
      </c>
      <c r="B170" s="47"/>
      <c r="C170" s="47"/>
      <c r="D170" s="47"/>
      <c r="E170" s="47"/>
      <c r="F170" s="47"/>
    </row>
    <row r="171" spans="1:6" ht="42" hidden="1" customHeight="1" outlineLevel="1" x14ac:dyDescent="0.2">
      <c r="A171" s="49"/>
      <c r="B171" s="49"/>
      <c r="C171" s="49"/>
      <c r="D171" s="49"/>
      <c r="E171" s="49"/>
      <c r="F171" s="49"/>
    </row>
    <row r="172" spans="1:6" ht="42" hidden="1" customHeight="1" outlineLevel="1" x14ac:dyDescent="0.2">
      <c r="A172" s="49"/>
      <c r="B172" s="49"/>
      <c r="C172" s="49"/>
      <c r="D172" s="49"/>
      <c r="E172" s="49"/>
      <c r="F172" s="49"/>
    </row>
    <row r="173" spans="1:6" ht="42" hidden="1" customHeight="1" outlineLevel="1" x14ac:dyDescent="0.2">
      <c r="A173" s="49"/>
      <c r="B173" s="49"/>
      <c r="C173" s="49"/>
      <c r="D173" s="49"/>
      <c r="E173" s="49"/>
      <c r="F173" s="49"/>
    </row>
    <row r="174" spans="1:6" hidden="1" outlineLevel="1" x14ac:dyDescent="0.2">
      <c r="A174" s="47" t="s">
        <v>776</v>
      </c>
      <c r="B174" s="47"/>
      <c r="C174" s="47"/>
      <c r="D174" s="47"/>
      <c r="E174" s="47"/>
      <c r="F174" s="47"/>
    </row>
    <row r="175" spans="1:6" ht="42" hidden="1" customHeight="1" outlineLevel="1" x14ac:dyDescent="0.2">
      <c r="A175" s="49"/>
      <c r="B175" s="49"/>
      <c r="C175" s="49"/>
      <c r="D175" s="49"/>
      <c r="E175" s="49"/>
      <c r="F175" s="49"/>
    </row>
    <row r="176" spans="1:6" ht="42" hidden="1" customHeight="1" outlineLevel="1" x14ac:dyDescent="0.2">
      <c r="A176" s="49"/>
      <c r="B176" s="49"/>
      <c r="C176" s="49"/>
      <c r="D176" s="49"/>
      <c r="E176" s="49"/>
      <c r="F176" s="49"/>
    </row>
    <row r="177" spans="1:6" ht="42" hidden="1" customHeight="1" outlineLevel="1" x14ac:dyDescent="0.2">
      <c r="A177" s="49"/>
      <c r="B177" s="49"/>
      <c r="C177" s="49"/>
      <c r="D177" s="49"/>
      <c r="E177" s="49"/>
      <c r="F177" s="49"/>
    </row>
    <row r="178" spans="1:6" hidden="1" outlineLevel="1" x14ac:dyDescent="0.2">
      <c r="A178" s="47" t="s">
        <v>777</v>
      </c>
      <c r="B178" s="47"/>
      <c r="C178" s="47"/>
      <c r="D178" s="47"/>
      <c r="E178" s="47"/>
      <c r="F178" s="47"/>
    </row>
    <row r="179" spans="1:6" ht="42" hidden="1" customHeight="1" outlineLevel="1" x14ac:dyDescent="0.2">
      <c r="A179" s="49"/>
      <c r="B179" s="49"/>
      <c r="C179" s="49"/>
      <c r="D179" s="49"/>
      <c r="E179" s="49"/>
      <c r="F179" s="49"/>
    </row>
    <row r="180" spans="1:6" ht="42" hidden="1" customHeight="1" outlineLevel="1" x14ac:dyDescent="0.2">
      <c r="A180" s="49"/>
      <c r="B180" s="49"/>
      <c r="C180" s="49"/>
      <c r="D180" s="49"/>
      <c r="E180" s="49"/>
      <c r="F180" s="49"/>
    </row>
    <row r="181" spans="1:6" ht="42" hidden="1" customHeight="1" outlineLevel="1" x14ac:dyDescent="0.2">
      <c r="A181" s="49"/>
      <c r="B181" s="49"/>
      <c r="C181" s="49"/>
      <c r="D181" s="49"/>
      <c r="E181" s="49"/>
      <c r="F181" s="49"/>
    </row>
    <row r="182" spans="1:6" hidden="1" outlineLevel="1" x14ac:dyDescent="0.2">
      <c r="A182" s="42"/>
      <c r="B182" s="42"/>
      <c r="C182" s="42"/>
      <c r="D182" s="42"/>
      <c r="E182" s="42"/>
      <c r="F182" s="42"/>
    </row>
    <row r="183" spans="1:6" ht="16.5" hidden="1" outlineLevel="1" x14ac:dyDescent="0.2">
      <c r="A183" s="48" t="s">
        <v>778</v>
      </c>
      <c r="B183" s="48"/>
      <c r="C183" s="48"/>
      <c r="D183" s="48"/>
      <c r="E183" s="48"/>
      <c r="F183" s="48"/>
    </row>
    <row r="184" spans="1:6" hidden="1" outlineLevel="1" x14ac:dyDescent="0.2">
      <c r="A184" s="47" t="s">
        <v>779</v>
      </c>
      <c r="B184" s="47"/>
      <c r="C184" s="47"/>
      <c r="D184" s="47"/>
      <c r="E184" s="47"/>
      <c r="F184" s="47"/>
    </row>
    <row r="185" spans="1:6" hidden="1" outlineLevel="1" x14ac:dyDescent="0.2">
      <c r="A185" s="47" t="s">
        <v>780</v>
      </c>
      <c r="B185" s="47"/>
      <c r="C185" s="47"/>
      <c r="D185" s="47"/>
      <c r="E185" s="47"/>
      <c r="F185" s="47"/>
    </row>
    <row r="186" spans="1:6" hidden="1" outlineLevel="1" x14ac:dyDescent="0.2">
      <c r="A186" s="47" t="s">
        <v>781</v>
      </c>
      <c r="B186" s="47"/>
      <c r="C186" s="47"/>
      <c r="D186" s="47"/>
      <c r="E186" s="47"/>
      <c r="F186" s="47"/>
    </row>
    <row r="187" spans="1:6" hidden="1" outlineLevel="1" x14ac:dyDescent="0.2">
      <c r="A187" s="47" t="s">
        <v>782</v>
      </c>
      <c r="B187" s="47"/>
      <c r="C187" s="47"/>
      <c r="D187" s="47"/>
      <c r="E187" s="47"/>
      <c r="F187" s="47"/>
    </row>
    <row r="188" spans="1:6" hidden="1" outlineLevel="1" x14ac:dyDescent="0.2">
      <c r="A188" s="47" t="s">
        <v>783</v>
      </c>
      <c r="B188" s="47"/>
      <c r="C188" s="47"/>
      <c r="D188" s="47"/>
      <c r="E188" s="47"/>
      <c r="F188" s="47"/>
    </row>
    <row r="189" spans="1:6" hidden="1" outlineLevel="1" x14ac:dyDescent="0.2">
      <c r="A189" s="47" t="s">
        <v>784</v>
      </c>
      <c r="B189" s="47"/>
      <c r="C189" s="47"/>
      <c r="D189" s="47"/>
      <c r="E189" s="47"/>
      <c r="F189" s="47"/>
    </row>
    <row r="190" spans="1:6" hidden="1" outlineLevel="1" x14ac:dyDescent="0.2">
      <c r="A190" s="47" t="s">
        <v>785</v>
      </c>
      <c r="B190" s="47"/>
      <c r="C190" s="47"/>
      <c r="D190" s="47"/>
      <c r="E190" s="47"/>
      <c r="F190" s="47"/>
    </row>
    <row r="191" spans="1:6" hidden="1" outlineLevel="1" x14ac:dyDescent="0.2">
      <c r="A191" s="47" t="s">
        <v>786</v>
      </c>
      <c r="B191" s="47"/>
      <c r="C191" s="47"/>
      <c r="D191" s="47"/>
      <c r="E191" s="47"/>
      <c r="F191" s="47"/>
    </row>
    <row r="192" spans="1:6" hidden="1" outlineLevel="1" x14ac:dyDescent="0.2">
      <c r="A192" s="42"/>
      <c r="B192" s="42"/>
      <c r="C192" s="42"/>
      <c r="D192" s="42"/>
      <c r="E192" s="42"/>
      <c r="F192" s="42"/>
    </row>
    <row r="193" spans="1:6" ht="16.5" hidden="1" outlineLevel="1" x14ac:dyDescent="0.2">
      <c r="A193" s="48" t="s">
        <v>787</v>
      </c>
      <c r="B193" s="48"/>
      <c r="C193" s="48"/>
      <c r="D193" s="48"/>
      <c r="E193" s="48"/>
      <c r="F193" s="48"/>
    </row>
    <row r="194" spans="1:6" hidden="1" outlineLevel="1" x14ac:dyDescent="0.2">
      <c r="A194" s="47" t="s">
        <v>788</v>
      </c>
      <c r="B194" s="47"/>
      <c r="C194" s="47"/>
      <c r="D194" s="47"/>
      <c r="E194" s="47"/>
      <c r="F194" s="47"/>
    </row>
    <row r="195" spans="1:6" hidden="1" outlineLevel="1" x14ac:dyDescent="0.2">
      <c r="A195" s="47" t="s">
        <v>789</v>
      </c>
      <c r="B195" s="47"/>
      <c r="C195" s="47"/>
      <c r="D195" s="47"/>
      <c r="E195" s="47"/>
      <c r="F195" s="47"/>
    </row>
    <row r="196" spans="1:6" hidden="1" outlineLevel="1" x14ac:dyDescent="0.2">
      <c r="A196" s="47" t="s">
        <v>790</v>
      </c>
      <c r="B196" s="47"/>
      <c r="C196" s="47"/>
      <c r="D196" s="47"/>
      <c r="E196" s="47"/>
      <c r="F196" s="47"/>
    </row>
    <row r="197" spans="1:6" hidden="1" outlineLevel="1" x14ac:dyDescent="0.2">
      <c r="A197" s="47" t="s">
        <v>791</v>
      </c>
      <c r="B197" s="47"/>
      <c r="C197" s="47"/>
      <c r="D197" s="47"/>
      <c r="E197" s="47"/>
      <c r="F197" s="47"/>
    </row>
    <row r="198" spans="1:6" ht="98.1" hidden="1" customHeight="1" outlineLevel="1" x14ac:dyDescent="0.2">
      <c r="A198" s="49"/>
      <c r="B198" s="49"/>
      <c r="C198" s="49"/>
      <c r="D198" s="49"/>
      <c r="E198" s="49"/>
      <c r="F198" s="49"/>
    </row>
    <row r="199" spans="1:6" ht="42" hidden="1" customHeight="1" outlineLevel="1" x14ac:dyDescent="0.2">
      <c r="A199" s="49"/>
      <c r="B199" s="49"/>
      <c r="C199" s="49"/>
      <c r="D199" s="49"/>
      <c r="E199" s="49"/>
      <c r="F199" s="49"/>
    </row>
    <row r="200" spans="1:6" ht="66" hidden="1" customHeight="1" outlineLevel="1" x14ac:dyDescent="0.2">
      <c r="A200" s="49"/>
      <c r="B200" s="49"/>
      <c r="C200" s="49"/>
      <c r="D200" s="49"/>
      <c r="E200" s="49"/>
      <c r="F200" s="49"/>
    </row>
    <row r="201" spans="1:6" hidden="1" outlineLevel="1" x14ac:dyDescent="0.2">
      <c r="A201" s="47" t="s">
        <v>792</v>
      </c>
      <c r="B201" s="47"/>
      <c r="C201" s="47"/>
      <c r="D201" s="47"/>
      <c r="E201" s="47"/>
      <c r="F201" s="47"/>
    </row>
    <row r="202" spans="1:6" hidden="1" outlineLevel="1" x14ac:dyDescent="0.2">
      <c r="A202" s="47" t="s">
        <v>793</v>
      </c>
      <c r="B202" s="47"/>
      <c r="C202" s="47"/>
      <c r="D202" s="47"/>
      <c r="E202" s="47"/>
      <c r="F202" s="47"/>
    </row>
    <row r="203" spans="1:6" hidden="1" outlineLevel="1" x14ac:dyDescent="0.2">
      <c r="A203" s="47" t="s">
        <v>794</v>
      </c>
      <c r="B203" s="47"/>
      <c r="C203" s="47"/>
      <c r="D203" s="47"/>
      <c r="E203" s="47"/>
      <c r="F203" s="47"/>
    </row>
    <row r="204" spans="1:6" hidden="1" outlineLevel="1" x14ac:dyDescent="0.2">
      <c r="A204" s="47" t="s">
        <v>795</v>
      </c>
      <c r="B204" s="47"/>
      <c r="C204" s="47"/>
      <c r="D204" s="47"/>
      <c r="E204" s="47"/>
      <c r="F204" s="47"/>
    </row>
    <row r="205" spans="1:6" hidden="1" outlineLevel="1" x14ac:dyDescent="0.2">
      <c r="A205" s="47" t="s">
        <v>796</v>
      </c>
      <c r="B205" s="47"/>
      <c r="C205" s="47"/>
      <c r="D205" s="47"/>
      <c r="E205" s="47"/>
      <c r="F205" s="47"/>
    </row>
    <row r="206" spans="1:6" hidden="1" outlineLevel="1" x14ac:dyDescent="0.2">
      <c r="A206" s="47" t="s">
        <v>797</v>
      </c>
      <c r="B206" s="47"/>
      <c r="C206" s="47"/>
      <c r="D206" s="47"/>
      <c r="E206" s="47"/>
      <c r="F206" s="47"/>
    </row>
    <row r="207" spans="1:6" hidden="1" outlineLevel="1" x14ac:dyDescent="0.2">
      <c r="A207" s="47" t="s">
        <v>798</v>
      </c>
      <c r="B207" s="47"/>
      <c r="C207" s="47"/>
      <c r="D207" s="47"/>
      <c r="E207" s="47"/>
      <c r="F207" s="47"/>
    </row>
    <row r="208" spans="1:6" hidden="1" outlineLevel="1" x14ac:dyDescent="0.2">
      <c r="A208" s="47" t="s">
        <v>799</v>
      </c>
      <c r="B208" s="47"/>
      <c r="C208" s="47"/>
      <c r="D208" s="47"/>
      <c r="E208" s="47"/>
      <c r="F208" s="47"/>
    </row>
    <row r="209" spans="1:6" hidden="1" outlineLevel="1" x14ac:dyDescent="0.2">
      <c r="A209" s="42"/>
      <c r="B209" s="42"/>
      <c r="C209" s="42"/>
      <c r="D209" s="42"/>
      <c r="E209" s="42"/>
      <c r="F209" s="42"/>
    </row>
    <row r="210" spans="1:6" ht="16.5" hidden="1" outlineLevel="1" x14ac:dyDescent="0.2">
      <c r="A210" s="48" t="s">
        <v>800</v>
      </c>
      <c r="B210" s="48"/>
      <c r="C210" s="48"/>
      <c r="D210" s="48"/>
      <c r="E210" s="48"/>
      <c r="F210" s="48"/>
    </row>
    <row r="211" spans="1:6" hidden="1" outlineLevel="1" x14ac:dyDescent="0.2">
      <c r="A211" s="47" t="s">
        <v>801</v>
      </c>
      <c r="B211" s="47"/>
      <c r="C211" s="47"/>
      <c r="D211" s="47"/>
      <c r="E211" s="47"/>
      <c r="F211" s="47"/>
    </row>
    <row r="212" spans="1:6" hidden="1" outlineLevel="1" x14ac:dyDescent="0.2">
      <c r="A212" s="47" t="s">
        <v>802</v>
      </c>
      <c r="B212" s="47"/>
      <c r="C212" s="47"/>
      <c r="D212" s="47"/>
      <c r="E212" s="47"/>
      <c r="F212" s="47"/>
    </row>
    <row r="213" spans="1:6" hidden="1" outlineLevel="1" x14ac:dyDescent="0.2">
      <c r="A213" s="47" t="s">
        <v>803</v>
      </c>
      <c r="B213" s="47"/>
      <c r="C213" s="47"/>
      <c r="D213" s="47"/>
      <c r="E213" s="47"/>
      <c r="F213" s="47"/>
    </row>
    <row r="214" spans="1:6" ht="42" hidden="1" customHeight="1" outlineLevel="1" x14ac:dyDescent="0.2">
      <c r="A214" s="49"/>
      <c r="B214" s="49"/>
      <c r="C214" s="49"/>
      <c r="D214" s="49"/>
      <c r="E214" s="49"/>
      <c r="F214" s="49"/>
    </row>
    <row r="215" spans="1:6" hidden="1" outlineLevel="1" x14ac:dyDescent="0.2">
      <c r="A215" s="47" t="s">
        <v>804</v>
      </c>
      <c r="B215" s="47"/>
      <c r="C215" s="47"/>
      <c r="D215" s="47"/>
      <c r="E215" s="47"/>
      <c r="F215" s="47"/>
    </row>
    <row r="216" spans="1:6" hidden="1" outlineLevel="1" x14ac:dyDescent="0.2">
      <c r="A216" s="47" t="s">
        <v>805</v>
      </c>
      <c r="B216" s="47"/>
      <c r="C216" s="47"/>
      <c r="D216" s="47"/>
      <c r="E216" s="47"/>
      <c r="F216" s="47"/>
    </row>
    <row r="217" spans="1:6" hidden="1" outlineLevel="1" x14ac:dyDescent="0.2">
      <c r="A217" s="47" t="s">
        <v>806</v>
      </c>
      <c r="B217" s="47"/>
      <c r="C217" s="47"/>
      <c r="D217" s="47"/>
      <c r="E217" s="47"/>
      <c r="F217" s="47"/>
    </row>
    <row r="218" spans="1:6" hidden="1" outlineLevel="1" x14ac:dyDescent="0.2">
      <c r="A218" s="47" t="s">
        <v>807</v>
      </c>
      <c r="B218" s="47"/>
      <c r="C218" s="47"/>
      <c r="D218" s="47"/>
      <c r="E218" s="47"/>
      <c r="F218" s="47"/>
    </row>
    <row r="219" spans="1:6" hidden="1" outlineLevel="1" x14ac:dyDescent="0.2">
      <c r="A219" s="47" t="s">
        <v>808</v>
      </c>
      <c r="B219" s="47"/>
      <c r="C219" s="47"/>
      <c r="D219" s="47"/>
      <c r="E219" s="47"/>
      <c r="F219" s="47"/>
    </row>
    <row r="220" spans="1:6" hidden="1" outlineLevel="1" x14ac:dyDescent="0.2">
      <c r="A220" s="47" t="s">
        <v>809</v>
      </c>
      <c r="B220" s="47"/>
      <c r="C220" s="47"/>
      <c r="D220" s="47"/>
      <c r="E220" s="47"/>
      <c r="F220" s="47"/>
    </row>
    <row r="221" spans="1:6" hidden="1" outlineLevel="1" x14ac:dyDescent="0.2">
      <c r="A221" s="47" t="s">
        <v>810</v>
      </c>
      <c r="B221" s="47"/>
      <c r="C221" s="47"/>
      <c r="D221" s="47"/>
      <c r="E221" s="47"/>
      <c r="F221" s="47"/>
    </row>
    <row r="222" spans="1:6" hidden="1" outlineLevel="1" x14ac:dyDescent="0.2">
      <c r="A222" s="42"/>
      <c r="B222" s="42"/>
      <c r="C222" s="42"/>
      <c r="D222" s="42"/>
      <c r="E222" s="42"/>
      <c r="F222" s="42"/>
    </row>
    <row r="223" spans="1:6" ht="16.5" hidden="1" outlineLevel="1" x14ac:dyDescent="0.2">
      <c r="A223" s="48" t="s">
        <v>811</v>
      </c>
      <c r="B223" s="48"/>
      <c r="C223" s="48"/>
      <c r="D223" s="48"/>
      <c r="E223" s="48"/>
      <c r="F223" s="48"/>
    </row>
    <row r="224" spans="1:6" hidden="1" outlineLevel="1" x14ac:dyDescent="0.2">
      <c r="A224" s="47" t="s">
        <v>812</v>
      </c>
      <c r="B224" s="47"/>
      <c r="C224" s="47"/>
      <c r="D224" s="47"/>
      <c r="E224" s="47"/>
      <c r="F224" s="47"/>
    </row>
    <row r="225" spans="1:6" hidden="1" outlineLevel="1" x14ac:dyDescent="0.2">
      <c r="A225" s="47" t="s">
        <v>813</v>
      </c>
      <c r="B225" s="47"/>
      <c r="C225" s="47"/>
      <c r="D225" s="47"/>
      <c r="E225" s="47"/>
      <c r="F225" s="47"/>
    </row>
    <row r="226" spans="1:6" hidden="1" outlineLevel="1" x14ac:dyDescent="0.2">
      <c r="A226" s="47" t="s">
        <v>814</v>
      </c>
      <c r="B226" s="47"/>
      <c r="C226" s="47"/>
      <c r="D226" s="47"/>
      <c r="E226" s="47"/>
      <c r="F226" s="47"/>
    </row>
    <row r="227" spans="1:6" ht="42" hidden="1" customHeight="1" outlineLevel="1" x14ac:dyDescent="0.2">
      <c r="A227" s="49"/>
      <c r="B227" s="49"/>
      <c r="C227" s="49"/>
      <c r="D227" s="49"/>
      <c r="E227" s="49"/>
      <c r="F227" s="49"/>
    </row>
    <row r="228" spans="1:6" ht="66" hidden="1" customHeight="1" outlineLevel="1" x14ac:dyDescent="0.2">
      <c r="A228" s="49"/>
      <c r="B228" s="49"/>
      <c r="C228" s="49"/>
      <c r="D228" s="49"/>
      <c r="E228" s="49"/>
      <c r="F228" s="49"/>
    </row>
    <row r="229" spans="1:6" hidden="1" outlineLevel="1" x14ac:dyDescent="0.2">
      <c r="A229" s="47" t="s">
        <v>815</v>
      </c>
      <c r="B229" s="47"/>
      <c r="C229" s="47"/>
      <c r="D229" s="47"/>
      <c r="E229" s="47"/>
      <c r="F229" s="47"/>
    </row>
    <row r="230" spans="1:6" hidden="1" outlineLevel="1" x14ac:dyDescent="0.2">
      <c r="A230" s="47" t="s">
        <v>816</v>
      </c>
      <c r="B230" s="47"/>
      <c r="C230" s="47"/>
      <c r="D230" s="47"/>
      <c r="E230" s="47"/>
      <c r="F230" s="47"/>
    </row>
    <row r="231" spans="1:6" hidden="1" outlineLevel="1" x14ac:dyDescent="0.2">
      <c r="A231" s="47" t="s">
        <v>817</v>
      </c>
      <c r="B231" s="47"/>
      <c r="C231" s="47"/>
      <c r="D231" s="47"/>
      <c r="E231" s="47"/>
      <c r="F231" s="47"/>
    </row>
    <row r="232" spans="1:6" hidden="1" outlineLevel="1" x14ac:dyDescent="0.2">
      <c r="A232" s="47" t="s">
        <v>818</v>
      </c>
      <c r="B232" s="47"/>
      <c r="C232" s="47"/>
      <c r="D232" s="47"/>
      <c r="E232" s="47"/>
      <c r="F232" s="47"/>
    </row>
    <row r="233" spans="1:6" hidden="1" outlineLevel="1" x14ac:dyDescent="0.2">
      <c r="A233" s="42"/>
      <c r="B233" s="42"/>
      <c r="C233" s="42"/>
      <c r="D233" s="42"/>
      <c r="E233" s="42"/>
      <c r="F233" s="42"/>
    </row>
    <row r="234" spans="1:6" ht="16.5" hidden="1" outlineLevel="1" x14ac:dyDescent="0.2">
      <c r="A234" s="48" t="s">
        <v>819</v>
      </c>
      <c r="B234" s="48"/>
      <c r="C234" s="48"/>
      <c r="D234" s="48"/>
      <c r="E234" s="48"/>
      <c r="F234" s="48"/>
    </row>
    <row r="235" spans="1:6" hidden="1" outlineLevel="1" x14ac:dyDescent="0.2">
      <c r="A235" s="47" t="s">
        <v>820</v>
      </c>
      <c r="B235" s="47"/>
      <c r="C235" s="47"/>
      <c r="D235" s="47"/>
      <c r="E235" s="47"/>
      <c r="F235" s="47"/>
    </row>
    <row r="236" spans="1:6" hidden="1" outlineLevel="1" x14ac:dyDescent="0.2">
      <c r="A236" s="47" t="s">
        <v>821</v>
      </c>
      <c r="B236" s="47"/>
      <c r="C236" s="47"/>
      <c r="D236" s="47"/>
      <c r="E236" s="47"/>
      <c r="F236" s="47"/>
    </row>
    <row r="237" spans="1:6" ht="42" hidden="1" customHeight="1" outlineLevel="1" x14ac:dyDescent="0.2">
      <c r="A237" s="49"/>
      <c r="B237" s="49"/>
      <c r="C237" s="49"/>
      <c r="D237" s="49"/>
      <c r="E237" s="49"/>
      <c r="F237" s="49"/>
    </row>
    <row r="238" spans="1:6" ht="42" hidden="1" customHeight="1" outlineLevel="1" x14ac:dyDescent="0.2">
      <c r="A238" s="49"/>
      <c r="B238" s="49"/>
      <c r="C238" s="49"/>
      <c r="D238" s="49"/>
      <c r="E238" s="49"/>
      <c r="F238" s="49"/>
    </row>
    <row r="239" spans="1:6" ht="42" hidden="1" customHeight="1" outlineLevel="1" x14ac:dyDescent="0.2">
      <c r="A239" s="49"/>
      <c r="B239" s="49"/>
      <c r="C239" s="49"/>
      <c r="D239" s="49"/>
      <c r="E239" s="49"/>
      <c r="F239" s="49"/>
    </row>
    <row r="240" spans="1:6" hidden="1" outlineLevel="1" x14ac:dyDescent="0.2">
      <c r="A240" s="47" t="s">
        <v>822</v>
      </c>
      <c r="B240" s="47"/>
      <c r="C240" s="47"/>
      <c r="D240" s="47"/>
      <c r="E240" s="47"/>
      <c r="F240" s="47"/>
    </row>
    <row r="241" spans="1:6" hidden="1" outlineLevel="1" x14ac:dyDescent="0.2">
      <c r="A241" s="47" t="s">
        <v>823</v>
      </c>
      <c r="B241" s="47"/>
      <c r="C241" s="47"/>
      <c r="D241" s="47"/>
      <c r="E241" s="47"/>
      <c r="F241" s="47"/>
    </row>
    <row r="242" spans="1:6" hidden="1" outlineLevel="1" x14ac:dyDescent="0.2">
      <c r="A242" s="42"/>
      <c r="B242" s="42"/>
      <c r="C242" s="42"/>
      <c r="D242" s="42"/>
      <c r="E242" s="42"/>
      <c r="F242" s="42"/>
    </row>
    <row r="243" spans="1:6" ht="16.5" hidden="1" outlineLevel="1" x14ac:dyDescent="0.2">
      <c r="A243" s="48" t="s">
        <v>824</v>
      </c>
      <c r="B243" s="48"/>
      <c r="C243" s="48"/>
      <c r="D243" s="48"/>
      <c r="E243" s="48"/>
      <c r="F243" s="48"/>
    </row>
    <row r="244" spans="1:6" hidden="1" outlineLevel="1" x14ac:dyDescent="0.2">
      <c r="A244" s="47" t="s">
        <v>825</v>
      </c>
      <c r="B244" s="47"/>
      <c r="C244" s="47"/>
      <c r="D244" s="47"/>
      <c r="E244" s="47"/>
      <c r="F244" s="47"/>
    </row>
    <row r="245" spans="1:6" hidden="1" outlineLevel="1" x14ac:dyDescent="0.2">
      <c r="A245" s="47" t="s">
        <v>826</v>
      </c>
      <c r="B245" s="47"/>
      <c r="C245" s="47"/>
      <c r="D245" s="47"/>
      <c r="E245" s="47"/>
      <c r="F245" s="47"/>
    </row>
    <row r="246" spans="1:6" hidden="1" outlineLevel="1" x14ac:dyDescent="0.2">
      <c r="A246" s="47" t="s">
        <v>827</v>
      </c>
      <c r="B246" s="47"/>
      <c r="C246" s="47"/>
      <c r="D246" s="47"/>
      <c r="E246" s="47"/>
      <c r="F246" s="47"/>
    </row>
    <row r="247" spans="1:6" hidden="1" outlineLevel="1" x14ac:dyDescent="0.2">
      <c r="A247" s="47" t="s">
        <v>828</v>
      </c>
      <c r="B247" s="47"/>
      <c r="C247" s="47"/>
      <c r="D247" s="47"/>
      <c r="E247" s="47"/>
      <c r="F247" s="47"/>
    </row>
    <row r="248" spans="1:6" hidden="1" outlineLevel="1" x14ac:dyDescent="0.2">
      <c r="A248" s="47" t="s">
        <v>829</v>
      </c>
      <c r="B248" s="47"/>
      <c r="C248" s="47"/>
      <c r="D248" s="47"/>
      <c r="E248" s="47"/>
      <c r="F248" s="47"/>
    </row>
    <row r="249" spans="1:6" hidden="1" outlineLevel="1" x14ac:dyDescent="0.2">
      <c r="A249" s="42"/>
      <c r="B249" s="42"/>
      <c r="C249" s="42"/>
      <c r="D249" s="42"/>
      <c r="E249" s="42"/>
      <c r="F249" s="42"/>
    </row>
    <row r="250" spans="1:6" hidden="1" outlineLevel="1" x14ac:dyDescent="0.2">
      <c r="A250" s="42"/>
      <c r="B250" s="42"/>
      <c r="C250" s="42"/>
      <c r="D250" s="42"/>
      <c r="E250" s="42"/>
      <c r="F250" s="42"/>
    </row>
    <row r="251" spans="1:6" ht="20.25" collapsed="1" x14ac:dyDescent="0.2">
      <c r="A251" s="46" t="s">
        <v>830</v>
      </c>
      <c r="B251" s="46"/>
      <c r="C251" s="46"/>
      <c r="D251" s="46"/>
      <c r="E251" s="46"/>
      <c r="F251" s="46"/>
    </row>
    <row r="252" spans="1:6" hidden="1" outlineLevel="1" x14ac:dyDescent="0.2">
      <c r="A252" s="47" t="s">
        <v>831</v>
      </c>
      <c r="B252" s="47"/>
      <c r="C252" s="47"/>
      <c r="D252" s="47"/>
      <c r="E252" s="47"/>
      <c r="F252" s="47"/>
    </row>
    <row r="253" spans="1:6" hidden="1" outlineLevel="1" x14ac:dyDescent="0.2">
      <c r="A253" s="47" t="s">
        <v>832</v>
      </c>
      <c r="B253" s="47"/>
      <c r="C253" s="47"/>
      <c r="D253" s="47"/>
      <c r="E253" s="47"/>
      <c r="F253" s="47"/>
    </row>
    <row r="254" spans="1:6" hidden="1" outlineLevel="1" x14ac:dyDescent="0.2">
      <c r="A254" s="42"/>
      <c r="B254" s="42"/>
      <c r="C254" s="42"/>
      <c r="D254" s="42"/>
      <c r="E254" s="42"/>
      <c r="F254" s="42"/>
    </row>
    <row r="255" spans="1:6" ht="16.5" hidden="1" outlineLevel="1" x14ac:dyDescent="0.2">
      <c r="A255" s="48" t="s">
        <v>833</v>
      </c>
      <c r="B255" s="48"/>
      <c r="C255" s="48"/>
      <c r="D255" s="48"/>
      <c r="E255" s="48"/>
      <c r="F255" s="48"/>
    </row>
    <row r="256" spans="1:6" hidden="1" outlineLevel="1" x14ac:dyDescent="0.2">
      <c r="A256" s="47" t="s">
        <v>834</v>
      </c>
      <c r="B256" s="47"/>
      <c r="C256" s="47"/>
      <c r="D256" s="47"/>
      <c r="E256" s="47"/>
      <c r="F256" s="47"/>
    </row>
    <row r="257" spans="1:6" ht="42" hidden="1" customHeight="1" outlineLevel="1" x14ac:dyDescent="0.2">
      <c r="A257" s="49"/>
      <c r="B257" s="49"/>
      <c r="C257" s="49"/>
      <c r="D257" s="49"/>
      <c r="E257" s="49"/>
      <c r="F257" s="49"/>
    </row>
    <row r="258" spans="1:6" hidden="1" outlineLevel="1" x14ac:dyDescent="0.2">
      <c r="A258" s="47" t="s">
        <v>835</v>
      </c>
      <c r="B258" s="47"/>
      <c r="C258" s="47"/>
      <c r="D258" s="47"/>
      <c r="E258" s="47"/>
      <c r="F258" s="47"/>
    </row>
    <row r="259" spans="1:6" ht="42" hidden="1" customHeight="1" outlineLevel="1" x14ac:dyDescent="0.2">
      <c r="A259" s="49"/>
      <c r="B259" s="49"/>
      <c r="C259" s="49"/>
      <c r="D259" s="49"/>
      <c r="E259" s="49"/>
      <c r="F259" s="49"/>
    </row>
    <row r="260" spans="1:6" ht="66" hidden="1" customHeight="1" outlineLevel="1" x14ac:dyDescent="0.2">
      <c r="A260" s="49"/>
      <c r="B260" s="49"/>
      <c r="C260" s="49"/>
      <c r="D260" s="49"/>
      <c r="E260" s="49"/>
      <c r="F260" s="49"/>
    </row>
    <row r="261" spans="1:6" hidden="1" outlineLevel="1" x14ac:dyDescent="0.2">
      <c r="A261" s="47" t="s">
        <v>836</v>
      </c>
      <c r="B261" s="47"/>
      <c r="C261" s="47"/>
      <c r="D261" s="47"/>
      <c r="E261" s="47"/>
      <c r="F261" s="47"/>
    </row>
    <row r="262" spans="1:6" hidden="1" outlineLevel="1" x14ac:dyDescent="0.2">
      <c r="A262" s="47" t="s">
        <v>837</v>
      </c>
      <c r="B262" s="47"/>
      <c r="C262" s="47"/>
      <c r="D262" s="47"/>
      <c r="E262" s="47"/>
      <c r="F262" s="47"/>
    </row>
    <row r="263" spans="1:6" hidden="1" outlineLevel="1" x14ac:dyDescent="0.2">
      <c r="A263" s="47" t="s">
        <v>838</v>
      </c>
      <c r="B263" s="47"/>
      <c r="C263" s="47"/>
      <c r="D263" s="47"/>
      <c r="E263" s="47"/>
      <c r="F263" s="47"/>
    </row>
    <row r="264" spans="1:6" hidden="1" outlineLevel="1" x14ac:dyDescent="0.2">
      <c r="A264" s="42"/>
      <c r="B264" s="42"/>
      <c r="C264" s="42"/>
      <c r="D264" s="42"/>
      <c r="E264" s="42"/>
      <c r="F264" s="42"/>
    </row>
    <row r="265" spans="1:6" ht="16.5" hidden="1" outlineLevel="1" x14ac:dyDescent="0.2">
      <c r="A265" s="48" t="s">
        <v>839</v>
      </c>
      <c r="B265" s="48"/>
      <c r="C265" s="48"/>
      <c r="D265" s="48"/>
      <c r="E265" s="48"/>
      <c r="F265" s="48"/>
    </row>
    <row r="266" spans="1:6" hidden="1" outlineLevel="1" x14ac:dyDescent="0.2">
      <c r="A266" s="47" t="s">
        <v>840</v>
      </c>
      <c r="B266" s="47"/>
      <c r="C266" s="47"/>
      <c r="D266" s="47"/>
      <c r="E266" s="47"/>
      <c r="F266" s="47"/>
    </row>
    <row r="267" spans="1:6" hidden="1" outlineLevel="1" x14ac:dyDescent="0.2">
      <c r="A267" s="47" t="s">
        <v>841</v>
      </c>
      <c r="B267" s="47"/>
      <c r="C267" s="47"/>
      <c r="D267" s="47"/>
      <c r="E267" s="47"/>
      <c r="F267" s="47"/>
    </row>
    <row r="268" spans="1:6" hidden="1" outlineLevel="1" x14ac:dyDescent="0.2">
      <c r="A268" s="47" t="s">
        <v>842</v>
      </c>
      <c r="B268" s="47"/>
      <c r="C268" s="47"/>
      <c r="D268" s="47"/>
      <c r="E268" s="47"/>
      <c r="F268" s="47"/>
    </row>
    <row r="269" spans="1:6" ht="42" hidden="1" customHeight="1" outlineLevel="1" x14ac:dyDescent="0.2">
      <c r="A269" s="49"/>
      <c r="B269" s="49"/>
      <c r="C269" s="49"/>
      <c r="D269" s="49"/>
      <c r="E269" s="49"/>
      <c r="F269" s="49"/>
    </row>
    <row r="270" spans="1:6" ht="42" hidden="1" customHeight="1" outlineLevel="1" x14ac:dyDescent="0.2">
      <c r="A270" s="49"/>
      <c r="B270" s="49"/>
      <c r="C270" s="49"/>
      <c r="D270" s="49"/>
      <c r="E270" s="49"/>
      <c r="F270" s="49"/>
    </row>
    <row r="271" spans="1:6" hidden="1" outlineLevel="1" x14ac:dyDescent="0.2">
      <c r="A271" s="47" t="s">
        <v>843</v>
      </c>
      <c r="B271" s="47"/>
      <c r="C271" s="47"/>
      <c r="D271" s="47"/>
      <c r="E271" s="47"/>
      <c r="F271" s="47"/>
    </row>
    <row r="272" spans="1:6" hidden="1" outlineLevel="1" x14ac:dyDescent="0.2">
      <c r="A272" s="47" t="s">
        <v>844</v>
      </c>
      <c r="B272" s="47"/>
      <c r="C272" s="47"/>
      <c r="D272" s="47"/>
      <c r="E272" s="47"/>
      <c r="F272" s="47"/>
    </row>
    <row r="273" spans="1:6" hidden="1" outlineLevel="1" x14ac:dyDescent="0.2">
      <c r="A273" s="47" t="s">
        <v>845</v>
      </c>
      <c r="B273" s="47"/>
      <c r="C273" s="47"/>
      <c r="D273" s="47"/>
      <c r="E273" s="47"/>
      <c r="F273" s="47"/>
    </row>
    <row r="274" spans="1:6" hidden="1" outlineLevel="1" x14ac:dyDescent="0.2">
      <c r="A274" s="42"/>
      <c r="B274" s="42"/>
      <c r="C274" s="42"/>
      <c r="D274" s="42"/>
      <c r="E274" s="42"/>
      <c r="F274" s="42"/>
    </row>
    <row r="275" spans="1:6" ht="16.5" hidden="1" outlineLevel="1" x14ac:dyDescent="0.2">
      <c r="A275" s="48" t="s">
        <v>846</v>
      </c>
      <c r="B275" s="48"/>
      <c r="C275" s="48"/>
      <c r="D275" s="48"/>
      <c r="E275" s="48"/>
      <c r="F275" s="48"/>
    </row>
    <row r="276" spans="1:6" hidden="1" outlineLevel="1" x14ac:dyDescent="0.2">
      <c r="A276" s="47" t="s">
        <v>847</v>
      </c>
      <c r="B276" s="47"/>
      <c r="C276" s="47"/>
      <c r="D276" s="47"/>
      <c r="E276" s="47"/>
      <c r="F276" s="47"/>
    </row>
    <row r="277" spans="1:6" hidden="1" outlineLevel="1" x14ac:dyDescent="0.2">
      <c r="A277" s="47" t="s">
        <v>848</v>
      </c>
      <c r="B277" s="47"/>
      <c r="C277" s="47"/>
      <c r="D277" s="47"/>
      <c r="E277" s="47"/>
      <c r="F277" s="47"/>
    </row>
    <row r="278" spans="1:6" hidden="1" outlineLevel="1" x14ac:dyDescent="0.2">
      <c r="A278" s="47" t="s">
        <v>849</v>
      </c>
      <c r="B278" s="47"/>
      <c r="C278" s="47"/>
      <c r="D278" s="47"/>
      <c r="E278" s="47"/>
      <c r="F278" s="47"/>
    </row>
    <row r="279" spans="1:6" hidden="1" outlineLevel="1" x14ac:dyDescent="0.2">
      <c r="A279" s="47" t="s">
        <v>850</v>
      </c>
      <c r="B279" s="47"/>
      <c r="C279" s="47"/>
      <c r="D279" s="47"/>
      <c r="E279" s="47"/>
      <c r="F279" s="47"/>
    </row>
    <row r="280" spans="1:6" hidden="1" outlineLevel="1" x14ac:dyDescent="0.2">
      <c r="A280" s="47" t="s">
        <v>851</v>
      </c>
      <c r="B280" s="47"/>
      <c r="C280" s="47"/>
      <c r="D280" s="47"/>
      <c r="E280" s="47"/>
      <c r="F280" s="47"/>
    </row>
    <row r="281" spans="1:6" hidden="1" outlineLevel="1" x14ac:dyDescent="0.2">
      <c r="A281" s="42"/>
      <c r="B281" s="42"/>
      <c r="C281" s="42"/>
      <c r="D281" s="42"/>
      <c r="E281" s="42"/>
      <c r="F281" s="42"/>
    </row>
    <row r="282" spans="1:6" ht="16.5" hidden="1" outlineLevel="1" x14ac:dyDescent="0.2">
      <c r="A282" s="48" t="s">
        <v>852</v>
      </c>
      <c r="B282" s="48"/>
      <c r="C282" s="48"/>
      <c r="D282" s="48"/>
      <c r="E282" s="48"/>
      <c r="F282" s="48"/>
    </row>
    <row r="283" spans="1:6" hidden="1" outlineLevel="1" x14ac:dyDescent="0.2">
      <c r="A283" s="47" t="s">
        <v>853</v>
      </c>
      <c r="B283" s="47"/>
      <c r="C283" s="47"/>
      <c r="D283" s="47"/>
      <c r="E283" s="47"/>
      <c r="F283" s="47"/>
    </row>
    <row r="284" spans="1:6" hidden="1" outlineLevel="1" x14ac:dyDescent="0.2">
      <c r="A284" s="47" t="s">
        <v>854</v>
      </c>
      <c r="B284" s="47"/>
      <c r="C284" s="47"/>
      <c r="D284" s="47"/>
      <c r="E284" s="47"/>
      <c r="F284" s="47"/>
    </row>
    <row r="285" spans="1:6" ht="42" hidden="1" customHeight="1" outlineLevel="1" x14ac:dyDescent="0.2">
      <c r="A285" s="49"/>
      <c r="B285" s="49"/>
      <c r="C285" s="49"/>
      <c r="D285" s="49"/>
      <c r="E285" s="49"/>
      <c r="F285" s="49"/>
    </row>
    <row r="286" spans="1:6" hidden="1" outlineLevel="1" x14ac:dyDescent="0.2">
      <c r="A286" s="47" t="s">
        <v>855</v>
      </c>
      <c r="B286" s="47"/>
      <c r="C286" s="47"/>
      <c r="D286" s="47"/>
      <c r="E286" s="47"/>
      <c r="F286" s="47"/>
    </row>
    <row r="287" spans="1:6" hidden="1" outlineLevel="1" x14ac:dyDescent="0.2">
      <c r="A287" s="47" t="s">
        <v>856</v>
      </c>
      <c r="B287" s="47"/>
      <c r="C287" s="47"/>
      <c r="D287" s="47"/>
      <c r="E287" s="47"/>
      <c r="F287" s="47"/>
    </row>
    <row r="288" spans="1:6" ht="42" hidden="1" customHeight="1" outlineLevel="1" x14ac:dyDescent="0.2">
      <c r="A288" s="49"/>
      <c r="B288" s="49"/>
      <c r="C288" s="49"/>
      <c r="D288" s="49"/>
      <c r="E288" s="49"/>
      <c r="F288" s="49"/>
    </row>
    <row r="289" spans="1:6" ht="66" hidden="1" customHeight="1" outlineLevel="1" x14ac:dyDescent="0.2">
      <c r="A289" s="49"/>
      <c r="B289" s="49"/>
      <c r="C289" s="49"/>
      <c r="D289" s="49"/>
      <c r="E289" s="49"/>
      <c r="F289" s="49"/>
    </row>
    <row r="290" spans="1:6" hidden="1" outlineLevel="1" x14ac:dyDescent="0.2">
      <c r="A290" s="47" t="s">
        <v>857</v>
      </c>
      <c r="B290" s="47"/>
      <c r="C290" s="47"/>
      <c r="D290" s="47"/>
      <c r="E290" s="47"/>
      <c r="F290" s="47"/>
    </row>
    <row r="291" spans="1:6" ht="66" hidden="1" customHeight="1" outlineLevel="1" x14ac:dyDescent="0.2">
      <c r="A291" s="49"/>
      <c r="B291" s="49"/>
      <c r="C291" s="49"/>
      <c r="D291" s="49"/>
      <c r="E291" s="49"/>
      <c r="F291" s="49"/>
    </row>
    <row r="292" spans="1:6" hidden="1" outlineLevel="1" x14ac:dyDescent="0.2">
      <c r="A292" s="47" t="s">
        <v>858</v>
      </c>
      <c r="B292" s="47"/>
      <c r="C292" s="47"/>
      <c r="D292" s="47"/>
      <c r="E292" s="47"/>
      <c r="F292" s="47"/>
    </row>
    <row r="293" spans="1:6" hidden="1" outlineLevel="1" x14ac:dyDescent="0.2">
      <c r="A293" s="47" t="s">
        <v>859</v>
      </c>
      <c r="B293" s="47"/>
      <c r="C293" s="47"/>
      <c r="D293" s="47"/>
      <c r="E293" s="47"/>
      <c r="F293" s="47"/>
    </row>
    <row r="294" spans="1:6" hidden="1" outlineLevel="1" x14ac:dyDescent="0.2">
      <c r="A294" s="47" t="s">
        <v>860</v>
      </c>
      <c r="B294" s="47"/>
      <c r="C294" s="47"/>
      <c r="D294" s="47"/>
      <c r="E294" s="47"/>
      <c r="F294" s="47"/>
    </row>
    <row r="295" spans="1:6" hidden="1" outlineLevel="1" x14ac:dyDescent="0.2">
      <c r="A295" s="42"/>
      <c r="B295" s="42"/>
      <c r="C295" s="42"/>
      <c r="D295" s="42"/>
      <c r="E295" s="42"/>
      <c r="F295" s="42"/>
    </row>
    <row r="296" spans="1:6" ht="16.5" hidden="1" outlineLevel="1" x14ac:dyDescent="0.2">
      <c r="A296" s="48" t="s">
        <v>861</v>
      </c>
      <c r="B296" s="48"/>
      <c r="C296" s="48"/>
      <c r="D296" s="48"/>
      <c r="E296" s="48"/>
      <c r="F296" s="48"/>
    </row>
    <row r="297" spans="1:6" hidden="1" outlineLevel="1" x14ac:dyDescent="0.2">
      <c r="A297" s="47" t="s">
        <v>862</v>
      </c>
      <c r="B297" s="47"/>
      <c r="C297" s="47"/>
      <c r="D297" s="47"/>
      <c r="E297" s="47"/>
      <c r="F297" s="47"/>
    </row>
    <row r="298" spans="1:6" hidden="1" outlineLevel="1" x14ac:dyDescent="0.2">
      <c r="A298" s="47" t="s">
        <v>863</v>
      </c>
      <c r="B298" s="47"/>
      <c r="C298" s="47"/>
      <c r="D298" s="47"/>
      <c r="E298" s="47"/>
      <c r="F298" s="47"/>
    </row>
    <row r="299" spans="1:6" hidden="1" outlineLevel="1" x14ac:dyDescent="0.2">
      <c r="A299" s="47" t="s">
        <v>864</v>
      </c>
      <c r="B299" s="47"/>
      <c r="C299" s="47"/>
      <c r="D299" s="47"/>
      <c r="E299" s="47"/>
      <c r="F299" s="47"/>
    </row>
    <row r="300" spans="1:6" hidden="1" outlineLevel="1" x14ac:dyDescent="0.2">
      <c r="A300" s="47" t="s">
        <v>865</v>
      </c>
      <c r="B300" s="47"/>
      <c r="C300" s="47"/>
      <c r="D300" s="47"/>
      <c r="E300" s="47"/>
      <c r="F300" s="47"/>
    </row>
    <row r="301" spans="1:6" hidden="1" outlineLevel="1" x14ac:dyDescent="0.2">
      <c r="A301" s="47" t="s">
        <v>866</v>
      </c>
      <c r="B301" s="47"/>
      <c r="C301" s="47"/>
      <c r="D301" s="47"/>
      <c r="E301" s="47"/>
      <c r="F301" s="47"/>
    </row>
    <row r="302" spans="1:6" hidden="1" outlineLevel="1" x14ac:dyDescent="0.2">
      <c r="A302" s="47" t="s">
        <v>867</v>
      </c>
      <c r="B302" s="47"/>
      <c r="C302" s="47"/>
      <c r="D302" s="47"/>
      <c r="E302" s="47"/>
      <c r="F302" s="47"/>
    </row>
    <row r="303" spans="1:6" hidden="1" outlineLevel="1" x14ac:dyDescent="0.2">
      <c r="A303" s="47" t="s">
        <v>868</v>
      </c>
      <c r="B303" s="47"/>
      <c r="C303" s="47"/>
      <c r="D303" s="47"/>
      <c r="E303" s="47"/>
      <c r="F303" s="47"/>
    </row>
    <row r="304" spans="1:6" hidden="1" outlineLevel="1" x14ac:dyDescent="0.2">
      <c r="A304" s="47" t="s">
        <v>869</v>
      </c>
      <c r="B304" s="47"/>
      <c r="C304" s="47"/>
      <c r="D304" s="47"/>
      <c r="E304" s="47"/>
      <c r="F304" s="47"/>
    </row>
    <row r="305" spans="1:6" ht="42" hidden="1" customHeight="1" outlineLevel="1" x14ac:dyDescent="0.2">
      <c r="A305" s="49"/>
      <c r="B305" s="49"/>
      <c r="C305" s="49"/>
      <c r="D305" s="49"/>
      <c r="E305" s="49"/>
      <c r="F305" s="49"/>
    </row>
    <row r="306" spans="1:6" hidden="1" outlineLevel="1" x14ac:dyDescent="0.2">
      <c r="A306" s="47" t="s">
        <v>870</v>
      </c>
      <c r="B306" s="47"/>
      <c r="C306" s="47"/>
      <c r="D306" s="47"/>
      <c r="E306" s="47"/>
      <c r="F306" s="47"/>
    </row>
    <row r="307" spans="1:6" ht="66" hidden="1" customHeight="1" outlineLevel="1" x14ac:dyDescent="0.2">
      <c r="A307" s="49"/>
      <c r="B307" s="49"/>
      <c r="C307" s="49"/>
      <c r="D307" s="49"/>
      <c r="E307" s="49"/>
      <c r="F307" s="49"/>
    </row>
    <row r="308" spans="1:6" hidden="1" outlineLevel="1" x14ac:dyDescent="0.2">
      <c r="A308" s="47" t="s">
        <v>871</v>
      </c>
      <c r="B308" s="47"/>
      <c r="C308" s="47"/>
      <c r="D308" s="47"/>
      <c r="E308" s="47"/>
      <c r="F308" s="47"/>
    </row>
    <row r="309" spans="1:6" hidden="1" outlineLevel="1" x14ac:dyDescent="0.2">
      <c r="A309" s="47" t="s">
        <v>872</v>
      </c>
      <c r="B309" s="47"/>
      <c r="C309" s="47"/>
      <c r="D309" s="47"/>
      <c r="E309" s="47"/>
      <c r="F309" s="47"/>
    </row>
    <row r="310" spans="1:6" hidden="1" outlineLevel="1" x14ac:dyDescent="0.2">
      <c r="A310" s="47" t="s">
        <v>873</v>
      </c>
      <c r="B310" s="47"/>
      <c r="C310" s="47"/>
      <c r="D310" s="47"/>
      <c r="E310" s="47"/>
      <c r="F310" s="47"/>
    </row>
    <row r="311" spans="1:6" hidden="1" outlineLevel="1" x14ac:dyDescent="0.2">
      <c r="A311" s="47" t="s">
        <v>874</v>
      </c>
      <c r="B311" s="47"/>
      <c r="C311" s="47"/>
      <c r="D311" s="47"/>
      <c r="E311" s="47"/>
      <c r="F311" s="47"/>
    </row>
    <row r="312" spans="1:6" hidden="1" outlineLevel="1" x14ac:dyDescent="0.2">
      <c r="A312" s="47" t="s">
        <v>875</v>
      </c>
      <c r="B312" s="47"/>
      <c r="C312" s="47"/>
      <c r="D312" s="47"/>
      <c r="E312" s="47"/>
      <c r="F312" s="47"/>
    </row>
    <row r="313" spans="1:6" ht="42" hidden="1" customHeight="1" outlineLevel="1" x14ac:dyDescent="0.2">
      <c r="A313" s="49"/>
      <c r="B313" s="49"/>
      <c r="C313" s="49"/>
      <c r="D313" s="49"/>
      <c r="E313" s="49"/>
      <c r="F313" s="49"/>
    </row>
    <row r="314" spans="1:6" hidden="1" outlineLevel="1" x14ac:dyDescent="0.2">
      <c r="A314" s="47" t="s">
        <v>876</v>
      </c>
      <c r="B314" s="47"/>
      <c r="C314" s="47"/>
      <c r="D314" s="47"/>
      <c r="E314" s="47"/>
      <c r="F314" s="47"/>
    </row>
    <row r="315" spans="1:6" hidden="1" outlineLevel="1" x14ac:dyDescent="0.2">
      <c r="A315" s="47" t="s">
        <v>877</v>
      </c>
      <c r="B315" s="47"/>
      <c r="C315" s="47"/>
      <c r="D315" s="47"/>
      <c r="E315" s="47"/>
      <c r="F315" s="47"/>
    </row>
    <row r="316" spans="1:6" ht="66" hidden="1" customHeight="1" outlineLevel="1" x14ac:dyDescent="0.2">
      <c r="A316" s="49"/>
      <c r="B316" s="49"/>
      <c r="C316" s="49"/>
      <c r="D316" s="49"/>
      <c r="E316" s="49"/>
      <c r="F316" s="49"/>
    </row>
    <row r="317" spans="1:6" ht="42" hidden="1" customHeight="1" outlineLevel="1" x14ac:dyDescent="0.2">
      <c r="A317" s="49"/>
      <c r="B317" s="49"/>
      <c r="C317" s="49"/>
      <c r="D317" s="49"/>
      <c r="E317" s="49"/>
      <c r="F317" s="49"/>
    </row>
    <row r="318" spans="1:6" hidden="1" outlineLevel="1" x14ac:dyDescent="0.2">
      <c r="A318" s="47" t="s">
        <v>878</v>
      </c>
      <c r="B318" s="47"/>
      <c r="C318" s="47"/>
      <c r="D318" s="47"/>
      <c r="E318" s="47"/>
      <c r="F318" s="47"/>
    </row>
    <row r="319" spans="1:6" hidden="1" outlineLevel="1" x14ac:dyDescent="0.2">
      <c r="A319" s="47" t="s">
        <v>879</v>
      </c>
      <c r="B319" s="47"/>
      <c r="C319" s="47"/>
      <c r="D319" s="47"/>
      <c r="E319" s="47"/>
      <c r="F319" s="47"/>
    </row>
    <row r="320" spans="1:6" hidden="1" outlineLevel="1" x14ac:dyDescent="0.2">
      <c r="A320" s="47" t="s">
        <v>880</v>
      </c>
      <c r="B320" s="47"/>
      <c r="C320" s="47"/>
      <c r="D320" s="47"/>
      <c r="E320" s="47"/>
      <c r="F320" s="47"/>
    </row>
    <row r="321" spans="1:6" hidden="1" outlineLevel="1" x14ac:dyDescent="0.2">
      <c r="A321" s="42"/>
      <c r="B321" s="42"/>
      <c r="C321" s="42"/>
      <c r="D321" s="42"/>
      <c r="E321" s="42"/>
      <c r="F321" s="42"/>
    </row>
    <row r="322" spans="1:6" ht="16.5" hidden="1" outlineLevel="1" x14ac:dyDescent="0.2">
      <c r="A322" s="48" t="s">
        <v>881</v>
      </c>
      <c r="B322" s="48"/>
      <c r="C322" s="48"/>
      <c r="D322" s="48"/>
      <c r="E322" s="48"/>
      <c r="F322" s="48"/>
    </row>
    <row r="323" spans="1:6" hidden="1" outlineLevel="1" x14ac:dyDescent="0.2">
      <c r="A323" s="47" t="s">
        <v>882</v>
      </c>
      <c r="B323" s="47"/>
      <c r="C323" s="47"/>
      <c r="D323" s="47"/>
      <c r="E323" s="47"/>
      <c r="F323" s="47"/>
    </row>
    <row r="324" spans="1:6" hidden="1" outlineLevel="1" x14ac:dyDescent="0.2">
      <c r="A324" s="47" t="s">
        <v>883</v>
      </c>
      <c r="B324" s="47"/>
      <c r="C324" s="47"/>
      <c r="D324" s="47"/>
      <c r="E324" s="47"/>
      <c r="F324" s="47"/>
    </row>
    <row r="325" spans="1:6" hidden="1" outlineLevel="1" x14ac:dyDescent="0.2">
      <c r="A325" s="47" t="s">
        <v>884</v>
      </c>
      <c r="B325" s="47"/>
      <c r="C325" s="47"/>
      <c r="D325" s="47"/>
      <c r="E325" s="47"/>
      <c r="F325" s="47"/>
    </row>
    <row r="326" spans="1:6" hidden="1" outlineLevel="1" x14ac:dyDescent="0.2">
      <c r="A326" s="47" t="s">
        <v>885</v>
      </c>
      <c r="B326" s="47"/>
      <c r="C326" s="47"/>
      <c r="D326" s="47"/>
      <c r="E326" s="47"/>
      <c r="F326" s="47"/>
    </row>
    <row r="327" spans="1:6" hidden="1" outlineLevel="1" x14ac:dyDescent="0.2">
      <c r="A327" s="47" t="s">
        <v>886</v>
      </c>
      <c r="B327" s="47"/>
      <c r="C327" s="47"/>
      <c r="D327" s="47"/>
      <c r="E327" s="47"/>
      <c r="F327" s="47"/>
    </row>
    <row r="328" spans="1:6" hidden="1" outlineLevel="1" x14ac:dyDescent="0.2">
      <c r="A328" s="47" t="s">
        <v>887</v>
      </c>
      <c r="B328" s="47"/>
      <c r="C328" s="47"/>
      <c r="D328" s="47"/>
      <c r="E328" s="47"/>
      <c r="F328" s="47"/>
    </row>
    <row r="329" spans="1:6" hidden="1" outlineLevel="1" x14ac:dyDescent="0.2">
      <c r="A329" s="47" t="s">
        <v>888</v>
      </c>
      <c r="B329" s="47"/>
      <c r="C329" s="47"/>
      <c r="D329" s="47"/>
      <c r="E329" s="47"/>
      <c r="F329" s="47"/>
    </row>
    <row r="330" spans="1:6" hidden="1" outlineLevel="1" x14ac:dyDescent="0.2">
      <c r="A330" s="42"/>
      <c r="B330" s="42"/>
      <c r="C330" s="42"/>
      <c r="D330" s="42"/>
      <c r="E330" s="42"/>
      <c r="F330" s="42"/>
    </row>
    <row r="331" spans="1:6" ht="16.5" hidden="1" outlineLevel="1" x14ac:dyDescent="0.2">
      <c r="A331" s="48" t="s">
        <v>889</v>
      </c>
      <c r="B331" s="48"/>
      <c r="C331" s="48"/>
      <c r="D331" s="48"/>
      <c r="E331" s="48"/>
      <c r="F331" s="48"/>
    </row>
    <row r="332" spans="1:6" hidden="1" outlineLevel="1" x14ac:dyDescent="0.2">
      <c r="A332" s="47" t="s">
        <v>890</v>
      </c>
      <c r="B332" s="47"/>
      <c r="C332" s="47"/>
      <c r="D332" s="47"/>
      <c r="E332" s="47"/>
      <c r="F332" s="47"/>
    </row>
    <row r="333" spans="1:6" hidden="1" outlineLevel="1" x14ac:dyDescent="0.2">
      <c r="A333" s="47" t="s">
        <v>891</v>
      </c>
      <c r="B333" s="47"/>
      <c r="C333" s="47"/>
      <c r="D333" s="47"/>
      <c r="E333" s="47"/>
      <c r="F333" s="47"/>
    </row>
    <row r="334" spans="1:6" ht="66" hidden="1" customHeight="1" outlineLevel="1" x14ac:dyDescent="0.2">
      <c r="A334" s="49"/>
      <c r="B334" s="49"/>
      <c r="C334" s="49"/>
      <c r="D334" s="49"/>
      <c r="E334" s="49"/>
      <c r="F334" s="49"/>
    </row>
    <row r="335" spans="1:6" ht="42" hidden="1" customHeight="1" outlineLevel="1" x14ac:dyDescent="0.2">
      <c r="A335" s="49"/>
      <c r="B335" s="49"/>
      <c r="C335" s="49"/>
      <c r="D335" s="49"/>
      <c r="E335" s="49"/>
      <c r="F335" s="49"/>
    </row>
    <row r="336" spans="1:6" ht="42" hidden="1" customHeight="1" outlineLevel="1" x14ac:dyDescent="0.2">
      <c r="A336" s="49"/>
      <c r="B336" s="49"/>
      <c r="C336" s="49"/>
      <c r="D336" s="49"/>
      <c r="E336" s="49"/>
      <c r="F336" s="49"/>
    </row>
    <row r="337" spans="1:6" hidden="1" outlineLevel="1" x14ac:dyDescent="0.2">
      <c r="A337" s="47" t="s">
        <v>892</v>
      </c>
      <c r="B337" s="47"/>
      <c r="C337" s="47"/>
      <c r="D337" s="47"/>
      <c r="E337" s="47"/>
      <c r="F337" s="47"/>
    </row>
    <row r="338" spans="1:6" hidden="1" outlineLevel="1" x14ac:dyDescent="0.2">
      <c r="A338" s="47" t="s">
        <v>893</v>
      </c>
      <c r="B338" s="47"/>
      <c r="C338" s="47"/>
      <c r="D338" s="47"/>
      <c r="E338" s="47"/>
      <c r="F338" s="47"/>
    </row>
    <row r="339" spans="1:6" hidden="1" outlineLevel="1" x14ac:dyDescent="0.2">
      <c r="A339" s="47" t="s">
        <v>894</v>
      </c>
      <c r="B339" s="47"/>
      <c r="C339" s="47"/>
      <c r="D339" s="47"/>
      <c r="E339" s="47"/>
      <c r="F339" s="47"/>
    </row>
    <row r="340" spans="1:6" hidden="1" outlineLevel="1" x14ac:dyDescent="0.2">
      <c r="A340" s="47" t="s">
        <v>895</v>
      </c>
      <c r="B340" s="47"/>
      <c r="C340" s="47"/>
      <c r="D340" s="47"/>
      <c r="E340" s="47"/>
      <c r="F340" s="47"/>
    </row>
    <row r="341" spans="1:6" hidden="1" outlineLevel="1" x14ac:dyDescent="0.2">
      <c r="A341" s="42"/>
      <c r="B341" s="42"/>
      <c r="C341" s="42"/>
      <c r="D341" s="42"/>
      <c r="E341" s="42"/>
      <c r="F341" s="42"/>
    </row>
    <row r="342" spans="1:6" ht="16.5" hidden="1" outlineLevel="1" x14ac:dyDescent="0.2">
      <c r="A342" s="48" t="s">
        <v>896</v>
      </c>
      <c r="B342" s="48"/>
      <c r="C342" s="48"/>
      <c r="D342" s="48"/>
      <c r="E342" s="48"/>
      <c r="F342" s="48"/>
    </row>
    <row r="343" spans="1:6" hidden="1" outlineLevel="1" x14ac:dyDescent="0.2">
      <c r="A343" s="47" t="s">
        <v>897</v>
      </c>
      <c r="B343" s="47"/>
      <c r="C343" s="47"/>
      <c r="D343" s="47"/>
      <c r="E343" s="47"/>
      <c r="F343" s="47"/>
    </row>
    <row r="344" spans="1:6" hidden="1" outlineLevel="1" x14ac:dyDescent="0.2">
      <c r="A344" s="47" t="s">
        <v>898</v>
      </c>
      <c r="B344" s="47"/>
      <c r="C344" s="47"/>
      <c r="D344" s="47"/>
      <c r="E344" s="47"/>
      <c r="F344" s="47"/>
    </row>
    <row r="345" spans="1:6" hidden="1" outlineLevel="1" x14ac:dyDescent="0.2">
      <c r="A345" s="47" t="s">
        <v>899</v>
      </c>
      <c r="B345" s="47"/>
      <c r="C345" s="47"/>
      <c r="D345" s="47"/>
      <c r="E345" s="47"/>
      <c r="F345" s="47"/>
    </row>
    <row r="346" spans="1:6" hidden="1" outlineLevel="1" x14ac:dyDescent="0.2">
      <c r="A346" s="47" t="s">
        <v>900</v>
      </c>
      <c r="B346" s="47"/>
      <c r="C346" s="47"/>
      <c r="D346" s="47"/>
      <c r="E346" s="47"/>
      <c r="F346" s="47"/>
    </row>
    <row r="347" spans="1:6" hidden="1" outlineLevel="1" x14ac:dyDescent="0.2">
      <c r="A347" s="47" t="s">
        <v>901</v>
      </c>
      <c r="B347" s="47"/>
      <c r="C347" s="47"/>
      <c r="D347" s="47"/>
      <c r="E347" s="47"/>
      <c r="F347" s="47"/>
    </row>
    <row r="348" spans="1:6" ht="42" hidden="1" customHeight="1" outlineLevel="1" x14ac:dyDescent="0.2">
      <c r="A348" s="49"/>
      <c r="B348" s="49"/>
      <c r="C348" s="49"/>
      <c r="D348" s="49"/>
      <c r="E348" s="49"/>
      <c r="F348" s="49"/>
    </row>
    <row r="349" spans="1:6" ht="66" hidden="1" customHeight="1" outlineLevel="1" x14ac:dyDescent="0.2">
      <c r="A349" s="49"/>
      <c r="B349" s="49"/>
      <c r="C349" s="49"/>
      <c r="D349" s="49"/>
      <c r="E349" s="49"/>
      <c r="F349" s="49"/>
    </row>
    <row r="350" spans="1:6" ht="42" hidden="1" customHeight="1" outlineLevel="1" x14ac:dyDescent="0.2">
      <c r="A350" s="49"/>
      <c r="B350" s="49"/>
      <c r="C350" s="49"/>
      <c r="D350" s="49"/>
      <c r="E350" s="49"/>
      <c r="F350" s="49"/>
    </row>
    <row r="351" spans="1:6" hidden="1" outlineLevel="1" x14ac:dyDescent="0.2">
      <c r="A351" s="47" t="s">
        <v>902</v>
      </c>
      <c r="B351" s="47"/>
      <c r="C351" s="47"/>
      <c r="D351" s="47"/>
      <c r="E351" s="47"/>
      <c r="F351" s="47"/>
    </row>
    <row r="352" spans="1:6" hidden="1" outlineLevel="1" x14ac:dyDescent="0.2">
      <c r="A352" s="47" t="s">
        <v>903</v>
      </c>
      <c r="B352" s="47"/>
      <c r="C352" s="47"/>
      <c r="D352" s="47"/>
      <c r="E352" s="47"/>
      <c r="F352" s="47"/>
    </row>
    <row r="353" spans="1:6" hidden="1" outlineLevel="1" x14ac:dyDescent="0.2">
      <c r="A353" s="47" t="s">
        <v>904</v>
      </c>
      <c r="B353" s="47"/>
      <c r="C353" s="47"/>
      <c r="D353" s="47"/>
      <c r="E353" s="47"/>
      <c r="F353" s="47"/>
    </row>
    <row r="354" spans="1:6" hidden="1" outlineLevel="1" x14ac:dyDescent="0.2">
      <c r="A354" s="47" t="s">
        <v>905</v>
      </c>
      <c r="B354" s="47"/>
      <c r="C354" s="47"/>
      <c r="D354" s="47"/>
      <c r="E354" s="47"/>
      <c r="F354" s="47"/>
    </row>
    <row r="355" spans="1:6" hidden="1" outlineLevel="1" x14ac:dyDescent="0.2">
      <c r="A355" s="47" t="s">
        <v>906</v>
      </c>
      <c r="B355" s="47"/>
      <c r="C355" s="47"/>
      <c r="D355" s="47"/>
      <c r="E355" s="47"/>
      <c r="F355" s="47"/>
    </row>
    <row r="356" spans="1:6" hidden="1" outlineLevel="1" x14ac:dyDescent="0.2">
      <c r="A356" s="42"/>
      <c r="B356" s="42"/>
      <c r="C356" s="42"/>
      <c r="D356" s="42"/>
      <c r="E356" s="42"/>
      <c r="F356" s="42"/>
    </row>
    <row r="357" spans="1:6" ht="16.5" hidden="1" outlineLevel="1" x14ac:dyDescent="0.2">
      <c r="A357" s="48" t="s">
        <v>907</v>
      </c>
      <c r="B357" s="48"/>
      <c r="C357" s="48"/>
      <c r="D357" s="48"/>
      <c r="E357" s="48"/>
      <c r="F357" s="48"/>
    </row>
    <row r="358" spans="1:6" hidden="1" outlineLevel="1" x14ac:dyDescent="0.2">
      <c r="A358" s="47" t="s">
        <v>908</v>
      </c>
      <c r="B358" s="47"/>
      <c r="C358" s="47"/>
      <c r="D358" s="47"/>
      <c r="E358" s="47"/>
      <c r="F358" s="47"/>
    </row>
    <row r="359" spans="1:6" hidden="1" outlineLevel="1" x14ac:dyDescent="0.2">
      <c r="A359" s="47" t="s">
        <v>909</v>
      </c>
      <c r="B359" s="47"/>
      <c r="C359" s="47"/>
      <c r="D359" s="47"/>
      <c r="E359" s="47"/>
      <c r="F359" s="47"/>
    </row>
    <row r="360" spans="1:6" hidden="1" outlineLevel="1" x14ac:dyDescent="0.2">
      <c r="A360" s="47" t="s">
        <v>910</v>
      </c>
      <c r="B360" s="47"/>
      <c r="C360" s="47"/>
      <c r="D360" s="47"/>
      <c r="E360" s="47"/>
      <c r="F360" s="47"/>
    </row>
    <row r="361" spans="1:6" hidden="1" outlineLevel="1" x14ac:dyDescent="0.2">
      <c r="A361" s="47" t="s">
        <v>911</v>
      </c>
      <c r="B361" s="47"/>
      <c r="C361" s="47"/>
      <c r="D361" s="47"/>
      <c r="E361" s="47"/>
      <c r="F361" s="47"/>
    </row>
    <row r="362" spans="1:6" hidden="1" outlineLevel="1" x14ac:dyDescent="0.2">
      <c r="A362" s="47" t="s">
        <v>912</v>
      </c>
      <c r="B362" s="47"/>
      <c r="C362" s="47"/>
      <c r="D362" s="47"/>
      <c r="E362" s="47"/>
      <c r="F362" s="47"/>
    </row>
    <row r="363" spans="1:6" ht="42" hidden="1" customHeight="1" outlineLevel="1" x14ac:dyDescent="0.2">
      <c r="A363" s="49"/>
      <c r="B363" s="49"/>
      <c r="C363" s="49"/>
      <c r="D363" s="49"/>
      <c r="E363" s="49"/>
      <c r="F363" s="49"/>
    </row>
    <row r="364" spans="1:6" ht="42" hidden="1" customHeight="1" outlineLevel="1" x14ac:dyDescent="0.2">
      <c r="A364" s="49"/>
      <c r="B364" s="49"/>
      <c r="C364" s="49"/>
      <c r="D364" s="49"/>
      <c r="E364" s="49"/>
      <c r="F364" s="49"/>
    </row>
    <row r="365" spans="1:6" hidden="1" outlineLevel="1" x14ac:dyDescent="0.2">
      <c r="A365" s="47" t="s">
        <v>913</v>
      </c>
      <c r="B365" s="47"/>
      <c r="C365" s="47"/>
      <c r="D365" s="47"/>
      <c r="E365" s="47"/>
      <c r="F365" s="47"/>
    </row>
    <row r="366" spans="1:6" hidden="1" outlineLevel="1" x14ac:dyDescent="0.2">
      <c r="A366" s="47" t="s">
        <v>914</v>
      </c>
      <c r="B366" s="47"/>
      <c r="C366" s="47"/>
      <c r="D366" s="47"/>
      <c r="E366" s="47"/>
      <c r="F366" s="47"/>
    </row>
    <row r="367" spans="1:6" hidden="1" outlineLevel="1" x14ac:dyDescent="0.2">
      <c r="A367" s="47" t="s">
        <v>915</v>
      </c>
      <c r="B367" s="47"/>
      <c r="C367" s="47"/>
      <c r="D367" s="47"/>
      <c r="E367" s="47"/>
      <c r="F367" s="47"/>
    </row>
    <row r="368" spans="1:6" hidden="1" outlineLevel="1" x14ac:dyDescent="0.2">
      <c r="A368" s="47" t="s">
        <v>916</v>
      </c>
      <c r="B368" s="47"/>
      <c r="C368" s="47"/>
      <c r="D368" s="47"/>
      <c r="E368" s="47"/>
      <c r="F368" s="47"/>
    </row>
    <row r="369" spans="1:6" hidden="1" outlineLevel="1" x14ac:dyDescent="0.2">
      <c r="A369" s="47" t="s">
        <v>917</v>
      </c>
      <c r="B369" s="47"/>
      <c r="C369" s="47"/>
      <c r="D369" s="47"/>
      <c r="E369" s="47"/>
      <c r="F369" s="47"/>
    </row>
    <row r="370" spans="1:6" hidden="1" outlineLevel="1" x14ac:dyDescent="0.2">
      <c r="A370" s="47" t="s">
        <v>918</v>
      </c>
      <c r="B370" s="47"/>
      <c r="C370" s="47"/>
      <c r="D370" s="47"/>
      <c r="E370" s="47"/>
      <c r="F370" s="47"/>
    </row>
    <row r="371" spans="1:6" hidden="1" outlineLevel="1" x14ac:dyDescent="0.2">
      <c r="A371" s="47" t="s">
        <v>919</v>
      </c>
      <c r="B371" s="47"/>
      <c r="C371" s="47"/>
      <c r="D371" s="47"/>
      <c r="E371" s="47"/>
      <c r="F371" s="47"/>
    </row>
    <row r="372" spans="1:6" hidden="1" outlineLevel="1" x14ac:dyDescent="0.2">
      <c r="A372" s="47" t="s">
        <v>920</v>
      </c>
      <c r="B372" s="47"/>
      <c r="C372" s="47"/>
      <c r="D372" s="47"/>
      <c r="E372" s="47"/>
      <c r="F372" s="47"/>
    </row>
    <row r="373" spans="1:6" ht="42" hidden="1" customHeight="1" outlineLevel="1" x14ac:dyDescent="0.2">
      <c r="A373" s="49"/>
      <c r="B373" s="49"/>
      <c r="C373" s="49"/>
      <c r="D373" s="49"/>
      <c r="E373" s="49"/>
      <c r="F373" s="49"/>
    </row>
    <row r="374" spans="1:6" hidden="1" outlineLevel="1" x14ac:dyDescent="0.2">
      <c r="A374" s="47" t="s">
        <v>921</v>
      </c>
      <c r="B374" s="47"/>
      <c r="C374" s="47"/>
      <c r="D374" s="47"/>
      <c r="E374" s="47"/>
      <c r="F374" s="47"/>
    </row>
    <row r="375" spans="1:6" hidden="1" outlineLevel="1" x14ac:dyDescent="0.2">
      <c r="A375" s="47" t="s">
        <v>922</v>
      </c>
      <c r="B375" s="47"/>
      <c r="C375" s="47"/>
      <c r="D375" s="47"/>
      <c r="E375" s="47"/>
      <c r="F375" s="47"/>
    </row>
    <row r="376" spans="1:6" hidden="1" outlineLevel="1" x14ac:dyDescent="0.2">
      <c r="A376" s="47" t="s">
        <v>923</v>
      </c>
      <c r="B376" s="47"/>
      <c r="C376" s="47"/>
      <c r="D376" s="47"/>
      <c r="E376" s="47"/>
      <c r="F376" s="47"/>
    </row>
    <row r="377" spans="1:6" hidden="1" outlineLevel="1" x14ac:dyDescent="0.2">
      <c r="A377" s="47" t="s">
        <v>924</v>
      </c>
      <c r="B377" s="47"/>
      <c r="C377" s="47"/>
      <c r="D377" s="47"/>
      <c r="E377" s="47"/>
      <c r="F377" s="47"/>
    </row>
    <row r="378" spans="1:6" hidden="1" outlineLevel="1" x14ac:dyDescent="0.2">
      <c r="A378" s="47" t="s">
        <v>925</v>
      </c>
      <c r="B378" s="47"/>
      <c r="C378" s="47"/>
      <c r="D378" s="47"/>
      <c r="E378" s="47"/>
      <c r="F378" s="47"/>
    </row>
    <row r="379" spans="1:6" hidden="1" outlineLevel="1" x14ac:dyDescent="0.2">
      <c r="A379" s="47" t="s">
        <v>926</v>
      </c>
      <c r="B379" s="47"/>
      <c r="C379" s="47"/>
      <c r="D379" s="47"/>
      <c r="E379" s="47"/>
      <c r="F379" s="47"/>
    </row>
    <row r="380" spans="1:6" hidden="1" outlineLevel="1" x14ac:dyDescent="0.2">
      <c r="A380" s="47" t="s">
        <v>927</v>
      </c>
      <c r="B380" s="47"/>
      <c r="C380" s="47"/>
      <c r="D380" s="47"/>
      <c r="E380" s="47"/>
      <c r="F380" s="47"/>
    </row>
    <row r="381" spans="1:6" hidden="1" outlineLevel="1" x14ac:dyDescent="0.2">
      <c r="A381" s="42"/>
      <c r="B381" s="42"/>
      <c r="C381" s="42"/>
      <c r="D381" s="42"/>
      <c r="E381" s="42"/>
      <c r="F381" s="42"/>
    </row>
    <row r="382" spans="1:6" ht="16.5" hidden="1" outlineLevel="1" x14ac:dyDescent="0.2">
      <c r="A382" s="48" t="s">
        <v>928</v>
      </c>
      <c r="B382" s="48"/>
      <c r="C382" s="48"/>
      <c r="D382" s="48"/>
      <c r="E382" s="48"/>
      <c r="F382" s="48"/>
    </row>
    <row r="383" spans="1:6" hidden="1" outlineLevel="1" x14ac:dyDescent="0.2">
      <c r="A383" s="47" t="s">
        <v>929</v>
      </c>
      <c r="B383" s="47"/>
      <c r="C383" s="47"/>
      <c r="D383" s="47"/>
      <c r="E383" s="47"/>
      <c r="F383" s="47"/>
    </row>
    <row r="384" spans="1:6" hidden="1" outlineLevel="1" x14ac:dyDescent="0.2">
      <c r="A384" s="47" t="s">
        <v>930</v>
      </c>
      <c r="B384" s="47"/>
      <c r="C384" s="47"/>
      <c r="D384" s="47"/>
      <c r="E384" s="47"/>
      <c r="F384" s="47"/>
    </row>
    <row r="385" spans="1:6" hidden="1" outlineLevel="1" x14ac:dyDescent="0.2">
      <c r="A385" s="47" t="s">
        <v>931</v>
      </c>
      <c r="B385" s="47"/>
      <c r="C385" s="47"/>
      <c r="D385" s="47"/>
      <c r="E385" s="47"/>
      <c r="F385" s="47"/>
    </row>
    <row r="386" spans="1:6" ht="66" hidden="1" customHeight="1" outlineLevel="1" x14ac:dyDescent="0.2">
      <c r="A386" s="49"/>
      <c r="B386" s="49"/>
      <c r="C386" s="49"/>
      <c r="D386" s="49"/>
      <c r="E386" s="49"/>
      <c r="F386" s="49"/>
    </row>
    <row r="387" spans="1:6" hidden="1" outlineLevel="1" x14ac:dyDescent="0.2">
      <c r="A387" s="47" t="s">
        <v>932</v>
      </c>
      <c r="B387" s="47"/>
      <c r="C387" s="47"/>
      <c r="D387" s="47"/>
      <c r="E387" s="47"/>
      <c r="F387" s="47"/>
    </row>
    <row r="388" spans="1:6" hidden="1" outlineLevel="1" x14ac:dyDescent="0.2">
      <c r="A388" s="47" t="s">
        <v>933</v>
      </c>
      <c r="B388" s="47"/>
      <c r="C388" s="47"/>
      <c r="D388" s="47"/>
      <c r="E388" s="47"/>
      <c r="F388" s="47"/>
    </row>
    <row r="389" spans="1:6" hidden="1" outlineLevel="1" x14ac:dyDescent="0.2">
      <c r="A389" s="47" t="s">
        <v>934</v>
      </c>
      <c r="B389" s="47"/>
      <c r="C389" s="47"/>
      <c r="D389" s="47"/>
      <c r="E389" s="47"/>
      <c r="F389" s="47"/>
    </row>
    <row r="390" spans="1:6" hidden="1" outlineLevel="1" x14ac:dyDescent="0.2">
      <c r="A390" s="47" t="s">
        <v>935</v>
      </c>
      <c r="B390" s="47"/>
      <c r="C390" s="47"/>
      <c r="D390" s="47"/>
      <c r="E390" s="47"/>
      <c r="F390" s="47"/>
    </row>
    <row r="391" spans="1:6" hidden="1" outlineLevel="1" x14ac:dyDescent="0.2">
      <c r="A391" s="42"/>
      <c r="B391" s="42"/>
      <c r="C391" s="42"/>
      <c r="D391" s="42"/>
      <c r="E391" s="42"/>
      <c r="F391" s="42"/>
    </row>
    <row r="392" spans="1:6" ht="16.5" hidden="1" outlineLevel="1" x14ac:dyDescent="0.2">
      <c r="A392" s="48" t="s">
        <v>936</v>
      </c>
      <c r="B392" s="48"/>
      <c r="C392" s="48"/>
      <c r="D392" s="48"/>
      <c r="E392" s="48"/>
      <c r="F392" s="48"/>
    </row>
    <row r="393" spans="1:6" hidden="1" outlineLevel="1" x14ac:dyDescent="0.2">
      <c r="A393" s="47" t="s">
        <v>937</v>
      </c>
      <c r="B393" s="47"/>
      <c r="C393" s="47"/>
      <c r="D393" s="47"/>
      <c r="E393" s="47"/>
      <c r="F393" s="47"/>
    </row>
    <row r="394" spans="1:6" ht="66" hidden="1" customHeight="1" outlineLevel="1" x14ac:dyDescent="0.2">
      <c r="A394" s="49"/>
      <c r="B394" s="49"/>
      <c r="C394" s="49"/>
      <c r="D394" s="49"/>
      <c r="E394" s="49"/>
      <c r="F394" s="49"/>
    </row>
    <row r="395" spans="1:6" hidden="1" outlineLevel="1" x14ac:dyDescent="0.2">
      <c r="A395" s="47" t="s">
        <v>938</v>
      </c>
      <c r="B395" s="47"/>
      <c r="C395" s="47"/>
      <c r="D395" s="47"/>
      <c r="E395" s="47"/>
      <c r="F395" s="47"/>
    </row>
    <row r="396" spans="1:6" hidden="1" outlineLevel="1" x14ac:dyDescent="0.2">
      <c r="A396" s="47" t="s">
        <v>939</v>
      </c>
      <c r="B396" s="47"/>
      <c r="C396" s="47"/>
      <c r="D396" s="47"/>
      <c r="E396" s="47"/>
      <c r="F396" s="47"/>
    </row>
    <row r="397" spans="1:6" hidden="1" outlineLevel="1" x14ac:dyDescent="0.2">
      <c r="A397" s="47" t="s">
        <v>940</v>
      </c>
      <c r="B397" s="47"/>
      <c r="C397" s="47"/>
      <c r="D397" s="47"/>
      <c r="E397" s="47"/>
      <c r="F397" s="47"/>
    </row>
    <row r="398" spans="1:6" hidden="1" outlineLevel="1" x14ac:dyDescent="0.2">
      <c r="A398" s="42"/>
      <c r="B398" s="42"/>
      <c r="C398" s="42"/>
      <c r="D398" s="42"/>
      <c r="E398" s="42"/>
      <c r="F398" s="42"/>
    </row>
    <row r="399" spans="1:6" ht="16.5" hidden="1" outlineLevel="1" x14ac:dyDescent="0.2">
      <c r="A399" s="48" t="s">
        <v>941</v>
      </c>
      <c r="B399" s="48"/>
      <c r="C399" s="48"/>
      <c r="D399" s="48"/>
      <c r="E399" s="48"/>
      <c r="F399" s="48"/>
    </row>
    <row r="400" spans="1:6" hidden="1" outlineLevel="1" x14ac:dyDescent="0.2">
      <c r="A400" s="47" t="s">
        <v>942</v>
      </c>
      <c r="B400" s="47"/>
      <c r="C400" s="47"/>
      <c r="D400" s="47"/>
      <c r="E400" s="47"/>
      <c r="F400" s="47"/>
    </row>
    <row r="401" spans="1:6" hidden="1" outlineLevel="1" x14ac:dyDescent="0.2">
      <c r="A401" s="47" t="s">
        <v>943</v>
      </c>
      <c r="B401" s="47"/>
      <c r="C401" s="47"/>
      <c r="D401" s="47"/>
      <c r="E401" s="47"/>
      <c r="F401" s="47"/>
    </row>
    <row r="402" spans="1:6" hidden="1" outlineLevel="1" x14ac:dyDescent="0.2">
      <c r="A402" s="47" t="s">
        <v>944</v>
      </c>
      <c r="B402" s="47"/>
      <c r="C402" s="47"/>
      <c r="D402" s="47"/>
      <c r="E402" s="47"/>
      <c r="F402" s="47"/>
    </row>
    <row r="403" spans="1:6" hidden="1" outlineLevel="1" x14ac:dyDescent="0.2">
      <c r="A403" s="47" t="s">
        <v>945</v>
      </c>
      <c r="B403" s="47"/>
      <c r="C403" s="47"/>
      <c r="D403" s="47"/>
      <c r="E403" s="47"/>
      <c r="F403" s="47"/>
    </row>
    <row r="404" spans="1:6" hidden="1" outlineLevel="1" x14ac:dyDescent="0.2">
      <c r="A404" s="47" t="s">
        <v>946</v>
      </c>
      <c r="B404" s="47"/>
      <c r="C404" s="47"/>
      <c r="D404" s="47"/>
      <c r="E404" s="47"/>
      <c r="F404" s="47"/>
    </row>
    <row r="405" spans="1:6" hidden="1" outlineLevel="1" x14ac:dyDescent="0.2">
      <c r="A405" s="47" t="s">
        <v>947</v>
      </c>
      <c r="B405" s="47"/>
      <c r="C405" s="47"/>
      <c r="D405" s="47"/>
      <c r="E405" s="47"/>
      <c r="F405" s="47"/>
    </row>
    <row r="406" spans="1:6" hidden="1" outlineLevel="1" x14ac:dyDescent="0.2">
      <c r="A406" s="47" t="s">
        <v>948</v>
      </c>
      <c r="B406" s="47"/>
      <c r="C406" s="47"/>
      <c r="D406" s="47"/>
      <c r="E406" s="47"/>
      <c r="F406" s="47"/>
    </row>
    <row r="407" spans="1:6" hidden="1" outlineLevel="1" x14ac:dyDescent="0.2">
      <c r="A407" s="47" t="s">
        <v>949</v>
      </c>
      <c r="B407" s="47"/>
      <c r="C407" s="47"/>
      <c r="D407" s="47"/>
      <c r="E407" s="47"/>
      <c r="F407" s="47"/>
    </row>
    <row r="408" spans="1:6" hidden="1" outlineLevel="1" x14ac:dyDescent="0.2">
      <c r="A408" s="47" t="s">
        <v>950</v>
      </c>
      <c r="B408" s="47"/>
      <c r="C408" s="47"/>
      <c r="D408" s="47"/>
      <c r="E408" s="47"/>
      <c r="F408" s="47"/>
    </row>
    <row r="409" spans="1:6" hidden="1" outlineLevel="1" x14ac:dyDescent="0.2">
      <c r="A409" s="47" t="s">
        <v>951</v>
      </c>
      <c r="B409" s="47"/>
      <c r="C409" s="47"/>
      <c r="D409" s="47"/>
      <c r="E409" s="47"/>
      <c r="F409" s="47"/>
    </row>
    <row r="410" spans="1:6" hidden="1" outlineLevel="1" x14ac:dyDescent="0.2">
      <c r="A410" s="47" t="s">
        <v>952</v>
      </c>
      <c r="B410" s="47"/>
      <c r="C410" s="47"/>
      <c r="D410" s="47"/>
      <c r="E410" s="47"/>
      <c r="F410" s="47"/>
    </row>
    <row r="411" spans="1:6" hidden="1" outlineLevel="1" x14ac:dyDescent="0.2">
      <c r="A411" s="47" t="s">
        <v>953</v>
      </c>
      <c r="B411" s="47"/>
      <c r="C411" s="47"/>
      <c r="D411" s="47"/>
      <c r="E411" s="47"/>
      <c r="F411" s="47"/>
    </row>
    <row r="412" spans="1:6" hidden="1" outlineLevel="1" x14ac:dyDescent="0.2">
      <c r="A412" s="47" t="s">
        <v>954</v>
      </c>
      <c r="B412" s="47"/>
      <c r="C412" s="47"/>
      <c r="D412" s="47"/>
      <c r="E412" s="47"/>
      <c r="F412" s="47"/>
    </row>
    <row r="413" spans="1:6" hidden="1" outlineLevel="1" x14ac:dyDescent="0.2">
      <c r="A413" s="47" t="s">
        <v>955</v>
      </c>
      <c r="B413" s="47"/>
      <c r="C413" s="47"/>
      <c r="D413" s="47"/>
      <c r="E413" s="47"/>
      <c r="F413" s="47"/>
    </row>
    <row r="414" spans="1:6" hidden="1" outlineLevel="1" x14ac:dyDescent="0.2">
      <c r="A414" s="47" t="s">
        <v>956</v>
      </c>
      <c r="B414" s="47"/>
      <c r="C414" s="47"/>
      <c r="D414" s="47"/>
      <c r="E414" s="47"/>
      <c r="F414" s="47"/>
    </row>
    <row r="415" spans="1:6" hidden="1" outlineLevel="1" x14ac:dyDescent="0.2">
      <c r="A415" s="47" t="s">
        <v>957</v>
      </c>
      <c r="B415" s="47"/>
      <c r="C415" s="47"/>
      <c r="D415" s="47"/>
      <c r="E415" s="47"/>
      <c r="F415" s="47"/>
    </row>
    <row r="416" spans="1:6" hidden="1" outlineLevel="1" x14ac:dyDescent="0.2">
      <c r="A416" s="47" t="s">
        <v>958</v>
      </c>
      <c r="B416" s="47"/>
      <c r="C416" s="47"/>
      <c r="D416" s="47"/>
      <c r="E416" s="47"/>
      <c r="F416" s="47"/>
    </row>
    <row r="417" spans="1:6" ht="66" hidden="1" customHeight="1" outlineLevel="1" x14ac:dyDescent="0.2">
      <c r="A417" s="49"/>
      <c r="B417" s="49"/>
      <c r="C417" s="49"/>
      <c r="D417" s="49"/>
      <c r="E417" s="49"/>
      <c r="F417" s="49"/>
    </row>
    <row r="418" spans="1:6" hidden="1" outlineLevel="1" x14ac:dyDescent="0.2">
      <c r="A418" s="47" t="s">
        <v>959</v>
      </c>
      <c r="B418" s="47"/>
      <c r="C418" s="47"/>
      <c r="D418" s="47"/>
      <c r="E418" s="47"/>
      <c r="F418" s="47"/>
    </row>
    <row r="419" spans="1:6" hidden="1" outlineLevel="1" x14ac:dyDescent="0.2">
      <c r="A419" s="47" t="s">
        <v>960</v>
      </c>
      <c r="B419" s="47"/>
      <c r="C419" s="47"/>
      <c r="D419" s="47"/>
      <c r="E419" s="47"/>
      <c r="F419" s="47"/>
    </row>
    <row r="420" spans="1:6" hidden="1" outlineLevel="1" x14ac:dyDescent="0.2">
      <c r="A420" s="47" t="s">
        <v>961</v>
      </c>
      <c r="B420" s="47"/>
      <c r="C420" s="47"/>
      <c r="D420" s="47"/>
      <c r="E420" s="47"/>
      <c r="F420" s="47"/>
    </row>
    <row r="421" spans="1:6" hidden="1" outlineLevel="1" x14ac:dyDescent="0.2">
      <c r="A421" s="47" t="s">
        <v>962</v>
      </c>
      <c r="B421" s="47"/>
      <c r="C421" s="47"/>
      <c r="D421" s="47"/>
      <c r="E421" s="47"/>
      <c r="F421" s="47"/>
    </row>
    <row r="422" spans="1:6" hidden="1" outlineLevel="1" x14ac:dyDescent="0.2">
      <c r="A422" s="47" t="s">
        <v>963</v>
      </c>
      <c r="B422" s="47"/>
      <c r="C422" s="47"/>
      <c r="D422" s="47"/>
      <c r="E422" s="47"/>
      <c r="F422" s="47"/>
    </row>
    <row r="423" spans="1:6" hidden="1" outlineLevel="1" x14ac:dyDescent="0.2">
      <c r="A423" s="47" t="s">
        <v>964</v>
      </c>
      <c r="B423" s="47"/>
      <c r="C423" s="47"/>
      <c r="D423" s="47"/>
      <c r="E423" s="47"/>
      <c r="F423" s="47"/>
    </row>
    <row r="424" spans="1:6" ht="66" hidden="1" customHeight="1" outlineLevel="1" x14ac:dyDescent="0.2">
      <c r="A424" s="49"/>
      <c r="B424" s="49"/>
      <c r="C424" s="49"/>
      <c r="D424" s="49"/>
      <c r="E424" s="49"/>
      <c r="F424" s="49"/>
    </row>
    <row r="425" spans="1:6" hidden="1" outlineLevel="1" x14ac:dyDescent="0.2">
      <c r="A425" s="47" t="s">
        <v>965</v>
      </c>
      <c r="B425" s="47"/>
      <c r="C425" s="47"/>
      <c r="D425" s="47"/>
      <c r="E425" s="47"/>
      <c r="F425" s="47"/>
    </row>
    <row r="426" spans="1:6" hidden="1" outlineLevel="1" x14ac:dyDescent="0.2">
      <c r="A426" s="42"/>
      <c r="B426" s="42"/>
      <c r="C426" s="42"/>
      <c r="D426" s="42"/>
      <c r="E426" s="42"/>
      <c r="F426" s="42"/>
    </row>
    <row r="427" spans="1:6" ht="16.5" hidden="1" outlineLevel="1" x14ac:dyDescent="0.2">
      <c r="A427" s="48" t="s">
        <v>966</v>
      </c>
      <c r="B427" s="48"/>
      <c r="C427" s="48"/>
      <c r="D427" s="48"/>
      <c r="E427" s="48"/>
      <c r="F427" s="48"/>
    </row>
    <row r="428" spans="1:6" hidden="1" outlineLevel="1" x14ac:dyDescent="0.2">
      <c r="A428" s="47" t="s">
        <v>967</v>
      </c>
      <c r="B428" s="47"/>
      <c r="C428" s="47"/>
      <c r="D428" s="47"/>
      <c r="E428" s="47"/>
      <c r="F428" s="47"/>
    </row>
    <row r="429" spans="1:6" hidden="1" outlineLevel="1" x14ac:dyDescent="0.2">
      <c r="A429" s="47" t="s">
        <v>968</v>
      </c>
      <c r="B429" s="47"/>
      <c r="C429" s="47"/>
      <c r="D429" s="47"/>
      <c r="E429" s="47"/>
      <c r="F429" s="47"/>
    </row>
    <row r="430" spans="1:6" ht="42" hidden="1" customHeight="1" outlineLevel="1" x14ac:dyDescent="0.2">
      <c r="A430" s="49"/>
      <c r="B430" s="49"/>
      <c r="C430" s="49"/>
      <c r="D430" s="49"/>
      <c r="E430" s="49"/>
      <c r="F430" s="49"/>
    </row>
    <row r="431" spans="1:6" ht="66" hidden="1" customHeight="1" outlineLevel="1" x14ac:dyDescent="0.2">
      <c r="A431" s="49"/>
      <c r="B431" s="49"/>
      <c r="C431" s="49"/>
      <c r="D431" s="49"/>
      <c r="E431" s="49"/>
      <c r="F431" s="49"/>
    </row>
    <row r="432" spans="1:6" hidden="1" outlineLevel="1" x14ac:dyDescent="0.2">
      <c r="A432" s="47" t="s">
        <v>969</v>
      </c>
      <c r="B432" s="47"/>
      <c r="C432" s="47"/>
      <c r="D432" s="47"/>
      <c r="E432" s="47"/>
      <c r="F432" s="47"/>
    </row>
    <row r="433" spans="1:6" hidden="1" outlineLevel="1" x14ac:dyDescent="0.2">
      <c r="A433" s="47" t="s">
        <v>970</v>
      </c>
      <c r="B433" s="47"/>
      <c r="C433" s="47"/>
      <c r="D433" s="47"/>
      <c r="E433" s="47"/>
      <c r="F433" s="47"/>
    </row>
    <row r="434" spans="1:6" hidden="1" outlineLevel="1" x14ac:dyDescent="0.2">
      <c r="A434" s="47" t="s">
        <v>971</v>
      </c>
      <c r="B434" s="47"/>
      <c r="C434" s="47"/>
      <c r="D434" s="47"/>
      <c r="E434" s="47"/>
      <c r="F434" s="47"/>
    </row>
    <row r="435" spans="1:6" hidden="1" outlineLevel="1" x14ac:dyDescent="0.2">
      <c r="A435" s="47" t="s">
        <v>972</v>
      </c>
      <c r="B435" s="47"/>
      <c r="C435" s="47"/>
      <c r="D435" s="47"/>
      <c r="E435" s="47"/>
      <c r="F435" s="47"/>
    </row>
    <row r="436" spans="1:6" hidden="1" outlineLevel="1" x14ac:dyDescent="0.2">
      <c r="A436" s="42"/>
      <c r="B436" s="42"/>
      <c r="C436" s="42"/>
      <c r="D436" s="42"/>
      <c r="E436" s="42"/>
      <c r="F436" s="42"/>
    </row>
    <row r="437" spans="1:6" ht="16.5" hidden="1" outlineLevel="1" x14ac:dyDescent="0.2">
      <c r="A437" s="48" t="s">
        <v>973</v>
      </c>
      <c r="B437" s="48"/>
      <c r="C437" s="48"/>
      <c r="D437" s="48"/>
      <c r="E437" s="48"/>
      <c r="F437" s="48"/>
    </row>
    <row r="438" spans="1:6" hidden="1" outlineLevel="1" x14ac:dyDescent="0.2">
      <c r="A438" s="47" t="s">
        <v>974</v>
      </c>
      <c r="B438" s="47"/>
      <c r="C438" s="47"/>
      <c r="D438" s="47"/>
      <c r="E438" s="47"/>
      <c r="F438" s="47"/>
    </row>
    <row r="439" spans="1:6" hidden="1" outlineLevel="1" x14ac:dyDescent="0.2">
      <c r="A439" s="47" t="s">
        <v>975</v>
      </c>
      <c r="B439" s="47"/>
      <c r="C439" s="47"/>
      <c r="D439" s="47"/>
      <c r="E439" s="47"/>
      <c r="F439" s="47"/>
    </row>
    <row r="440" spans="1:6" hidden="1" outlineLevel="1" x14ac:dyDescent="0.2">
      <c r="A440" s="47" t="s">
        <v>976</v>
      </c>
      <c r="B440" s="47"/>
      <c r="C440" s="47"/>
      <c r="D440" s="47"/>
      <c r="E440" s="47"/>
      <c r="F440" s="47"/>
    </row>
    <row r="441" spans="1:6" hidden="1" outlineLevel="1" x14ac:dyDescent="0.2">
      <c r="A441" s="47" t="s">
        <v>977</v>
      </c>
      <c r="B441" s="47"/>
      <c r="C441" s="47"/>
      <c r="D441" s="47"/>
      <c r="E441" s="47"/>
      <c r="F441" s="47"/>
    </row>
    <row r="442" spans="1:6" hidden="1" outlineLevel="1" x14ac:dyDescent="0.2">
      <c r="A442" s="47" t="s">
        <v>978</v>
      </c>
      <c r="B442" s="47"/>
      <c r="C442" s="47"/>
      <c r="D442" s="47"/>
      <c r="E442" s="47"/>
      <c r="F442" s="47"/>
    </row>
    <row r="443" spans="1:6" ht="42" hidden="1" customHeight="1" outlineLevel="1" x14ac:dyDescent="0.2">
      <c r="A443" s="49"/>
      <c r="B443" s="49"/>
      <c r="C443" s="49"/>
      <c r="D443" s="49"/>
      <c r="E443" s="49"/>
      <c r="F443" s="49"/>
    </row>
    <row r="444" spans="1:6" ht="66" hidden="1" customHeight="1" outlineLevel="1" x14ac:dyDescent="0.2">
      <c r="A444" s="49"/>
      <c r="B444" s="49"/>
      <c r="C444" s="49"/>
      <c r="D444" s="49"/>
      <c r="E444" s="49"/>
      <c r="F444" s="49"/>
    </row>
    <row r="445" spans="1:6" hidden="1" outlineLevel="1" x14ac:dyDescent="0.2">
      <c r="A445" s="47" t="s">
        <v>979</v>
      </c>
      <c r="B445" s="47"/>
      <c r="C445" s="47"/>
      <c r="D445" s="47"/>
      <c r="E445" s="47"/>
      <c r="F445" s="47"/>
    </row>
    <row r="446" spans="1:6" hidden="1" outlineLevel="1" x14ac:dyDescent="0.2">
      <c r="A446" s="47" t="s">
        <v>980</v>
      </c>
      <c r="B446" s="47"/>
      <c r="C446" s="47"/>
      <c r="D446" s="47"/>
      <c r="E446" s="47"/>
      <c r="F446" s="47"/>
    </row>
    <row r="447" spans="1:6" hidden="1" outlineLevel="1" x14ac:dyDescent="0.2">
      <c r="A447" s="47" t="s">
        <v>981</v>
      </c>
      <c r="B447" s="47"/>
      <c r="C447" s="47"/>
      <c r="D447" s="47"/>
      <c r="E447" s="47"/>
      <c r="F447" s="47"/>
    </row>
    <row r="448" spans="1:6" hidden="1" outlineLevel="1" x14ac:dyDescent="0.2">
      <c r="A448" s="47" t="s">
        <v>968</v>
      </c>
      <c r="B448" s="47"/>
      <c r="C448" s="47"/>
      <c r="D448" s="47"/>
      <c r="E448" s="47"/>
      <c r="F448" s="47"/>
    </row>
    <row r="449" spans="1:6" hidden="1" outlineLevel="1" x14ac:dyDescent="0.2">
      <c r="A449" s="47" t="s">
        <v>982</v>
      </c>
      <c r="B449" s="47"/>
      <c r="C449" s="47"/>
      <c r="D449" s="47"/>
      <c r="E449" s="47"/>
      <c r="F449" s="47"/>
    </row>
    <row r="450" spans="1:6" hidden="1" outlineLevel="1" x14ac:dyDescent="0.2">
      <c r="A450" s="47" t="s">
        <v>983</v>
      </c>
      <c r="B450" s="47"/>
      <c r="C450" s="47"/>
      <c r="D450" s="47"/>
      <c r="E450" s="47"/>
      <c r="F450" s="47"/>
    </row>
    <row r="451" spans="1:6" hidden="1" outlineLevel="1" x14ac:dyDescent="0.2">
      <c r="A451" s="47" t="s">
        <v>984</v>
      </c>
      <c r="B451" s="47"/>
      <c r="C451" s="47"/>
      <c r="D451" s="47"/>
      <c r="E451" s="47"/>
      <c r="F451" s="47"/>
    </row>
    <row r="452" spans="1:6" hidden="1" outlineLevel="1" x14ac:dyDescent="0.2">
      <c r="A452" s="47" t="s">
        <v>985</v>
      </c>
      <c r="B452" s="47"/>
      <c r="C452" s="47"/>
      <c r="D452" s="47"/>
      <c r="E452" s="47"/>
      <c r="F452" s="47"/>
    </row>
    <row r="453" spans="1:6" hidden="1" outlineLevel="1" x14ac:dyDescent="0.2">
      <c r="A453" s="47" t="s">
        <v>986</v>
      </c>
      <c r="B453" s="47"/>
      <c r="C453" s="47"/>
      <c r="D453" s="47"/>
      <c r="E453" s="47"/>
      <c r="F453" s="47"/>
    </row>
    <row r="454" spans="1:6" hidden="1" outlineLevel="1" x14ac:dyDescent="0.2">
      <c r="A454" s="42"/>
      <c r="B454" s="42"/>
      <c r="C454" s="42"/>
      <c r="D454" s="42"/>
      <c r="E454" s="42"/>
      <c r="F454" s="42"/>
    </row>
    <row r="455" spans="1:6" ht="16.5" hidden="1" outlineLevel="1" x14ac:dyDescent="0.2">
      <c r="A455" s="48" t="s">
        <v>987</v>
      </c>
      <c r="B455" s="48"/>
      <c r="C455" s="48"/>
      <c r="D455" s="48"/>
      <c r="E455" s="48"/>
      <c r="F455" s="48"/>
    </row>
    <row r="456" spans="1:6" hidden="1" outlineLevel="1" x14ac:dyDescent="0.2">
      <c r="A456" s="47" t="s">
        <v>988</v>
      </c>
      <c r="B456" s="47"/>
      <c r="C456" s="47"/>
      <c r="D456" s="47"/>
      <c r="E456" s="47"/>
      <c r="F456" s="47"/>
    </row>
    <row r="457" spans="1:6" hidden="1" outlineLevel="1" x14ac:dyDescent="0.2">
      <c r="A457" s="47" t="s">
        <v>989</v>
      </c>
      <c r="B457" s="47"/>
      <c r="C457" s="47"/>
      <c r="D457" s="47"/>
      <c r="E457" s="47"/>
      <c r="F457" s="47"/>
    </row>
    <row r="458" spans="1:6" hidden="1" outlineLevel="1" x14ac:dyDescent="0.2">
      <c r="A458" s="47" t="s">
        <v>990</v>
      </c>
      <c r="B458" s="47"/>
      <c r="C458" s="47"/>
      <c r="D458" s="47"/>
      <c r="E458" s="47"/>
      <c r="F458" s="47"/>
    </row>
    <row r="459" spans="1:6" hidden="1" outlineLevel="1" x14ac:dyDescent="0.2">
      <c r="A459" s="47" t="s">
        <v>991</v>
      </c>
      <c r="B459" s="47"/>
      <c r="C459" s="47"/>
      <c r="D459" s="47"/>
      <c r="E459" s="47"/>
      <c r="F459" s="47"/>
    </row>
    <row r="460" spans="1:6" hidden="1" outlineLevel="1" x14ac:dyDescent="0.2">
      <c r="A460" s="47" t="s">
        <v>992</v>
      </c>
      <c r="B460" s="47"/>
      <c r="C460" s="47"/>
      <c r="D460" s="47"/>
      <c r="E460" s="47"/>
      <c r="F460" s="47"/>
    </row>
    <row r="461" spans="1:6" hidden="1" outlineLevel="1" x14ac:dyDescent="0.2">
      <c r="A461" s="47" t="s">
        <v>993</v>
      </c>
      <c r="B461" s="47"/>
      <c r="C461" s="47"/>
      <c r="D461" s="47"/>
      <c r="E461" s="47"/>
      <c r="F461" s="47"/>
    </row>
    <row r="462" spans="1:6" hidden="1" outlineLevel="1" x14ac:dyDescent="0.2">
      <c r="A462" s="47" t="s">
        <v>994</v>
      </c>
      <c r="B462" s="47"/>
      <c r="C462" s="47"/>
      <c r="D462" s="47"/>
      <c r="E462" s="47"/>
      <c r="F462" s="47"/>
    </row>
    <row r="463" spans="1:6" hidden="1" outlineLevel="1" x14ac:dyDescent="0.2">
      <c r="A463" s="47" t="s">
        <v>995</v>
      </c>
      <c r="B463" s="47"/>
      <c r="C463" s="47"/>
      <c r="D463" s="47"/>
      <c r="E463" s="47"/>
      <c r="F463" s="47"/>
    </row>
    <row r="464" spans="1:6" hidden="1" outlineLevel="1" x14ac:dyDescent="0.2">
      <c r="A464" s="47" t="s">
        <v>996</v>
      </c>
      <c r="B464" s="47"/>
      <c r="C464" s="47"/>
      <c r="D464" s="47"/>
      <c r="E464" s="47"/>
      <c r="F464" s="47"/>
    </row>
    <row r="465" spans="1:6" hidden="1" outlineLevel="1" x14ac:dyDescent="0.2">
      <c r="A465" s="47" t="s">
        <v>997</v>
      </c>
      <c r="B465" s="47"/>
      <c r="C465" s="47"/>
      <c r="D465" s="47"/>
      <c r="E465" s="47"/>
      <c r="F465" s="47"/>
    </row>
    <row r="466" spans="1:6" hidden="1" outlineLevel="1" x14ac:dyDescent="0.2">
      <c r="A466" s="47" t="s">
        <v>998</v>
      </c>
      <c r="B466" s="47"/>
      <c r="C466" s="47"/>
      <c r="D466" s="47"/>
      <c r="E466" s="47"/>
      <c r="F466" s="47"/>
    </row>
    <row r="467" spans="1:6" hidden="1" outlineLevel="1" x14ac:dyDescent="0.2">
      <c r="A467" s="47" t="s">
        <v>999</v>
      </c>
      <c r="B467" s="47"/>
      <c r="C467" s="47"/>
      <c r="D467" s="47"/>
      <c r="E467" s="47"/>
      <c r="F467" s="47"/>
    </row>
    <row r="468" spans="1:6" hidden="1" outlineLevel="1" x14ac:dyDescent="0.2">
      <c r="A468" s="47" t="s">
        <v>1000</v>
      </c>
      <c r="B468" s="47"/>
      <c r="C468" s="47"/>
      <c r="D468" s="47"/>
      <c r="E468" s="47"/>
      <c r="F468" s="47"/>
    </row>
    <row r="469" spans="1:6" hidden="1" outlineLevel="1" x14ac:dyDescent="0.2">
      <c r="A469" s="47" t="s">
        <v>1001</v>
      </c>
      <c r="B469" s="47"/>
      <c r="C469" s="47"/>
      <c r="D469" s="47"/>
      <c r="E469" s="47"/>
      <c r="F469" s="47"/>
    </row>
    <row r="470" spans="1:6" hidden="1" outlineLevel="1" x14ac:dyDescent="0.2">
      <c r="A470" s="47" t="s">
        <v>1002</v>
      </c>
      <c r="B470" s="47"/>
      <c r="C470" s="47"/>
      <c r="D470" s="47"/>
      <c r="E470" s="47"/>
      <c r="F470" s="47"/>
    </row>
    <row r="471" spans="1:6" hidden="1" outlineLevel="1" x14ac:dyDescent="0.2">
      <c r="A471" s="47" t="s">
        <v>1003</v>
      </c>
      <c r="B471" s="47"/>
      <c r="C471" s="47"/>
      <c r="D471" s="47"/>
      <c r="E471" s="47"/>
      <c r="F471" s="47"/>
    </row>
    <row r="472" spans="1:6" hidden="1" outlineLevel="1" x14ac:dyDescent="0.2">
      <c r="A472" s="47" t="s">
        <v>1004</v>
      </c>
      <c r="B472" s="47"/>
      <c r="C472" s="47"/>
      <c r="D472" s="47"/>
      <c r="E472" s="47"/>
      <c r="F472" s="47"/>
    </row>
    <row r="473" spans="1:6" hidden="1" outlineLevel="1" x14ac:dyDescent="0.2">
      <c r="A473" s="47" t="s">
        <v>1005</v>
      </c>
      <c r="B473" s="47"/>
      <c r="C473" s="47"/>
      <c r="D473" s="47"/>
      <c r="E473" s="47"/>
      <c r="F473" s="47"/>
    </row>
    <row r="474" spans="1:6" hidden="1" outlineLevel="1" x14ac:dyDescent="0.2">
      <c r="A474" s="47" t="s">
        <v>1006</v>
      </c>
      <c r="B474" s="47"/>
      <c r="C474" s="47"/>
      <c r="D474" s="47"/>
      <c r="E474" s="47"/>
      <c r="F474" s="47"/>
    </row>
    <row r="475" spans="1:6" hidden="1" outlineLevel="1" x14ac:dyDescent="0.2">
      <c r="A475" s="47" t="s">
        <v>1007</v>
      </c>
      <c r="B475" s="47"/>
      <c r="C475" s="47"/>
      <c r="D475" s="47"/>
      <c r="E475" s="47"/>
      <c r="F475" s="47"/>
    </row>
    <row r="476" spans="1:6" hidden="1" outlineLevel="1" x14ac:dyDescent="0.2">
      <c r="A476" s="42"/>
      <c r="B476" s="42"/>
      <c r="C476" s="42"/>
      <c r="D476" s="42"/>
      <c r="E476" s="42"/>
      <c r="F476" s="42"/>
    </row>
    <row r="477" spans="1:6" hidden="1" outlineLevel="1" x14ac:dyDescent="0.2">
      <c r="A477" s="42"/>
      <c r="B477" s="42"/>
      <c r="C477" s="42"/>
      <c r="D477" s="42"/>
      <c r="E477" s="42"/>
      <c r="F477" s="42"/>
    </row>
    <row r="478" spans="1:6" ht="20.25" collapsed="1" x14ac:dyDescent="0.2">
      <c r="A478" s="46" t="s">
        <v>1008</v>
      </c>
      <c r="B478" s="46"/>
      <c r="C478" s="46"/>
      <c r="D478" s="46"/>
      <c r="E478" s="46"/>
      <c r="F478" s="46"/>
    </row>
    <row r="479" spans="1:6" hidden="1" outlineLevel="1" x14ac:dyDescent="0.2">
      <c r="A479" s="47" t="s">
        <v>1009</v>
      </c>
      <c r="B479" s="47"/>
      <c r="C479" s="47"/>
      <c r="D479" s="47"/>
      <c r="E479" s="47"/>
      <c r="F479" s="47"/>
    </row>
    <row r="480" spans="1:6" hidden="1" outlineLevel="1" x14ac:dyDescent="0.2">
      <c r="A480" s="47" t="s">
        <v>1010</v>
      </c>
      <c r="B480" s="47"/>
      <c r="C480" s="47"/>
      <c r="D480" s="47"/>
      <c r="E480" s="47"/>
      <c r="F480" s="47"/>
    </row>
    <row r="481" spans="1:6" hidden="1" outlineLevel="1" x14ac:dyDescent="0.2">
      <c r="A481" s="47" t="s">
        <v>1011</v>
      </c>
      <c r="B481" s="47"/>
      <c r="C481" s="47"/>
      <c r="D481" s="47"/>
      <c r="E481" s="47"/>
      <c r="F481" s="47"/>
    </row>
    <row r="482" spans="1:6" hidden="1" outlineLevel="1" x14ac:dyDescent="0.2">
      <c r="A482" s="47" t="s">
        <v>1012</v>
      </c>
      <c r="B482" s="47"/>
      <c r="C482" s="47"/>
      <c r="D482" s="47"/>
      <c r="E482" s="47"/>
      <c r="F482" s="47"/>
    </row>
    <row r="483" spans="1:6" hidden="1" outlineLevel="1" x14ac:dyDescent="0.2">
      <c r="A483" s="47" t="s">
        <v>1013</v>
      </c>
      <c r="B483" s="47"/>
      <c r="C483" s="47"/>
      <c r="D483" s="47"/>
      <c r="E483" s="47"/>
      <c r="F483" s="47"/>
    </row>
    <row r="484" spans="1:6" hidden="1" outlineLevel="1" x14ac:dyDescent="0.2">
      <c r="A484" s="47" t="s">
        <v>1014</v>
      </c>
      <c r="B484" s="47"/>
      <c r="C484" s="47"/>
      <c r="D484" s="47"/>
      <c r="E484" s="47"/>
      <c r="F484" s="47"/>
    </row>
    <row r="485" spans="1:6" hidden="1" outlineLevel="1" x14ac:dyDescent="0.2">
      <c r="A485" s="42"/>
      <c r="B485" s="42"/>
      <c r="C485" s="42"/>
      <c r="D485" s="42"/>
      <c r="E485" s="42"/>
      <c r="F485" s="42"/>
    </row>
    <row r="486" spans="1:6" ht="16.5" hidden="1" outlineLevel="1" x14ac:dyDescent="0.2">
      <c r="A486" s="48" t="s">
        <v>1015</v>
      </c>
      <c r="B486" s="48"/>
      <c r="C486" s="48"/>
      <c r="D486" s="48"/>
      <c r="E486" s="48"/>
      <c r="F486" s="48"/>
    </row>
    <row r="487" spans="1:6" hidden="1" outlineLevel="1" x14ac:dyDescent="0.2">
      <c r="A487" s="47" t="s">
        <v>1016</v>
      </c>
      <c r="B487" s="47"/>
      <c r="C487" s="47"/>
      <c r="D487" s="47"/>
      <c r="E487" s="47"/>
      <c r="F487" s="47"/>
    </row>
    <row r="488" spans="1:6" hidden="1" outlineLevel="1" x14ac:dyDescent="0.2">
      <c r="A488" s="47" t="s">
        <v>1017</v>
      </c>
      <c r="B488" s="47"/>
      <c r="C488" s="47"/>
      <c r="D488" s="47"/>
      <c r="E488" s="47"/>
      <c r="F488" s="47"/>
    </row>
    <row r="489" spans="1:6" hidden="1" outlineLevel="1" x14ac:dyDescent="0.2">
      <c r="A489" s="47" t="s">
        <v>1018</v>
      </c>
      <c r="B489" s="47"/>
      <c r="C489" s="47"/>
      <c r="D489" s="47"/>
      <c r="E489" s="47"/>
      <c r="F489" s="47"/>
    </row>
    <row r="490" spans="1:6" hidden="1" outlineLevel="1" x14ac:dyDescent="0.2">
      <c r="A490" s="47" t="s">
        <v>1019</v>
      </c>
      <c r="B490" s="47"/>
      <c r="C490" s="47"/>
      <c r="D490" s="47"/>
      <c r="E490" s="47"/>
      <c r="F490" s="47"/>
    </row>
    <row r="491" spans="1:6" hidden="1" outlineLevel="1" x14ac:dyDescent="0.2">
      <c r="A491" s="47" t="s">
        <v>1020</v>
      </c>
      <c r="B491" s="47"/>
      <c r="C491" s="47"/>
      <c r="D491" s="47"/>
      <c r="E491" s="47"/>
      <c r="F491" s="47"/>
    </row>
    <row r="492" spans="1:6" hidden="1" outlineLevel="1" x14ac:dyDescent="0.2">
      <c r="A492" s="47" t="s">
        <v>1021</v>
      </c>
      <c r="B492" s="47"/>
      <c r="C492" s="47"/>
      <c r="D492" s="47"/>
      <c r="E492" s="47"/>
      <c r="F492" s="47"/>
    </row>
    <row r="493" spans="1:6" hidden="1" outlineLevel="1" x14ac:dyDescent="0.2">
      <c r="A493" s="42"/>
      <c r="B493" s="42"/>
      <c r="C493" s="42"/>
      <c r="D493" s="42"/>
      <c r="E493" s="42"/>
      <c r="F493" s="42"/>
    </row>
    <row r="494" spans="1:6" ht="16.5" hidden="1" outlineLevel="1" x14ac:dyDescent="0.2">
      <c r="A494" s="48" t="s">
        <v>1022</v>
      </c>
      <c r="B494" s="48"/>
      <c r="C494" s="48"/>
      <c r="D494" s="48"/>
      <c r="E494" s="48"/>
      <c r="F494" s="48"/>
    </row>
    <row r="495" spans="1:6" hidden="1" outlineLevel="1" x14ac:dyDescent="0.2">
      <c r="A495" s="47" t="s">
        <v>1023</v>
      </c>
      <c r="B495" s="47"/>
      <c r="C495" s="47"/>
      <c r="D495" s="47"/>
      <c r="E495" s="47"/>
      <c r="F495" s="47"/>
    </row>
    <row r="496" spans="1:6" hidden="1" outlineLevel="1" x14ac:dyDescent="0.2">
      <c r="A496" s="47" t="s">
        <v>1024</v>
      </c>
      <c r="B496" s="47"/>
      <c r="C496" s="47"/>
      <c r="D496" s="47"/>
      <c r="E496" s="47"/>
      <c r="F496" s="47"/>
    </row>
    <row r="497" spans="1:6" ht="42" hidden="1" customHeight="1" outlineLevel="1" x14ac:dyDescent="0.2">
      <c r="A497" s="49"/>
      <c r="B497" s="49"/>
      <c r="C497" s="49"/>
      <c r="D497" s="49"/>
      <c r="E497" s="49"/>
      <c r="F497" s="49"/>
    </row>
    <row r="498" spans="1:6" ht="42" hidden="1" customHeight="1" outlineLevel="1" x14ac:dyDescent="0.2">
      <c r="A498" s="49"/>
      <c r="B498" s="49"/>
      <c r="C498" s="49"/>
      <c r="D498" s="49"/>
      <c r="E498" s="49"/>
      <c r="F498" s="49"/>
    </row>
    <row r="499" spans="1:6" hidden="1" outlineLevel="1" x14ac:dyDescent="0.2">
      <c r="A499" s="47" t="s">
        <v>1025</v>
      </c>
      <c r="B499" s="47"/>
      <c r="C499" s="47"/>
      <c r="D499" s="47"/>
      <c r="E499" s="47"/>
      <c r="F499" s="47"/>
    </row>
    <row r="500" spans="1:6" hidden="1" outlineLevel="1" x14ac:dyDescent="0.2">
      <c r="A500" s="47" t="s">
        <v>1026</v>
      </c>
      <c r="B500" s="47"/>
      <c r="C500" s="47"/>
      <c r="D500" s="47"/>
      <c r="E500" s="47"/>
      <c r="F500" s="47"/>
    </row>
    <row r="501" spans="1:6" ht="42" hidden="1" customHeight="1" outlineLevel="1" x14ac:dyDescent="0.2">
      <c r="A501" s="49"/>
      <c r="B501" s="49"/>
      <c r="C501" s="49"/>
      <c r="D501" s="49"/>
      <c r="E501" s="49"/>
      <c r="F501" s="49"/>
    </row>
    <row r="502" spans="1:6" ht="42" hidden="1" customHeight="1" outlineLevel="1" x14ac:dyDescent="0.2">
      <c r="A502" s="49"/>
      <c r="B502" s="49"/>
      <c r="C502" s="49"/>
      <c r="D502" s="49"/>
      <c r="E502" s="49"/>
      <c r="F502" s="49"/>
    </row>
    <row r="503" spans="1:6" hidden="1" outlineLevel="1" x14ac:dyDescent="0.2">
      <c r="A503" s="47" t="s">
        <v>1027</v>
      </c>
      <c r="B503" s="47"/>
      <c r="C503" s="47"/>
      <c r="D503" s="47"/>
      <c r="E503" s="47"/>
      <c r="F503" s="47"/>
    </row>
    <row r="504" spans="1:6" hidden="1" outlineLevel="1" x14ac:dyDescent="0.2">
      <c r="A504" s="47" t="s">
        <v>1028</v>
      </c>
      <c r="B504" s="47"/>
      <c r="C504" s="47"/>
      <c r="D504" s="47"/>
      <c r="E504" s="47"/>
      <c r="F504" s="47"/>
    </row>
    <row r="505" spans="1:6" hidden="1" outlineLevel="1" x14ac:dyDescent="0.2">
      <c r="A505" s="47" t="s">
        <v>1029</v>
      </c>
      <c r="B505" s="47"/>
      <c r="C505" s="47"/>
      <c r="D505" s="47"/>
      <c r="E505" s="47"/>
      <c r="F505" s="47"/>
    </row>
    <row r="506" spans="1:6" hidden="1" outlineLevel="1" x14ac:dyDescent="0.2">
      <c r="A506" s="47" t="s">
        <v>1030</v>
      </c>
      <c r="B506" s="47"/>
      <c r="C506" s="47"/>
      <c r="D506" s="47"/>
      <c r="E506" s="47"/>
      <c r="F506" s="47"/>
    </row>
    <row r="507" spans="1:6" ht="42" hidden="1" customHeight="1" outlineLevel="1" x14ac:dyDescent="0.2">
      <c r="A507" s="49"/>
      <c r="B507" s="49"/>
      <c r="C507" s="49"/>
      <c r="D507" s="49"/>
      <c r="E507" s="49"/>
      <c r="F507" s="49"/>
    </row>
    <row r="508" spans="1:6" hidden="1" outlineLevel="1" x14ac:dyDescent="0.2">
      <c r="A508" s="42"/>
      <c r="B508" s="42"/>
      <c r="C508" s="42"/>
      <c r="D508" s="42"/>
      <c r="E508" s="42"/>
      <c r="F508" s="42"/>
    </row>
    <row r="509" spans="1:6" ht="16.5" hidden="1" outlineLevel="1" x14ac:dyDescent="0.2">
      <c r="A509" s="48" t="s">
        <v>1031</v>
      </c>
      <c r="B509" s="48"/>
      <c r="C509" s="48"/>
      <c r="D509" s="48"/>
      <c r="E509" s="48"/>
      <c r="F509" s="48"/>
    </row>
    <row r="510" spans="1:6" hidden="1" outlineLevel="1" x14ac:dyDescent="0.2">
      <c r="A510" s="47" t="s">
        <v>1032</v>
      </c>
      <c r="B510" s="47"/>
      <c r="C510" s="47"/>
      <c r="D510" s="47"/>
      <c r="E510" s="47"/>
      <c r="F510" s="47"/>
    </row>
    <row r="511" spans="1:6" hidden="1" outlineLevel="1" x14ac:dyDescent="0.2">
      <c r="A511" s="47" t="s">
        <v>1033</v>
      </c>
      <c r="B511" s="47"/>
      <c r="C511" s="47"/>
      <c r="D511" s="47"/>
      <c r="E511" s="47"/>
      <c r="F511" s="47"/>
    </row>
    <row r="512" spans="1:6" ht="66" hidden="1" customHeight="1" outlineLevel="1" x14ac:dyDescent="0.2">
      <c r="A512" s="49"/>
      <c r="B512" s="49"/>
      <c r="C512" s="49"/>
      <c r="D512" s="49"/>
      <c r="E512" s="49"/>
      <c r="F512" s="49"/>
    </row>
    <row r="513" spans="1:6" ht="42" hidden="1" customHeight="1" outlineLevel="1" x14ac:dyDescent="0.2">
      <c r="A513" s="49"/>
      <c r="B513" s="49"/>
      <c r="C513" s="49"/>
      <c r="D513" s="49"/>
      <c r="E513" s="49"/>
      <c r="F513" s="49"/>
    </row>
    <row r="514" spans="1:6" ht="66" hidden="1" customHeight="1" outlineLevel="1" x14ac:dyDescent="0.2">
      <c r="A514" s="49"/>
      <c r="B514" s="49"/>
      <c r="C514" s="49"/>
      <c r="D514" s="49"/>
      <c r="E514" s="49"/>
      <c r="F514" s="49"/>
    </row>
    <row r="515" spans="1:6" ht="66" hidden="1" customHeight="1" outlineLevel="1" x14ac:dyDescent="0.2">
      <c r="A515" s="49"/>
      <c r="B515" s="49"/>
      <c r="C515" s="49"/>
      <c r="D515" s="49"/>
      <c r="E515" s="49"/>
      <c r="F515" s="49"/>
    </row>
    <row r="516" spans="1:6" hidden="1" outlineLevel="1" x14ac:dyDescent="0.2">
      <c r="A516" s="47" t="s">
        <v>1034</v>
      </c>
      <c r="B516" s="47"/>
      <c r="C516" s="47"/>
      <c r="D516" s="47"/>
      <c r="E516" s="47"/>
      <c r="F516" s="47"/>
    </row>
    <row r="517" spans="1:6" hidden="1" outlineLevel="1" x14ac:dyDescent="0.2">
      <c r="A517" s="47" t="s">
        <v>1035</v>
      </c>
      <c r="B517" s="47"/>
      <c r="C517" s="47"/>
      <c r="D517" s="47"/>
      <c r="E517" s="47"/>
      <c r="F517" s="47"/>
    </row>
    <row r="518" spans="1:6" hidden="1" outlineLevel="1" x14ac:dyDescent="0.2">
      <c r="A518" s="47" t="s">
        <v>1036</v>
      </c>
      <c r="B518" s="47"/>
      <c r="C518" s="47"/>
      <c r="D518" s="47"/>
      <c r="E518" s="47"/>
      <c r="F518" s="47"/>
    </row>
    <row r="519" spans="1:6" hidden="1" outlineLevel="1" x14ac:dyDescent="0.2">
      <c r="A519" s="47" t="s">
        <v>1037</v>
      </c>
      <c r="B519" s="47"/>
      <c r="C519" s="47"/>
      <c r="D519" s="47"/>
      <c r="E519" s="47"/>
      <c r="F519" s="47"/>
    </row>
    <row r="520" spans="1:6" hidden="1" outlineLevel="1" x14ac:dyDescent="0.2">
      <c r="A520" s="47" t="s">
        <v>1038</v>
      </c>
      <c r="B520" s="47"/>
      <c r="C520" s="47"/>
      <c r="D520" s="47"/>
      <c r="E520" s="47"/>
      <c r="F520" s="47"/>
    </row>
    <row r="521" spans="1:6" hidden="1" outlineLevel="1" x14ac:dyDescent="0.2">
      <c r="A521" s="47" t="s">
        <v>1039</v>
      </c>
      <c r="B521" s="47"/>
      <c r="C521" s="47"/>
      <c r="D521" s="47"/>
      <c r="E521" s="47"/>
      <c r="F521" s="47"/>
    </row>
    <row r="522" spans="1:6" hidden="1" outlineLevel="1" x14ac:dyDescent="0.2">
      <c r="A522" s="47" t="s">
        <v>1040</v>
      </c>
      <c r="B522" s="47"/>
      <c r="C522" s="47"/>
      <c r="D522" s="47"/>
      <c r="E522" s="47"/>
      <c r="F522" s="47"/>
    </row>
    <row r="523" spans="1:6" hidden="1" outlineLevel="1" x14ac:dyDescent="0.2">
      <c r="A523" s="47" t="s">
        <v>1041</v>
      </c>
      <c r="B523" s="47"/>
      <c r="C523" s="47"/>
      <c r="D523" s="47"/>
      <c r="E523" s="47"/>
      <c r="F523" s="47"/>
    </row>
    <row r="524" spans="1:6" hidden="1" outlineLevel="1" x14ac:dyDescent="0.2">
      <c r="A524" s="47" t="s">
        <v>1042</v>
      </c>
      <c r="B524" s="47"/>
      <c r="C524" s="47"/>
      <c r="D524" s="47"/>
      <c r="E524" s="47"/>
      <c r="F524" s="47"/>
    </row>
    <row r="525" spans="1:6" hidden="1" outlineLevel="1" x14ac:dyDescent="0.2">
      <c r="A525" s="47" t="s">
        <v>1043</v>
      </c>
      <c r="B525" s="47"/>
      <c r="C525" s="47"/>
      <c r="D525" s="47"/>
      <c r="E525" s="47"/>
      <c r="F525" s="47"/>
    </row>
    <row r="526" spans="1:6" ht="42" hidden="1" customHeight="1" outlineLevel="1" x14ac:dyDescent="0.2">
      <c r="A526" s="49"/>
      <c r="B526" s="49"/>
      <c r="C526" s="49"/>
      <c r="D526" s="49"/>
      <c r="E526" s="49"/>
      <c r="F526" s="49"/>
    </row>
    <row r="527" spans="1:6" hidden="1" outlineLevel="1" x14ac:dyDescent="0.2">
      <c r="A527" s="47" t="s">
        <v>1044</v>
      </c>
      <c r="B527" s="47"/>
      <c r="C527" s="47"/>
      <c r="D527" s="47"/>
      <c r="E527" s="47"/>
      <c r="F527" s="47"/>
    </row>
    <row r="528" spans="1:6" hidden="1" outlineLevel="1" x14ac:dyDescent="0.2">
      <c r="A528" s="42"/>
      <c r="B528" s="42"/>
      <c r="C528" s="42"/>
      <c r="D528" s="42"/>
      <c r="E528" s="42"/>
      <c r="F528" s="42"/>
    </row>
    <row r="529" spans="1:6" ht="16.5" hidden="1" outlineLevel="1" x14ac:dyDescent="0.2">
      <c r="A529" s="48" t="s">
        <v>1045</v>
      </c>
      <c r="B529" s="48"/>
      <c r="C529" s="48"/>
      <c r="D529" s="48"/>
      <c r="E529" s="48"/>
      <c r="F529" s="48"/>
    </row>
    <row r="530" spans="1:6" hidden="1" outlineLevel="1" x14ac:dyDescent="0.2">
      <c r="A530" s="47" t="s">
        <v>1046</v>
      </c>
      <c r="B530" s="47"/>
      <c r="C530" s="47"/>
      <c r="D530" s="47"/>
      <c r="E530" s="47"/>
      <c r="F530" s="47"/>
    </row>
    <row r="531" spans="1:6" hidden="1" outlineLevel="1" x14ac:dyDescent="0.2">
      <c r="A531" s="47" t="s">
        <v>1047</v>
      </c>
      <c r="B531" s="47"/>
      <c r="C531" s="47"/>
      <c r="D531" s="47"/>
      <c r="E531" s="47"/>
      <c r="F531" s="47"/>
    </row>
    <row r="532" spans="1:6" ht="42" hidden="1" customHeight="1" outlineLevel="1" x14ac:dyDescent="0.2">
      <c r="A532" s="49"/>
      <c r="B532" s="49"/>
      <c r="C532" s="49"/>
      <c r="D532" s="49"/>
      <c r="E532" s="49"/>
      <c r="F532" s="49"/>
    </row>
    <row r="533" spans="1:6" hidden="1" outlineLevel="1" x14ac:dyDescent="0.2">
      <c r="A533" s="47" t="s">
        <v>1048</v>
      </c>
      <c r="B533" s="47"/>
      <c r="C533" s="47"/>
      <c r="D533" s="47"/>
      <c r="E533" s="47"/>
      <c r="F533" s="47"/>
    </row>
    <row r="534" spans="1:6" hidden="1" outlineLevel="1" x14ac:dyDescent="0.2">
      <c r="A534" s="47" t="s">
        <v>1049</v>
      </c>
      <c r="B534" s="47"/>
      <c r="C534" s="47"/>
      <c r="D534" s="47"/>
      <c r="E534" s="47"/>
      <c r="F534" s="47"/>
    </row>
    <row r="535" spans="1:6" ht="66" hidden="1" customHeight="1" outlineLevel="1" x14ac:dyDescent="0.2">
      <c r="A535" s="49"/>
      <c r="B535" s="49"/>
      <c r="C535" s="49"/>
      <c r="D535" s="49"/>
      <c r="E535" s="49"/>
      <c r="F535" s="49"/>
    </row>
    <row r="536" spans="1:6" ht="66" hidden="1" customHeight="1" outlineLevel="1" x14ac:dyDescent="0.2">
      <c r="A536" s="49"/>
      <c r="B536" s="49"/>
      <c r="C536" s="49"/>
      <c r="D536" s="49"/>
      <c r="E536" s="49"/>
      <c r="F536" s="49"/>
    </row>
    <row r="537" spans="1:6" hidden="1" outlineLevel="1" x14ac:dyDescent="0.2">
      <c r="A537" s="47" t="s">
        <v>1050</v>
      </c>
      <c r="B537" s="47"/>
      <c r="C537" s="47"/>
      <c r="D537" s="47"/>
      <c r="E537" s="47"/>
      <c r="F537" s="47"/>
    </row>
    <row r="538" spans="1:6" hidden="1" outlineLevel="1" x14ac:dyDescent="0.2">
      <c r="A538" s="47" t="s">
        <v>1051</v>
      </c>
      <c r="B538" s="47"/>
      <c r="C538" s="47"/>
      <c r="D538" s="47"/>
      <c r="E538" s="47"/>
      <c r="F538" s="47"/>
    </row>
    <row r="539" spans="1:6" hidden="1" outlineLevel="1" x14ac:dyDescent="0.2">
      <c r="A539" s="47" t="s">
        <v>1052</v>
      </c>
      <c r="B539" s="47"/>
      <c r="C539" s="47"/>
      <c r="D539" s="47"/>
      <c r="E539" s="47"/>
      <c r="F539" s="47"/>
    </row>
    <row r="540" spans="1:6" hidden="1" outlineLevel="1" x14ac:dyDescent="0.2">
      <c r="A540" s="47" t="s">
        <v>1053</v>
      </c>
      <c r="B540" s="47"/>
      <c r="C540" s="47"/>
      <c r="D540" s="47"/>
      <c r="E540" s="47"/>
      <c r="F540" s="47"/>
    </row>
    <row r="541" spans="1:6" hidden="1" outlineLevel="1" x14ac:dyDescent="0.2">
      <c r="A541" s="47" t="s">
        <v>1054</v>
      </c>
      <c r="B541" s="47"/>
      <c r="C541" s="47"/>
      <c r="D541" s="47"/>
      <c r="E541" s="47"/>
      <c r="F541" s="47"/>
    </row>
    <row r="542" spans="1:6" hidden="1" outlineLevel="1" x14ac:dyDescent="0.2">
      <c r="A542" s="47" t="s">
        <v>1055</v>
      </c>
      <c r="B542" s="47"/>
      <c r="C542" s="47"/>
      <c r="D542" s="47"/>
      <c r="E542" s="47"/>
      <c r="F542" s="47"/>
    </row>
    <row r="543" spans="1:6" hidden="1" outlineLevel="1" x14ac:dyDescent="0.2">
      <c r="A543" s="42"/>
      <c r="B543" s="42"/>
      <c r="C543" s="42"/>
      <c r="D543" s="42"/>
      <c r="E543" s="42"/>
      <c r="F543" s="42"/>
    </row>
    <row r="544" spans="1:6" ht="16.5" hidden="1" outlineLevel="1" x14ac:dyDescent="0.2">
      <c r="A544" s="48" t="s">
        <v>1056</v>
      </c>
      <c r="B544" s="48"/>
      <c r="C544" s="48"/>
      <c r="D544" s="48"/>
      <c r="E544" s="48"/>
      <c r="F544" s="48"/>
    </row>
    <row r="545" spans="1:6" hidden="1" outlineLevel="1" x14ac:dyDescent="0.2">
      <c r="A545" s="47" t="s">
        <v>1057</v>
      </c>
      <c r="B545" s="47"/>
      <c r="C545" s="47"/>
      <c r="D545" s="47"/>
      <c r="E545" s="47"/>
      <c r="F545" s="47"/>
    </row>
    <row r="546" spans="1:6" hidden="1" outlineLevel="1" x14ac:dyDescent="0.2">
      <c r="A546" s="47" t="s">
        <v>1058</v>
      </c>
      <c r="B546" s="47"/>
      <c r="C546" s="47"/>
      <c r="D546" s="47"/>
      <c r="E546" s="47"/>
      <c r="F546" s="47"/>
    </row>
    <row r="547" spans="1:6" ht="66" hidden="1" customHeight="1" outlineLevel="1" x14ac:dyDescent="0.2">
      <c r="A547" s="49"/>
      <c r="B547" s="49"/>
      <c r="C547" s="49"/>
      <c r="D547" s="49"/>
      <c r="E547" s="49"/>
      <c r="F547" s="49"/>
    </row>
    <row r="548" spans="1:6" ht="42" hidden="1" customHeight="1" outlineLevel="1" x14ac:dyDescent="0.2">
      <c r="A548" s="49"/>
      <c r="B548" s="49"/>
      <c r="C548" s="49"/>
      <c r="D548" s="49"/>
      <c r="E548" s="49"/>
      <c r="F548" s="49"/>
    </row>
    <row r="549" spans="1:6" ht="42" hidden="1" customHeight="1" outlineLevel="1" x14ac:dyDescent="0.2">
      <c r="A549" s="49"/>
      <c r="B549" s="49"/>
      <c r="C549" s="49"/>
      <c r="D549" s="49"/>
      <c r="E549" s="49"/>
      <c r="F549" s="49"/>
    </row>
    <row r="550" spans="1:6" hidden="1" outlineLevel="1" x14ac:dyDescent="0.2">
      <c r="A550" s="47" t="s">
        <v>1059</v>
      </c>
      <c r="B550" s="47"/>
      <c r="C550" s="47"/>
      <c r="D550" s="47"/>
      <c r="E550" s="47"/>
      <c r="F550" s="47"/>
    </row>
    <row r="551" spans="1:6" hidden="1" outlineLevel="1" x14ac:dyDescent="0.2">
      <c r="A551" s="47" t="s">
        <v>1060</v>
      </c>
      <c r="B551" s="47"/>
      <c r="C551" s="47"/>
      <c r="D551" s="47"/>
      <c r="E551" s="47"/>
      <c r="F551" s="47"/>
    </row>
    <row r="552" spans="1:6" hidden="1" outlineLevel="1" x14ac:dyDescent="0.2">
      <c r="A552" s="47" t="s">
        <v>1061</v>
      </c>
      <c r="B552" s="47"/>
      <c r="C552" s="47"/>
      <c r="D552" s="47"/>
      <c r="E552" s="47"/>
      <c r="F552" s="47"/>
    </row>
    <row r="553" spans="1:6" hidden="1" outlineLevel="1" x14ac:dyDescent="0.2">
      <c r="A553" s="42"/>
      <c r="B553" s="42"/>
      <c r="C553" s="42"/>
      <c r="D553" s="42"/>
      <c r="E553" s="42"/>
      <c r="F553" s="42"/>
    </row>
    <row r="554" spans="1:6" ht="16.5" hidden="1" outlineLevel="1" x14ac:dyDescent="0.2">
      <c r="A554" s="48" t="s">
        <v>1062</v>
      </c>
      <c r="B554" s="48"/>
      <c r="C554" s="48"/>
      <c r="D554" s="48"/>
      <c r="E554" s="48"/>
      <c r="F554" s="48"/>
    </row>
    <row r="555" spans="1:6" hidden="1" outlineLevel="1" x14ac:dyDescent="0.2">
      <c r="A555" s="47" t="s">
        <v>1063</v>
      </c>
      <c r="B555" s="47"/>
      <c r="C555" s="47"/>
      <c r="D555" s="47"/>
      <c r="E555" s="47"/>
      <c r="F555" s="47"/>
    </row>
    <row r="556" spans="1:6" hidden="1" outlineLevel="1" x14ac:dyDescent="0.2">
      <c r="A556" s="47" t="s">
        <v>1064</v>
      </c>
      <c r="B556" s="47"/>
      <c r="C556" s="47"/>
      <c r="D556" s="47"/>
      <c r="E556" s="47"/>
      <c r="F556" s="47"/>
    </row>
    <row r="557" spans="1:6" ht="66" hidden="1" customHeight="1" outlineLevel="1" x14ac:dyDescent="0.2">
      <c r="A557" s="49"/>
      <c r="B557" s="49"/>
      <c r="C557" s="49"/>
      <c r="D557" s="49"/>
      <c r="E557" s="49"/>
      <c r="F557" s="49"/>
    </row>
    <row r="558" spans="1:6" hidden="1" outlineLevel="1" x14ac:dyDescent="0.2">
      <c r="A558" s="47" t="s">
        <v>1065</v>
      </c>
      <c r="B558" s="47"/>
      <c r="C558" s="47"/>
      <c r="D558" s="47"/>
      <c r="E558" s="47"/>
      <c r="F558" s="47"/>
    </row>
    <row r="559" spans="1:6" hidden="1" outlineLevel="1" x14ac:dyDescent="0.2">
      <c r="A559" s="47" t="s">
        <v>1066</v>
      </c>
      <c r="B559" s="47"/>
      <c r="C559" s="47"/>
      <c r="D559" s="47"/>
      <c r="E559" s="47"/>
      <c r="F559" s="47"/>
    </row>
    <row r="560" spans="1:6" ht="66" hidden="1" customHeight="1" outlineLevel="1" x14ac:dyDescent="0.2">
      <c r="A560" s="49"/>
      <c r="B560" s="49"/>
      <c r="C560" s="49"/>
      <c r="D560" s="49"/>
      <c r="E560" s="49"/>
      <c r="F560" s="49"/>
    </row>
    <row r="561" spans="1:6" hidden="1" outlineLevel="1" x14ac:dyDescent="0.2">
      <c r="A561" s="47" t="s">
        <v>1067</v>
      </c>
      <c r="B561" s="47"/>
      <c r="C561" s="47"/>
      <c r="D561" s="47"/>
      <c r="E561" s="47"/>
      <c r="F561" s="47"/>
    </row>
    <row r="562" spans="1:6" ht="66" hidden="1" customHeight="1" outlineLevel="1" x14ac:dyDescent="0.2">
      <c r="A562" s="49"/>
      <c r="B562" s="49"/>
      <c r="C562" s="49"/>
      <c r="D562" s="49"/>
      <c r="E562" s="49"/>
      <c r="F562" s="49"/>
    </row>
    <row r="563" spans="1:6" ht="42" hidden="1" customHeight="1" outlineLevel="1" x14ac:dyDescent="0.2">
      <c r="A563" s="49"/>
      <c r="B563" s="49"/>
      <c r="C563" s="49"/>
      <c r="D563" s="49"/>
      <c r="E563" s="49"/>
      <c r="F563" s="49"/>
    </row>
    <row r="564" spans="1:6" ht="66" hidden="1" customHeight="1" outlineLevel="1" x14ac:dyDescent="0.2">
      <c r="A564" s="49"/>
      <c r="B564" s="49"/>
      <c r="C564" s="49"/>
      <c r="D564" s="49"/>
      <c r="E564" s="49"/>
      <c r="F564" s="49"/>
    </row>
    <row r="565" spans="1:6" ht="66" hidden="1" customHeight="1" outlineLevel="1" x14ac:dyDescent="0.2">
      <c r="A565" s="49"/>
      <c r="B565" s="49"/>
      <c r="C565" s="49"/>
      <c r="D565" s="49"/>
      <c r="E565" s="49"/>
      <c r="F565" s="49"/>
    </row>
    <row r="566" spans="1:6" ht="66" hidden="1" customHeight="1" outlineLevel="1" x14ac:dyDescent="0.2">
      <c r="A566" s="49"/>
      <c r="B566" s="49"/>
      <c r="C566" s="49"/>
      <c r="D566" s="49"/>
      <c r="E566" s="49"/>
      <c r="F566" s="49"/>
    </row>
    <row r="567" spans="1:6" ht="42" hidden="1" customHeight="1" outlineLevel="1" x14ac:dyDescent="0.2">
      <c r="A567" s="49"/>
      <c r="B567" s="49"/>
      <c r="C567" s="49"/>
      <c r="D567" s="49"/>
      <c r="E567" s="49"/>
      <c r="F567" s="49"/>
    </row>
    <row r="568" spans="1:6" hidden="1" outlineLevel="1" x14ac:dyDescent="0.2">
      <c r="A568" s="47" t="s">
        <v>1068</v>
      </c>
      <c r="B568" s="47"/>
      <c r="C568" s="47"/>
      <c r="D568" s="47"/>
      <c r="E568" s="47"/>
      <c r="F568" s="47"/>
    </row>
    <row r="569" spans="1:6" hidden="1" outlineLevel="1" x14ac:dyDescent="0.2">
      <c r="A569" s="47" t="s">
        <v>1069</v>
      </c>
      <c r="B569" s="47"/>
      <c r="C569" s="47"/>
      <c r="D569" s="47"/>
      <c r="E569" s="47"/>
      <c r="F569" s="47"/>
    </row>
    <row r="570" spans="1:6" hidden="1" outlineLevel="1" x14ac:dyDescent="0.2">
      <c r="A570" s="47" t="s">
        <v>1070</v>
      </c>
      <c r="B570" s="47"/>
      <c r="C570" s="47"/>
      <c r="D570" s="47"/>
      <c r="E570" s="47"/>
      <c r="F570" s="47"/>
    </row>
    <row r="571" spans="1:6" hidden="1" outlineLevel="1" x14ac:dyDescent="0.2">
      <c r="A571" s="42"/>
      <c r="B571" s="42"/>
      <c r="C571" s="42"/>
      <c r="D571" s="42"/>
      <c r="E571" s="42"/>
      <c r="F571" s="42"/>
    </row>
    <row r="572" spans="1:6" ht="16.5" hidden="1" outlineLevel="1" x14ac:dyDescent="0.2">
      <c r="A572" s="48" t="s">
        <v>1071</v>
      </c>
      <c r="B572" s="48"/>
      <c r="C572" s="48"/>
      <c r="D572" s="48"/>
      <c r="E572" s="48"/>
      <c r="F572" s="48"/>
    </row>
    <row r="573" spans="1:6" hidden="1" outlineLevel="1" x14ac:dyDescent="0.2">
      <c r="A573" s="47" t="s">
        <v>1072</v>
      </c>
      <c r="B573" s="47"/>
      <c r="C573" s="47"/>
      <c r="D573" s="47"/>
      <c r="E573" s="47"/>
      <c r="F573" s="47"/>
    </row>
    <row r="574" spans="1:6" ht="42" hidden="1" customHeight="1" outlineLevel="1" x14ac:dyDescent="0.2">
      <c r="A574" s="49"/>
      <c r="B574" s="49"/>
      <c r="C574" s="49"/>
      <c r="D574" s="49"/>
      <c r="E574" s="49"/>
      <c r="F574" s="49"/>
    </row>
    <row r="575" spans="1:6" ht="42" hidden="1" customHeight="1" outlineLevel="1" x14ac:dyDescent="0.2">
      <c r="A575" s="49"/>
      <c r="B575" s="49"/>
      <c r="C575" s="49"/>
      <c r="D575" s="49"/>
      <c r="E575" s="49"/>
      <c r="F575" s="49"/>
    </row>
    <row r="576" spans="1:6" hidden="1" outlineLevel="1" x14ac:dyDescent="0.2">
      <c r="A576" s="47" t="s">
        <v>1073</v>
      </c>
      <c r="B576" s="47"/>
      <c r="C576" s="47"/>
      <c r="D576" s="47"/>
      <c r="E576" s="47"/>
      <c r="F576" s="47"/>
    </row>
    <row r="577" spans="1:6" hidden="1" outlineLevel="1" x14ac:dyDescent="0.2">
      <c r="A577" s="42"/>
      <c r="B577" s="42"/>
      <c r="C577" s="42"/>
      <c r="D577" s="42"/>
      <c r="E577" s="42"/>
      <c r="F577" s="42"/>
    </row>
    <row r="578" spans="1:6" ht="16.5" hidden="1" outlineLevel="1" x14ac:dyDescent="0.2">
      <c r="A578" s="48" t="s">
        <v>1074</v>
      </c>
      <c r="B578" s="48"/>
      <c r="C578" s="48"/>
      <c r="D578" s="48"/>
      <c r="E578" s="48"/>
      <c r="F578" s="48"/>
    </row>
    <row r="579" spans="1:6" hidden="1" outlineLevel="1" x14ac:dyDescent="0.2">
      <c r="A579" s="47" t="s">
        <v>1075</v>
      </c>
      <c r="B579" s="47"/>
      <c r="C579" s="47"/>
      <c r="D579" s="47"/>
      <c r="E579" s="47"/>
      <c r="F579" s="47"/>
    </row>
    <row r="580" spans="1:6" ht="66" hidden="1" customHeight="1" outlineLevel="1" x14ac:dyDescent="0.2">
      <c r="A580" s="49"/>
      <c r="B580" s="49"/>
      <c r="C580" s="49"/>
      <c r="D580" s="49"/>
      <c r="E580" s="49"/>
      <c r="F580" s="49"/>
    </row>
    <row r="581" spans="1:6" hidden="1" outlineLevel="1" x14ac:dyDescent="0.2">
      <c r="A581" s="47" t="s">
        <v>1076</v>
      </c>
      <c r="B581" s="47"/>
      <c r="C581" s="47"/>
      <c r="D581" s="47"/>
      <c r="E581" s="47"/>
      <c r="F581" s="47"/>
    </row>
    <row r="582" spans="1:6" hidden="1" outlineLevel="1" x14ac:dyDescent="0.2">
      <c r="A582" s="47" t="s">
        <v>1077</v>
      </c>
      <c r="B582" s="47"/>
      <c r="C582" s="47"/>
      <c r="D582" s="47"/>
      <c r="E582" s="47"/>
      <c r="F582" s="47"/>
    </row>
    <row r="583" spans="1:6" ht="66" hidden="1" customHeight="1" outlineLevel="1" x14ac:dyDescent="0.2">
      <c r="A583" s="49"/>
      <c r="B583" s="49"/>
      <c r="C583" s="49"/>
      <c r="D583" s="49"/>
      <c r="E583" s="49"/>
      <c r="F583" s="49"/>
    </row>
    <row r="584" spans="1:6" ht="66" hidden="1" customHeight="1" outlineLevel="1" x14ac:dyDescent="0.2">
      <c r="A584" s="49"/>
      <c r="B584" s="49"/>
      <c r="C584" s="49"/>
      <c r="D584" s="49"/>
      <c r="E584" s="49"/>
      <c r="F584" s="49"/>
    </row>
    <row r="585" spans="1:6" ht="66" hidden="1" customHeight="1" outlineLevel="1" x14ac:dyDescent="0.2">
      <c r="A585" s="49"/>
      <c r="B585" s="49"/>
      <c r="C585" s="49"/>
      <c r="D585" s="49"/>
      <c r="E585" s="49"/>
      <c r="F585" s="49"/>
    </row>
    <row r="586" spans="1:6" ht="66" hidden="1" customHeight="1" outlineLevel="1" x14ac:dyDescent="0.2">
      <c r="A586" s="49"/>
      <c r="B586" s="49"/>
      <c r="C586" s="49"/>
      <c r="D586" s="49"/>
      <c r="E586" s="49"/>
      <c r="F586" s="49"/>
    </row>
    <row r="587" spans="1:6" ht="66" hidden="1" customHeight="1" outlineLevel="1" x14ac:dyDescent="0.2">
      <c r="A587" s="49"/>
      <c r="B587" s="49"/>
      <c r="C587" s="49"/>
      <c r="D587" s="49"/>
      <c r="E587" s="49"/>
      <c r="F587" s="49"/>
    </row>
    <row r="588" spans="1:6" ht="66" hidden="1" customHeight="1" outlineLevel="1" x14ac:dyDescent="0.2">
      <c r="A588" s="49"/>
      <c r="B588" s="49"/>
      <c r="C588" s="49"/>
      <c r="D588" s="49"/>
      <c r="E588" s="49"/>
      <c r="F588" s="49"/>
    </row>
    <row r="589" spans="1:6" ht="66" hidden="1" customHeight="1" outlineLevel="1" x14ac:dyDescent="0.2">
      <c r="A589" s="49"/>
      <c r="B589" s="49"/>
      <c r="C589" s="49"/>
      <c r="D589" s="49"/>
      <c r="E589" s="49"/>
      <c r="F589" s="49"/>
    </row>
    <row r="590" spans="1:6" ht="42" hidden="1" customHeight="1" outlineLevel="1" x14ac:dyDescent="0.2">
      <c r="A590" s="49"/>
      <c r="B590" s="49"/>
      <c r="C590" s="49"/>
      <c r="D590" s="49"/>
      <c r="E590" s="49"/>
      <c r="F590" s="49"/>
    </row>
    <row r="591" spans="1:6" hidden="1" outlineLevel="1" x14ac:dyDescent="0.2">
      <c r="A591" s="47" t="s">
        <v>1078</v>
      </c>
      <c r="B591" s="47"/>
      <c r="C591" s="47"/>
      <c r="D591" s="47"/>
      <c r="E591" s="47"/>
      <c r="F591" s="47"/>
    </row>
    <row r="592" spans="1:6" hidden="1" outlineLevel="1" x14ac:dyDescent="0.2">
      <c r="A592" s="47" t="s">
        <v>1079</v>
      </c>
      <c r="B592" s="47"/>
      <c r="C592" s="47"/>
      <c r="D592" s="47"/>
      <c r="E592" s="47"/>
      <c r="F592" s="47"/>
    </row>
    <row r="593" spans="1:6" hidden="1" outlineLevel="1" x14ac:dyDescent="0.2">
      <c r="A593" s="47" t="s">
        <v>1080</v>
      </c>
      <c r="B593" s="47"/>
      <c r="C593" s="47"/>
      <c r="D593" s="47"/>
      <c r="E593" s="47"/>
      <c r="F593" s="47"/>
    </row>
    <row r="594" spans="1:6" hidden="1" outlineLevel="1" x14ac:dyDescent="0.2">
      <c r="A594" s="42"/>
      <c r="B594" s="42"/>
      <c r="C594" s="42"/>
      <c r="D594" s="42"/>
      <c r="E594" s="42"/>
      <c r="F594" s="42"/>
    </row>
    <row r="595" spans="1:6" ht="16.5" hidden="1" outlineLevel="1" x14ac:dyDescent="0.2">
      <c r="A595" s="48" t="s">
        <v>1081</v>
      </c>
      <c r="B595" s="48"/>
      <c r="C595" s="48"/>
      <c r="D595" s="48"/>
      <c r="E595" s="48"/>
      <c r="F595" s="48"/>
    </row>
    <row r="596" spans="1:6" hidden="1" outlineLevel="1" x14ac:dyDescent="0.2">
      <c r="A596" s="47" t="s">
        <v>1082</v>
      </c>
      <c r="B596" s="47"/>
      <c r="C596" s="47"/>
      <c r="D596" s="47"/>
      <c r="E596" s="47"/>
      <c r="F596" s="47"/>
    </row>
    <row r="597" spans="1:6" hidden="1" outlineLevel="1" x14ac:dyDescent="0.2">
      <c r="A597" s="47" t="s">
        <v>1083</v>
      </c>
      <c r="B597" s="47"/>
      <c r="C597" s="47"/>
      <c r="D597" s="47"/>
      <c r="E597" s="47"/>
      <c r="F597" s="47"/>
    </row>
    <row r="598" spans="1:6" ht="66" hidden="1" customHeight="1" outlineLevel="1" x14ac:dyDescent="0.2">
      <c r="A598" s="49"/>
      <c r="B598" s="49"/>
      <c r="C598" s="49"/>
      <c r="D598" s="49"/>
      <c r="E598" s="49"/>
      <c r="F598" s="49"/>
    </row>
    <row r="599" spans="1:6" ht="66" hidden="1" customHeight="1" outlineLevel="1" x14ac:dyDescent="0.2">
      <c r="A599" s="49"/>
      <c r="B599" s="49"/>
      <c r="C599" s="49"/>
      <c r="D599" s="49"/>
      <c r="E599" s="49"/>
      <c r="F599" s="49"/>
    </row>
    <row r="600" spans="1:6" ht="66" hidden="1" customHeight="1" outlineLevel="1" x14ac:dyDescent="0.2">
      <c r="A600" s="49"/>
      <c r="B600" s="49"/>
      <c r="C600" s="49"/>
      <c r="D600" s="49"/>
      <c r="E600" s="49"/>
      <c r="F600" s="49"/>
    </row>
    <row r="601" spans="1:6" ht="66" hidden="1" customHeight="1" outlineLevel="1" x14ac:dyDescent="0.2">
      <c r="A601" s="49"/>
      <c r="B601" s="49"/>
      <c r="C601" s="49"/>
      <c r="D601" s="49"/>
      <c r="E601" s="49"/>
      <c r="F601" s="49"/>
    </row>
    <row r="602" spans="1:6" ht="66" hidden="1" customHeight="1" outlineLevel="1" x14ac:dyDescent="0.2">
      <c r="A602" s="49"/>
      <c r="B602" s="49"/>
      <c r="C602" s="49"/>
      <c r="D602" s="49"/>
      <c r="E602" s="49"/>
      <c r="F602" s="49"/>
    </row>
    <row r="603" spans="1:6" ht="42" hidden="1" customHeight="1" outlineLevel="1" x14ac:dyDescent="0.2">
      <c r="A603" s="49"/>
      <c r="B603" s="49"/>
      <c r="C603" s="49"/>
      <c r="D603" s="49"/>
      <c r="E603" s="49"/>
      <c r="F603" s="49"/>
    </row>
    <row r="604" spans="1:6" ht="66" hidden="1" customHeight="1" outlineLevel="1" x14ac:dyDescent="0.2">
      <c r="A604" s="49"/>
      <c r="B604" s="49"/>
      <c r="C604" s="49"/>
      <c r="D604" s="49"/>
      <c r="E604" s="49"/>
      <c r="F604" s="49"/>
    </row>
    <row r="605" spans="1:6" ht="42" hidden="1" customHeight="1" outlineLevel="1" x14ac:dyDescent="0.2">
      <c r="A605" s="49"/>
      <c r="B605" s="49"/>
      <c r="C605" s="49"/>
      <c r="D605" s="49"/>
      <c r="E605" s="49"/>
      <c r="F605" s="49"/>
    </row>
    <row r="606" spans="1:6" hidden="1" outlineLevel="1" x14ac:dyDescent="0.2">
      <c r="A606" s="47" t="s">
        <v>1084</v>
      </c>
      <c r="B606" s="47"/>
      <c r="C606" s="47"/>
      <c r="D606" s="47"/>
      <c r="E606" s="47"/>
      <c r="F606" s="47"/>
    </row>
    <row r="607" spans="1:6" hidden="1" outlineLevel="1" x14ac:dyDescent="0.2">
      <c r="A607" s="47" t="s">
        <v>1085</v>
      </c>
      <c r="B607" s="47"/>
      <c r="C607" s="47"/>
      <c r="D607" s="47"/>
      <c r="E607" s="47"/>
      <c r="F607" s="47"/>
    </row>
    <row r="608" spans="1:6" hidden="1" outlineLevel="1" x14ac:dyDescent="0.2">
      <c r="A608" s="47" t="s">
        <v>1086</v>
      </c>
      <c r="B608" s="47"/>
      <c r="C608" s="47"/>
      <c r="D608" s="47"/>
      <c r="E608" s="47"/>
      <c r="F608" s="47"/>
    </row>
    <row r="609" spans="1:6" hidden="1" outlineLevel="1" x14ac:dyDescent="0.2">
      <c r="A609" s="47" t="s">
        <v>1087</v>
      </c>
      <c r="B609" s="47"/>
      <c r="C609" s="47"/>
      <c r="D609" s="47"/>
      <c r="E609" s="47"/>
      <c r="F609" s="47"/>
    </row>
    <row r="610" spans="1:6" hidden="1" outlineLevel="1" x14ac:dyDescent="0.2">
      <c r="A610" s="42"/>
      <c r="B610" s="42"/>
      <c r="C610" s="42"/>
      <c r="D610" s="42"/>
      <c r="E610" s="42"/>
      <c r="F610" s="42"/>
    </row>
    <row r="611" spans="1:6" ht="16.5" hidden="1" outlineLevel="1" x14ac:dyDescent="0.2">
      <c r="A611" s="48" t="s">
        <v>1088</v>
      </c>
      <c r="B611" s="48"/>
      <c r="C611" s="48"/>
      <c r="D611" s="48"/>
      <c r="E611" s="48"/>
      <c r="F611" s="48"/>
    </row>
    <row r="612" spans="1:6" hidden="1" outlineLevel="1" x14ac:dyDescent="0.2">
      <c r="A612" s="47" t="s">
        <v>1089</v>
      </c>
      <c r="B612" s="47"/>
      <c r="C612" s="47"/>
      <c r="D612" s="47"/>
      <c r="E612" s="47"/>
      <c r="F612" s="47"/>
    </row>
    <row r="613" spans="1:6" hidden="1" outlineLevel="1" x14ac:dyDescent="0.2">
      <c r="A613" s="47" t="s">
        <v>1090</v>
      </c>
      <c r="B613" s="47"/>
      <c r="C613" s="47"/>
      <c r="D613" s="47"/>
      <c r="E613" s="47"/>
      <c r="F613" s="47"/>
    </row>
    <row r="614" spans="1:6" hidden="1" outlineLevel="1" x14ac:dyDescent="0.2">
      <c r="A614" s="47" t="s">
        <v>1091</v>
      </c>
      <c r="B614" s="47"/>
      <c r="C614" s="47"/>
      <c r="D614" s="47"/>
      <c r="E614" s="47"/>
      <c r="F614" s="47"/>
    </row>
    <row r="615" spans="1:6" hidden="1" outlineLevel="1" x14ac:dyDescent="0.2">
      <c r="A615" s="47" t="s">
        <v>1092</v>
      </c>
      <c r="B615" s="47"/>
      <c r="C615" s="47"/>
      <c r="D615" s="47"/>
      <c r="E615" s="47"/>
      <c r="F615" s="47"/>
    </row>
    <row r="616" spans="1:6" hidden="1" outlineLevel="1" x14ac:dyDescent="0.2">
      <c r="A616" s="47" t="s">
        <v>1093</v>
      </c>
      <c r="B616" s="47"/>
      <c r="C616" s="47"/>
      <c r="D616" s="47"/>
      <c r="E616" s="47"/>
      <c r="F616" s="47"/>
    </row>
    <row r="617" spans="1:6" hidden="1" outlineLevel="1" x14ac:dyDescent="0.2">
      <c r="A617" s="47" t="s">
        <v>1094</v>
      </c>
      <c r="B617" s="47"/>
      <c r="C617" s="47"/>
      <c r="D617" s="47"/>
      <c r="E617" s="47"/>
      <c r="F617" s="47"/>
    </row>
    <row r="618" spans="1:6" hidden="1" outlineLevel="1" x14ac:dyDescent="0.2">
      <c r="A618" s="47" t="s">
        <v>1095</v>
      </c>
      <c r="B618" s="47"/>
      <c r="C618" s="47"/>
      <c r="D618" s="47"/>
      <c r="E618" s="47"/>
      <c r="F618" s="47"/>
    </row>
    <row r="619" spans="1:6" hidden="1" outlineLevel="1" x14ac:dyDescent="0.2">
      <c r="A619" s="42"/>
      <c r="B619" s="42"/>
      <c r="C619" s="42"/>
      <c r="D619" s="42"/>
      <c r="E619" s="42"/>
      <c r="F619" s="42"/>
    </row>
    <row r="620" spans="1:6" hidden="1" outlineLevel="1" x14ac:dyDescent="0.2">
      <c r="A620" s="42"/>
      <c r="B620" s="42"/>
      <c r="C620" s="42"/>
      <c r="D620" s="42"/>
      <c r="E620" s="42"/>
      <c r="F620" s="42"/>
    </row>
    <row r="621" spans="1:6" ht="20.25" x14ac:dyDescent="0.2">
      <c r="A621" s="46" t="s">
        <v>1096</v>
      </c>
      <c r="B621" s="46"/>
      <c r="C621" s="46"/>
      <c r="D621" s="46"/>
      <c r="E621" s="46"/>
      <c r="F621" s="46"/>
    </row>
    <row r="622" spans="1:6" outlineLevel="1" x14ac:dyDescent="0.2">
      <c r="A622" s="50" t="s">
        <v>1097</v>
      </c>
      <c r="B622" s="42"/>
      <c r="C622" s="42"/>
      <c r="D622" s="42"/>
      <c r="E622" s="42"/>
      <c r="F622" s="42"/>
    </row>
    <row r="623" spans="1:6" ht="25.5" outlineLevel="1" x14ac:dyDescent="0.2">
      <c r="A623" s="42" t="s">
        <v>1098</v>
      </c>
      <c r="B623" s="42" t="s">
        <v>1099</v>
      </c>
      <c r="C623" s="42"/>
      <c r="D623" s="42"/>
      <c r="E623" s="42"/>
      <c r="F623" s="42"/>
    </row>
    <row r="624" spans="1:6" ht="25.5" outlineLevel="1" x14ac:dyDescent="0.2">
      <c r="A624" s="42" t="s">
        <v>1100</v>
      </c>
      <c r="B624" s="42" t="s">
        <v>1101</v>
      </c>
      <c r="C624" s="42"/>
      <c r="D624" s="42"/>
      <c r="E624" s="42"/>
      <c r="F624" s="42"/>
    </row>
    <row r="625" spans="1:6" outlineLevel="1" x14ac:dyDescent="0.2">
      <c r="A625" s="42"/>
      <c r="B625" s="42"/>
      <c r="C625" s="42"/>
      <c r="D625" s="42"/>
      <c r="E625" s="42"/>
      <c r="F625" s="42"/>
    </row>
    <row r="626" spans="1:6" ht="25.5" outlineLevel="1" x14ac:dyDescent="0.2">
      <c r="A626" s="42" t="s">
        <v>1102</v>
      </c>
      <c r="B626" s="42" t="s">
        <v>1103</v>
      </c>
      <c r="C626" s="42"/>
      <c r="D626" s="42"/>
      <c r="E626" s="42"/>
      <c r="F626" s="42"/>
    </row>
    <row r="627" spans="1:6" outlineLevel="1" x14ac:dyDescent="0.2">
      <c r="A627" s="42"/>
      <c r="B627" s="42"/>
      <c r="C627" s="42"/>
      <c r="D627" s="42"/>
      <c r="E627" s="42"/>
      <c r="F627" s="42"/>
    </row>
    <row r="628" spans="1:6" ht="25.5" outlineLevel="1" x14ac:dyDescent="0.2">
      <c r="A628" s="43" t="s">
        <v>1104</v>
      </c>
      <c r="B628" s="44"/>
      <c r="C628" s="42"/>
      <c r="D628" s="42"/>
      <c r="E628" s="42"/>
      <c r="F628" s="42"/>
    </row>
    <row r="629" spans="1:6" ht="25.5" outlineLevel="1" x14ac:dyDescent="0.2">
      <c r="A629" s="42" t="s">
        <v>1105</v>
      </c>
      <c r="B629" s="42" t="s">
        <v>1106</v>
      </c>
      <c r="C629" s="42"/>
      <c r="D629" s="42"/>
      <c r="E629" s="42"/>
      <c r="F629" s="42"/>
    </row>
    <row r="630" spans="1:6" ht="38.25" outlineLevel="1" x14ac:dyDescent="0.2">
      <c r="A630" s="42" t="s">
        <v>1107</v>
      </c>
      <c r="B630" s="42" t="s">
        <v>1108</v>
      </c>
      <c r="C630" s="42"/>
      <c r="D630" s="42"/>
      <c r="E630" s="42"/>
      <c r="F630" s="42"/>
    </row>
    <row r="631" spans="1:6" ht="25.5" outlineLevel="1" x14ac:dyDescent="0.2">
      <c r="A631" s="42" t="s">
        <v>1109</v>
      </c>
      <c r="B631" s="42" t="s">
        <v>1110</v>
      </c>
      <c r="C631" s="42"/>
      <c r="D631" s="42"/>
      <c r="E631" s="42"/>
      <c r="F631" s="42"/>
    </row>
    <row r="632" spans="1:6" ht="25.5" outlineLevel="1" x14ac:dyDescent="0.2">
      <c r="A632" s="42" t="s">
        <v>1111</v>
      </c>
      <c r="B632" s="42" t="s">
        <v>1112</v>
      </c>
      <c r="C632" s="42"/>
      <c r="D632" s="42"/>
      <c r="E632" s="42"/>
      <c r="F632" s="42"/>
    </row>
    <row r="633" spans="1:6" ht="25.5" outlineLevel="1" x14ac:dyDescent="0.2">
      <c r="A633" s="42" t="s">
        <v>1113</v>
      </c>
      <c r="B633" s="42" t="s">
        <v>1114</v>
      </c>
      <c r="C633" s="42"/>
      <c r="D633" s="42"/>
      <c r="E633" s="42"/>
      <c r="F633" s="42"/>
    </row>
    <row r="634" spans="1:6" outlineLevel="1" x14ac:dyDescent="0.2">
      <c r="A634" s="42"/>
      <c r="B634" s="42"/>
      <c r="C634" s="42"/>
      <c r="D634" s="42"/>
      <c r="E634" s="42"/>
      <c r="F634" s="42"/>
    </row>
    <row r="635" spans="1:6" outlineLevel="1" x14ac:dyDescent="0.2">
      <c r="A635" s="42"/>
      <c r="B635" s="42"/>
      <c r="C635" s="42"/>
      <c r="D635" s="42"/>
      <c r="E635" s="42"/>
      <c r="F635" s="42"/>
    </row>
    <row r="636" spans="1:6" outlineLevel="1" x14ac:dyDescent="0.2">
      <c r="A636" s="43" t="s">
        <v>272</v>
      </c>
      <c r="B636" s="44"/>
      <c r="C636" s="42"/>
      <c r="D636" s="42"/>
      <c r="E636" s="42"/>
      <c r="F636" s="42"/>
    </row>
    <row r="637" spans="1:6" ht="25.5" outlineLevel="1" x14ac:dyDescent="0.2">
      <c r="A637" s="42">
        <v>1</v>
      </c>
      <c r="B637" s="51" t="s">
        <v>1115</v>
      </c>
      <c r="C637" s="42"/>
      <c r="D637" s="42"/>
      <c r="E637" s="42"/>
      <c r="F637" s="42"/>
    </row>
    <row r="638" spans="1:6" outlineLevel="1" x14ac:dyDescent="0.2">
      <c r="A638" s="42">
        <v>2</v>
      </c>
      <c r="B638" s="51" t="s">
        <v>1116</v>
      </c>
      <c r="C638" s="42"/>
      <c r="D638" s="42"/>
      <c r="E638" s="42"/>
      <c r="F638" s="42"/>
    </row>
    <row r="639" spans="1:6" ht="14.25" outlineLevel="1" x14ac:dyDescent="0.2">
      <c r="A639" s="42">
        <v>3</v>
      </c>
      <c r="B639" s="52" t="s">
        <v>1117</v>
      </c>
      <c r="C639" s="42"/>
      <c r="D639" s="42"/>
      <c r="E639" s="42"/>
      <c r="F639" s="42"/>
    </row>
    <row r="640" spans="1:6" ht="14.25" outlineLevel="1" x14ac:dyDescent="0.2">
      <c r="A640" s="42">
        <v>4</v>
      </c>
      <c r="B640" s="52" t="s">
        <v>1118</v>
      </c>
      <c r="C640" s="42"/>
      <c r="D640" s="42"/>
      <c r="E640" s="42"/>
      <c r="F640" s="42"/>
    </row>
    <row r="641" spans="1:6" ht="25.5" outlineLevel="1" x14ac:dyDescent="0.2">
      <c r="A641" s="42">
        <v>5</v>
      </c>
      <c r="B641" s="51" t="s">
        <v>1119</v>
      </c>
      <c r="C641" s="42"/>
      <c r="D641" s="42"/>
      <c r="E641" s="42"/>
      <c r="F641" s="42"/>
    </row>
    <row r="642" spans="1:6" outlineLevel="1" x14ac:dyDescent="0.2">
      <c r="A642" s="42">
        <v>6</v>
      </c>
      <c r="B642" s="51" t="s">
        <v>1120</v>
      </c>
      <c r="C642" s="42"/>
      <c r="D642" s="42"/>
      <c r="E642" s="42"/>
      <c r="F642" s="42"/>
    </row>
    <row r="643" spans="1:6" ht="25.5" outlineLevel="1" x14ac:dyDescent="0.2">
      <c r="A643" s="42">
        <v>7</v>
      </c>
      <c r="B643" s="51" t="s">
        <v>1121</v>
      </c>
      <c r="C643" s="42"/>
      <c r="D643" s="42"/>
      <c r="E643" s="42"/>
      <c r="F643" s="42"/>
    </row>
    <row r="644" spans="1:6" ht="25.5" outlineLevel="1" x14ac:dyDescent="0.2">
      <c r="A644" s="42">
        <v>8</v>
      </c>
      <c r="B644" s="51" t="s">
        <v>1122</v>
      </c>
      <c r="C644" s="42"/>
      <c r="D644" s="42"/>
      <c r="E644" s="42"/>
      <c r="F644" s="42"/>
    </row>
    <row r="645" spans="1:6" outlineLevel="1" x14ac:dyDescent="0.2">
      <c r="A645" s="42"/>
      <c r="B645" s="42"/>
      <c r="C645" s="42"/>
      <c r="D645" s="42"/>
      <c r="E645" s="42"/>
      <c r="F645" s="42"/>
    </row>
    <row r="646" spans="1:6" outlineLevel="1" x14ac:dyDescent="0.2">
      <c r="A646" s="43" t="s">
        <v>315</v>
      </c>
      <c r="B646" s="44"/>
      <c r="C646" s="42"/>
      <c r="D646" s="42"/>
      <c r="E646" s="42"/>
      <c r="F646" s="42"/>
    </row>
    <row r="647" spans="1:6" outlineLevel="1" x14ac:dyDescent="0.2">
      <c r="A647" s="42">
        <v>1</v>
      </c>
      <c r="B647" s="51" t="s">
        <v>1123</v>
      </c>
      <c r="C647" s="42"/>
      <c r="D647" s="42"/>
      <c r="E647" s="42"/>
      <c r="F647" s="42"/>
    </row>
    <row r="648" spans="1:6" outlineLevel="1" x14ac:dyDescent="0.2">
      <c r="A648" s="42">
        <v>2</v>
      </c>
      <c r="B648" s="51" t="s">
        <v>1124</v>
      </c>
      <c r="C648" s="42"/>
      <c r="D648" s="42"/>
      <c r="E648" s="42"/>
      <c r="F648" s="42"/>
    </row>
    <row r="649" spans="1:6" ht="14.25" outlineLevel="1" x14ac:dyDescent="0.2">
      <c r="A649" s="42">
        <v>3</v>
      </c>
      <c r="B649" s="52" t="s">
        <v>1125</v>
      </c>
      <c r="C649" s="42"/>
      <c r="D649" s="42"/>
      <c r="E649" s="42"/>
      <c r="F649" s="42"/>
    </row>
    <row r="650" spans="1:6" ht="25.5" outlineLevel="1" x14ac:dyDescent="0.2">
      <c r="A650" s="42">
        <v>4</v>
      </c>
      <c r="B650" s="51" t="s">
        <v>1126</v>
      </c>
      <c r="C650" s="42"/>
      <c r="D650" s="42"/>
      <c r="E650" s="42"/>
      <c r="F650" s="42"/>
    </row>
    <row r="651" spans="1:6" ht="25.5" outlineLevel="1" x14ac:dyDescent="0.2">
      <c r="A651" s="42">
        <v>5</v>
      </c>
      <c r="B651" s="51" t="s">
        <v>1127</v>
      </c>
      <c r="C651" s="42"/>
      <c r="D651" s="42"/>
      <c r="E651" s="42"/>
      <c r="F651" s="42"/>
    </row>
    <row r="652" spans="1:6" ht="25.5" outlineLevel="1" x14ac:dyDescent="0.2">
      <c r="A652" s="42">
        <v>6</v>
      </c>
      <c r="B652" s="51" t="s">
        <v>1128</v>
      </c>
      <c r="C652" s="42"/>
      <c r="D652" s="42"/>
      <c r="E652" s="42"/>
      <c r="F652" s="42"/>
    </row>
    <row r="653" spans="1:6" ht="25.5" outlineLevel="1" x14ac:dyDescent="0.2">
      <c r="A653" s="42">
        <v>7</v>
      </c>
      <c r="B653" s="51" t="s">
        <v>1129</v>
      </c>
      <c r="C653" s="42"/>
      <c r="D653" s="42"/>
      <c r="E653" s="42"/>
      <c r="F653" s="42"/>
    </row>
    <row r="654" spans="1:6" outlineLevel="1" x14ac:dyDescent="0.2">
      <c r="A654" s="42"/>
      <c r="B654" s="42"/>
      <c r="C654" s="42"/>
      <c r="D654" s="42"/>
      <c r="E654" s="42"/>
      <c r="F654" s="42"/>
    </row>
    <row r="655" spans="1:6" outlineLevel="1" x14ac:dyDescent="0.2">
      <c r="A655" s="43" t="s">
        <v>302</v>
      </c>
      <c r="B655" s="44"/>
      <c r="C655" s="42"/>
      <c r="D655" s="42"/>
      <c r="E655" s="42"/>
      <c r="F655" s="42"/>
    </row>
    <row r="656" spans="1:6" outlineLevel="1" x14ac:dyDescent="0.2">
      <c r="A656" s="42">
        <v>1</v>
      </c>
      <c r="B656" s="51" t="s">
        <v>1130</v>
      </c>
      <c r="C656" s="42"/>
      <c r="D656" s="42"/>
      <c r="E656" s="42"/>
      <c r="F656" s="42"/>
    </row>
    <row r="657" spans="1:6" ht="25.5" outlineLevel="1" x14ac:dyDescent="0.2">
      <c r="A657" s="42">
        <v>2</v>
      </c>
      <c r="B657" s="51" t="s">
        <v>1131</v>
      </c>
      <c r="C657" s="42"/>
      <c r="D657" s="42"/>
      <c r="E657" s="42"/>
      <c r="F657" s="42"/>
    </row>
    <row r="658" spans="1:6" ht="38.25" outlineLevel="1" x14ac:dyDescent="0.2">
      <c r="A658" s="42">
        <v>3</v>
      </c>
      <c r="B658" s="51" t="s">
        <v>1132</v>
      </c>
      <c r="C658" s="42"/>
      <c r="D658" s="42"/>
      <c r="E658" s="42"/>
      <c r="F658" s="42"/>
    </row>
    <row r="659" spans="1:6" ht="51" outlineLevel="1" x14ac:dyDescent="0.2">
      <c r="A659" s="42">
        <v>4</v>
      </c>
      <c r="B659" s="51" t="s">
        <v>1133</v>
      </c>
      <c r="C659" s="42"/>
      <c r="D659" s="42"/>
      <c r="E659" s="42"/>
      <c r="F659" s="42"/>
    </row>
    <row r="660" spans="1:6" ht="25.5" outlineLevel="1" x14ac:dyDescent="0.2">
      <c r="A660" s="42">
        <v>5</v>
      </c>
      <c r="B660" s="51" t="s">
        <v>1134</v>
      </c>
      <c r="C660" s="42"/>
      <c r="D660" s="42"/>
      <c r="E660" s="42"/>
      <c r="F660" s="42"/>
    </row>
    <row r="661" spans="1:6" ht="25.5" outlineLevel="1" x14ac:dyDescent="0.2">
      <c r="A661" s="42">
        <v>6</v>
      </c>
      <c r="B661" s="51" t="s">
        <v>1135</v>
      </c>
      <c r="C661" s="42"/>
      <c r="D661" s="42"/>
      <c r="E661" s="42"/>
      <c r="F661" s="42"/>
    </row>
    <row r="662" spans="1:6" ht="38.25" outlineLevel="1" x14ac:dyDescent="0.2">
      <c r="A662" s="42">
        <v>7</v>
      </c>
      <c r="B662" s="51" t="s">
        <v>1136</v>
      </c>
      <c r="C662" s="42"/>
      <c r="D662" s="42"/>
      <c r="E662" s="42"/>
      <c r="F662" s="42"/>
    </row>
    <row r="663" spans="1:6" ht="25.5" outlineLevel="1" x14ac:dyDescent="0.2">
      <c r="A663" s="42">
        <v>8</v>
      </c>
      <c r="B663" s="51" t="s">
        <v>1137</v>
      </c>
      <c r="C663" s="42"/>
      <c r="D663" s="42"/>
      <c r="E663" s="42"/>
      <c r="F663" s="42"/>
    </row>
    <row r="664" spans="1:6" ht="38.25" outlineLevel="1" x14ac:dyDescent="0.2">
      <c r="A664" s="42">
        <v>9</v>
      </c>
      <c r="B664" s="51" t="s">
        <v>1138</v>
      </c>
      <c r="C664" s="42"/>
      <c r="D664" s="42"/>
      <c r="E664" s="42"/>
      <c r="F664" s="42"/>
    </row>
    <row r="665" spans="1:6" ht="38.25" outlineLevel="1" x14ac:dyDescent="0.2">
      <c r="A665" s="42">
        <v>10</v>
      </c>
      <c r="B665" s="51" t="s">
        <v>1139</v>
      </c>
      <c r="C665" s="42"/>
      <c r="D665" s="42"/>
      <c r="E665" s="42"/>
      <c r="F665" s="42"/>
    </row>
    <row r="666" spans="1:6" ht="25.5" outlineLevel="1" x14ac:dyDescent="0.2">
      <c r="A666" s="42">
        <v>11</v>
      </c>
      <c r="B666" s="51" t="s">
        <v>1140</v>
      </c>
      <c r="C666" s="42"/>
      <c r="D666" s="42"/>
      <c r="E666" s="42"/>
      <c r="F666" s="42"/>
    </row>
    <row r="667" spans="1:6" ht="51" outlineLevel="1" x14ac:dyDescent="0.2">
      <c r="A667" s="42">
        <v>12</v>
      </c>
      <c r="B667" s="51" t="s">
        <v>1141</v>
      </c>
      <c r="C667" s="42"/>
      <c r="D667" s="42"/>
      <c r="E667" s="42"/>
      <c r="F667" s="42"/>
    </row>
    <row r="668" spans="1:6" ht="25.5" outlineLevel="1" x14ac:dyDescent="0.2">
      <c r="A668" s="42">
        <v>13</v>
      </c>
      <c r="B668" s="51" t="s">
        <v>1142</v>
      </c>
      <c r="C668" s="42"/>
      <c r="D668" s="42"/>
      <c r="E668" s="42"/>
      <c r="F668" s="42"/>
    </row>
    <row r="669" spans="1:6" outlineLevel="1" x14ac:dyDescent="0.2">
      <c r="A669" s="42">
        <v>14</v>
      </c>
      <c r="B669" s="51" t="s">
        <v>1143</v>
      </c>
      <c r="C669" s="42"/>
      <c r="D669" s="42"/>
      <c r="E669" s="42"/>
      <c r="F669" s="42"/>
    </row>
    <row r="670" spans="1:6" outlineLevel="1" x14ac:dyDescent="0.2">
      <c r="A670" s="42"/>
      <c r="B670" s="42"/>
      <c r="C670" s="42"/>
      <c r="D670" s="42"/>
      <c r="E670" s="42"/>
      <c r="F670" s="42"/>
    </row>
    <row r="671" spans="1:6" outlineLevel="1" x14ac:dyDescent="0.2">
      <c r="A671" s="42"/>
      <c r="B671" s="43" t="s">
        <v>1144</v>
      </c>
      <c r="C671" s="42"/>
      <c r="D671" s="42"/>
      <c r="E671" s="42"/>
      <c r="F671" s="42"/>
    </row>
    <row r="672" spans="1:6" ht="25.5" outlineLevel="1" x14ac:dyDescent="0.2">
      <c r="A672" s="42"/>
      <c r="B672" s="45" t="s">
        <v>1145</v>
      </c>
      <c r="C672" s="45" t="s">
        <v>1146</v>
      </c>
      <c r="D672" s="45" t="s">
        <v>1147</v>
      </c>
      <c r="E672" s="45" t="s">
        <v>1148</v>
      </c>
      <c r="F672" s="45" t="s">
        <v>1149</v>
      </c>
    </row>
    <row r="673" spans="1:6" ht="63.75" outlineLevel="1" x14ac:dyDescent="0.2">
      <c r="A673" s="42"/>
      <c r="B673" s="42" t="s">
        <v>72</v>
      </c>
      <c r="C673" s="42" t="s">
        <v>1150</v>
      </c>
      <c r="D673" s="42" t="s">
        <v>1151</v>
      </c>
      <c r="E673" s="42" t="s">
        <v>1152</v>
      </c>
      <c r="F673" s="42" t="s">
        <v>1153</v>
      </c>
    </row>
    <row r="674" spans="1:6" ht="51" outlineLevel="1" x14ac:dyDescent="0.2">
      <c r="A674" s="42"/>
      <c r="B674" s="42" t="s">
        <v>308</v>
      </c>
      <c r="C674" s="42" t="s">
        <v>1154</v>
      </c>
      <c r="D674" s="42" t="s">
        <v>1155</v>
      </c>
      <c r="E674" s="42" t="s">
        <v>1156</v>
      </c>
      <c r="F674" s="42" t="s">
        <v>1157</v>
      </c>
    </row>
    <row r="675" spans="1:6" ht="51" outlineLevel="1" x14ac:dyDescent="0.2">
      <c r="A675" s="42"/>
      <c r="B675" s="42" t="s">
        <v>309</v>
      </c>
      <c r="C675" s="42" t="s">
        <v>1158</v>
      </c>
      <c r="D675" s="42" t="s">
        <v>1159</v>
      </c>
      <c r="E675" s="42" t="s">
        <v>1160</v>
      </c>
      <c r="F675" s="42" t="s">
        <v>1161</v>
      </c>
    </row>
    <row r="676" spans="1:6" ht="38.25" outlineLevel="1" x14ac:dyDescent="0.2">
      <c r="A676" s="42"/>
      <c r="B676" s="42" t="s">
        <v>310</v>
      </c>
      <c r="C676" s="42" t="s">
        <v>1162</v>
      </c>
      <c r="D676" s="42" t="s">
        <v>1163</v>
      </c>
      <c r="E676" s="42" t="s">
        <v>1164</v>
      </c>
      <c r="F676" s="42" t="s">
        <v>1165</v>
      </c>
    </row>
    <row r="677" spans="1:6" ht="38.25" outlineLevel="1" x14ac:dyDescent="0.2">
      <c r="A677" s="42"/>
      <c r="B677" s="42" t="s">
        <v>311</v>
      </c>
      <c r="C677" s="42" t="s">
        <v>1166</v>
      </c>
      <c r="D677" s="42" t="s">
        <v>1167</v>
      </c>
      <c r="E677" s="42" t="s">
        <v>1168</v>
      </c>
      <c r="F677" s="42" t="s">
        <v>1169</v>
      </c>
    </row>
    <row r="678" spans="1:6" ht="51" outlineLevel="1" x14ac:dyDescent="0.2">
      <c r="A678" s="42"/>
      <c r="B678" s="42" t="s">
        <v>312</v>
      </c>
      <c r="C678" s="42" t="s">
        <v>1170</v>
      </c>
      <c r="D678" s="42" t="s">
        <v>1171</v>
      </c>
      <c r="E678" s="42" t="s">
        <v>1172</v>
      </c>
      <c r="F678" s="42" t="s">
        <v>1173</v>
      </c>
    </row>
    <row r="679" spans="1:6" outlineLevel="1" x14ac:dyDescent="0.2">
      <c r="A679" s="42"/>
      <c r="B679" s="42"/>
      <c r="C679" s="42"/>
      <c r="D679" s="42"/>
      <c r="E679" s="42"/>
      <c r="F679" s="42"/>
    </row>
    <row r="680" spans="1:6" outlineLevel="1" x14ac:dyDescent="0.2">
      <c r="A680" s="42"/>
      <c r="B680" s="42"/>
      <c r="C680" s="42"/>
      <c r="D680" s="42"/>
      <c r="E680" s="42"/>
      <c r="F680" s="42"/>
    </row>
    <row r="681" spans="1:6" outlineLevel="1" x14ac:dyDescent="0.2">
      <c r="A681" s="42"/>
      <c r="B681" s="43" t="s">
        <v>1174</v>
      </c>
      <c r="C681" s="42"/>
      <c r="D681" s="42"/>
      <c r="E681" s="42"/>
      <c r="F681" s="42"/>
    </row>
    <row r="682" spans="1:6" ht="25.5" outlineLevel="1" x14ac:dyDescent="0.2">
      <c r="A682" s="42"/>
      <c r="B682" s="45" t="s">
        <v>1175</v>
      </c>
      <c r="C682" s="45" t="s">
        <v>1176</v>
      </c>
      <c r="D682" s="45" t="s">
        <v>1177</v>
      </c>
      <c r="E682" s="45" t="s">
        <v>1178</v>
      </c>
      <c r="F682" s="45" t="s">
        <v>4</v>
      </c>
    </row>
    <row r="683" spans="1:6" ht="76.5" outlineLevel="1" x14ac:dyDescent="0.2">
      <c r="A683" s="42"/>
      <c r="B683" s="42" t="s">
        <v>1179</v>
      </c>
      <c r="C683" s="42" t="s">
        <v>1180</v>
      </c>
      <c r="D683" s="42" t="s">
        <v>1181</v>
      </c>
      <c r="E683" s="42" t="s">
        <v>1182</v>
      </c>
      <c r="F683" s="42" t="s">
        <v>1183</v>
      </c>
    </row>
    <row r="684" spans="1:6" ht="51" outlineLevel="1" x14ac:dyDescent="0.2">
      <c r="A684" s="42"/>
      <c r="B684" s="42" t="s">
        <v>1184</v>
      </c>
      <c r="C684" s="42" t="s">
        <v>1185</v>
      </c>
      <c r="D684" s="42" t="s">
        <v>1186</v>
      </c>
      <c r="E684" s="42" t="s">
        <v>1187</v>
      </c>
      <c r="F684" s="42" t="s">
        <v>1188</v>
      </c>
    </row>
    <row r="685" spans="1:6" ht="63.75" outlineLevel="1" x14ac:dyDescent="0.2">
      <c r="A685" s="42"/>
      <c r="B685" s="42" t="s">
        <v>1189</v>
      </c>
      <c r="C685" s="42" t="s">
        <v>1190</v>
      </c>
      <c r="D685" s="42" t="s">
        <v>1186</v>
      </c>
      <c r="E685" s="42" t="s">
        <v>1191</v>
      </c>
      <c r="F685" s="42" t="s">
        <v>1192</v>
      </c>
    </row>
    <row r="686" spans="1:6" ht="63.75" outlineLevel="1" x14ac:dyDescent="0.2">
      <c r="A686" s="42"/>
      <c r="B686" s="42" t="s">
        <v>1193</v>
      </c>
      <c r="C686" s="42" t="s">
        <v>1194</v>
      </c>
      <c r="D686" s="42" t="s">
        <v>1195</v>
      </c>
      <c r="E686" s="42" t="s">
        <v>1196</v>
      </c>
      <c r="F686" s="42" t="s">
        <v>1197</v>
      </c>
    </row>
    <row r="687" spans="1:6" ht="25.5" outlineLevel="1" x14ac:dyDescent="0.2">
      <c r="A687" s="42"/>
      <c r="B687" s="42" t="s">
        <v>1198</v>
      </c>
      <c r="C687" s="42" t="s">
        <v>1199</v>
      </c>
      <c r="D687" s="42" t="s">
        <v>1200</v>
      </c>
      <c r="E687" s="42" t="s">
        <v>1201</v>
      </c>
      <c r="F687" s="42" t="s">
        <v>1202</v>
      </c>
    </row>
    <row r="688" spans="1:6" outlineLevel="1" x14ac:dyDescent="0.2">
      <c r="A688" s="42"/>
      <c r="B688" s="42"/>
      <c r="C688" s="42"/>
      <c r="D688" s="42"/>
      <c r="E688" s="42"/>
      <c r="F688" s="42"/>
    </row>
    <row r="689" spans="1:6" outlineLevel="1" x14ac:dyDescent="0.2">
      <c r="A689" s="42"/>
      <c r="B689" s="42"/>
      <c r="C689" s="42"/>
      <c r="D689" s="42"/>
      <c r="E689" s="42"/>
      <c r="F689" s="42"/>
    </row>
    <row r="690" spans="1:6" outlineLevel="1" x14ac:dyDescent="0.2">
      <c r="A690" s="43" t="s">
        <v>313</v>
      </c>
      <c r="B690" s="44"/>
      <c r="C690" s="42"/>
      <c r="D690" s="42"/>
      <c r="E690" s="42"/>
      <c r="F690" s="42"/>
    </row>
    <row r="691" spans="1:6" outlineLevel="1" x14ac:dyDescent="0.2">
      <c r="A691" s="42">
        <v>1</v>
      </c>
      <c r="B691" s="51" t="s">
        <v>1203</v>
      </c>
      <c r="C691" s="42"/>
      <c r="D691" s="42"/>
      <c r="E691" s="42"/>
      <c r="F691" s="42"/>
    </row>
    <row r="692" spans="1:6" ht="25.5" outlineLevel="1" x14ac:dyDescent="0.2">
      <c r="A692" s="42">
        <v>2</v>
      </c>
      <c r="B692" s="51" t="s">
        <v>1204</v>
      </c>
      <c r="C692" s="42"/>
      <c r="D692" s="42"/>
      <c r="E692" s="42"/>
      <c r="F692" s="42"/>
    </row>
    <row r="693" spans="1:6" ht="25.5" outlineLevel="1" x14ac:dyDescent="0.2">
      <c r="A693" s="42">
        <v>3</v>
      </c>
      <c r="B693" s="51" t="s">
        <v>1205</v>
      </c>
      <c r="C693" s="42"/>
      <c r="D693" s="42"/>
      <c r="E693" s="42"/>
      <c r="F693" s="42"/>
    </row>
    <row r="694" spans="1:6" outlineLevel="1" x14ac:dyDescent="0.2">
      <c r="A694" s="42">
        <v>4</v>
      </c>
      <c r="B694" s="51" t="s">
        <v>1206</v>
      </c>
      <c r="C694" s="42"/>
      <c r="D694" s="42"/>
      <c r="E694" s="42"/>
      <c r="F694" s="42"/>
    </row>
    <row r="695" spans="1:6" outlineLevel="1" x14ac:dyDescent="0.2">
      <c r="A695" s="42">
        <v>5</v>
      </c>
      <c r="B695" s="51" t="s">
        <v>1207</v>
      </c>
      <c r="C695" s="42"/>
      <c r="D695" s="42"/>
      <c r="E695" s="42"/>
      <c r="F695" s="42"/>
    </row>
    <row r="696" spans="1:6" ht="25.5" outlineLevel="1" x14ac:dyDescent="0.2">
      <c r="A696" s="42">
        <v>6</v>
      </c>
      <c r="B696" s="51" t="s">
        <v>1208</v>
      </c>
      <c r="C696" s="42"/>
      <c r="D696" s="42"/>
      <c r="E696" s="42"/>
      <c r="F696" s="42"/>
    </row>
    <row r="697" spans="1:6" ht="25.5" outlineLevel="1" x14ac:dyDescent="0.2">
      <c r="A697" s="42">
        <v>7</v>
      </c>
      <c r="B697" s="51" t="s">
        <v>1209</v>
      </c>
      <c r="C697" s="42"/>
      <c r="D697" s="42"/>
      <c r="E697" s="42"/>
      <c r="F697" s="42"/>
    </row>
    <row r="698" spans="1:6" outlineLevel="1" x14ac:dyDescent="0.2">
      <c r="A698" s="42">
        <v>8</v>
      </c>
      <c r="B698" s="51" t="s">
        <v>1210</v>
      </c>
      <c r="C698" s="42"/>
      <c r="D698" s="42"/>
      <c r="E698" s="42"/>
      <c r="F698" s="42"/>
    </row>
    <row r="699" spans="1:6" outlineLevel="1" x14ac:dyDescent="0.2">
      <c r="A699" s="42"/>
      <c r="B699" s="42"/>
      <c r="C699" s="42"/>
      <c r="D699" s="42"/>
      <c r="E699" s="42"/>
      <c r="F699" s="42"/>
    </row>
    <row r="700" spans="1:6" outlineLevel="1" x14ac:dyDescent="0.2">
      <c r="A700" s="43" t="s">
        <v>1211</v>
      </c>
      <c r="B700" s="44"/>
      <c r="C700" s="42"/>
      <c r="D700" s="42"/>
      <c r="E700" s="42"/>
      <c r="F700" s="42"/>
    </row>
    <row r="701" spans="1:6" outlineLevel="1" x14ac:dyDescent="0.2">
      <c r="A701" s="42">
        <v>1</v>
      </c>
      <c r="B701" s="51" t="s">
        <v>1212</v>
      </c>
      <c r="C701" s="42"/>
      <c r="D701" s="42"/>
      <c r="E701" s="42"/>
      <c r="F701" s="42"/>
    </row>
    <row r="702" spans="1:6" outlineLevel="1" x14ac:dyDescent="0.2">
      <c r="A702" s="42">
        <v>2</v>
      </c>
      <c r="B702" s="51" t="s">
        <v>1213</v>
      </c>
      <c r="C702" s="42"/>
      <c r="D702" s="42"/>
      <c r="E702" s="42"/>
      <c r="F702" s="42"/>
    </row>
    <row r="703" spans="1:6" outlineLevel="1" x14ac:dyDescent="0.2">
      <c r="A703" s="42">
        <v>3</v>
      </c>
      <c r="B703" s="51" t="s">
        <v>1214</v>
      </c>
      <c r="C703" s="42"/>
      <c r="D703" s="42"/>
      <c r="E703" s="42"/>
      <c r="F703" s="42"/>
    </row>
    <row r="704" spans="1:6" ht="25.5" outlineLevel="1" x14ac:dyDescent="0.2">
      <c r="A704" s="42">
        <v>4</v>
      </c>
      <c r="B704" s="51" t="s">
        <v>1215</v>
      </c>
      <c r="C704" s="42"/>
      <c r="D704" s="42"/>
      <c r="E704" s="42"/>
      <c r="F704" s="42"/>
    </row>
    <row r="705" spans="1:6" ht="25.5" outlineLevel="1" x14ac:dyDescent="0.2">
      <c r="A705" s="42">
        <v>5</v>
      </c>
      <c r="B705" s="51" t="s">
        <v>1216</v>
      </c>
      <c r="C705" s="42"/>
      <c r="D705" s="42"/>
      <c r="E705" s="42"/>
      <c r="F705" s="42"/>
    </row>
    <row r="706" spans="1:6" outlineLevel="1" x14ac:dyDescent="0.2">
      <c r="A706" s="42">
        <v>6</v>
      </c>
      <c r="B706" s="51" t="s">
        <v>1217</v>
      </c>
      <c r="C706" s="42"/>
      <c r="D706" s="42"/>
      <c r="E706" s="42"/>
      <c r="F706" s="42"/>
    </row>
    <row r="707" spans="1:6" ht="25.5" outlineLevel="1" x14ac:dyDescent="0.2">
      <c r="A707" s="42">
        <v>7</v>
      </c>
      <c r="B707" s="51" t="s">
        <v>1218</v>
      </c>
      <c r="C707" s="42"/>
      <c r="D707" s="42"/>
      <c r="E707" s="42"/>
      <c r="F707" s="42"/>
    </row>
    <row r="708" spans="1:6" ht="25.5" outlineLevel="1" x14ac:dyDescent="0.2">
      <c r="A708" s="42">
        <v>8</v>
      </c>
      <c r="B708" s="51" t="s">
        <v>1219</v>
      </c>
      <c r="C708" s="42"/>
      <c r="D708" s="42"/>
      <c r="E708" s="42"/>
      <c r="F708" s="42"/>
    </row>
    <row r="709" spans="1:6" outlineLevel="1" x14ac:dyDescent="0.2">
      <c r="A709" s="42"/>
      <c r="B709" s="42"/>
      <c r="C709" s="42"/>
      <c r="D709" s="42"/>
      <c r="E709" s="42"/>
      <c r="F709" s="42"/>
    </row>
    <row r="710" spans="1:6" outlineLevel="1" x14ac:dyDescent="0.2">
      <c r="A710" s="43" t="s">
        <v>1220</v>
      </c>
      <c r="B710" s="44"/>
      <c r="C710" s="42"/>
      <c r="D710" s="42"/>
      <c r="E710" s="42"/>
      <c r="F710" s="42"/>
    </row>
    <row r="711" spans="1:6" ht="25.5" outlineLevel="1" x14ac:dyDescent="0.2">
      <c r="A711" s="42">
        <v>1</v>
      </c>
      <c r="B711" s="51" t="s">
        <v>1221</v>
      </c>
      <c r="C711" s="42"/>
      <c r="D711" s="42"/>
      <c r="E711" s="42"/>
      <c r="F711" s="42"/>
    </row>
    <row r="712" spans="1:6" outlineLevel="1" x14ac:dyDescent="0.2">
      <c r="A712" s="42">
        <v>2</v>
      </c>
      <c r="B712" s="51" t="s">
        <v>1222</v>
      </c>
      <c r="C712" s="42"/>
      <c r="D712" s="42"/>
      <c r="E712" s="42"/>
      <c r="F712" s="42"/>
    </row>
    <row r="713" spans="1:6" ht="25.5" outlineLevel="1" x14ac:dyDescent="0.2">
      <c r="A713" s="42">
        <v>3</v>
      </c>
      <c r="B713" s="51" t="s">
        <v>1223</v>
      </c>
      <c r="C713" s="42"/>
      <c r="D713" s="42"/>
      <c r="E713" s="42"/>
      <c r="F713" s="42"/>
    </row>
    <row r="714" spans="1:6" outlineLevel="1" x14ac:dyDescent="0.2">
      <c r="A714" s="42">
        <v>4</v>
      </c>
      <c r="B714" s="51" t="s">
        <v>1224</v>
      </c>
      <c r="C714" s="42"/>
      <c r="D714" s="42"/>
      <c r="E714" s="42"/>
      <c r="F714" s="42"/>
    </row>
    <row r="715" spans="1:6" ht="25.5" outlineLevel="1" x14ac:dyDescent="0.2">
      <c r="A715" s="42">
        <v>5</v>
      </c>
      <c r="B715" s="51" t="s">
        <v>1225</v>
      </c>
      <c r="C715" s="42"/>
      <c r="D715" s="42"/>
      <c r="E715" s="42"/>
      <c r="F715" s="42"/>
    </row>
    <row r="716" spans="1:6" ht="25.5" outlineLevel="1" x14ac:dyDescent="0.2">
      <c r="A716" s="42">
        <v>6</v>
      </c>
      <c r="B716" s="51" t="s">
        <v>1226</v>
      </c>
      <c r="C716" s="42"/>
      <c r="D716" s="42"/>
      <c r="E716" s="42"/>
      <c r="F716" s="42"/>
    </row>
    <row r="717" spans="1:6" ht="25.5" outlineLevel="1" x14ac:dyDescent="0.2">
      <c r="A717" s="42">
        <v>7</v>
      </c>
      <c r="B717" s="51" t="s">
        <v>1227</v>
      </c>
      <c r="C717" s="42"/>
      <c r="D717" s="42"/>
      <c r="E717" s="42"/>
      <c r="F717" s="42"/>
    </row>
    <row r="718" spans="1:6" outlineLevel="1" x14ac:dyDescent="0.2">
      <c r="A718" s="42"/>
      <c r="B718" s="42"/>
      <c r="C718" s="42"/>
      <c r="D718" s="42"/>
      <c r="E718" s="42"/>
      <c r="F718" s="42"/>
    </row>
    <row r="719" spans="1:6" outlineLevel="1" x14ac:dyDescent="0.2">
      <c r="A719" s="43" t="s">
        <v>1228</v>
      </c>
      <c r="B719" s="44"/>
      <c r="C719" s="42"/>
      <c r="D719" s="42"/>
      <c r="E719" s="42"/>
      <c r="F719" s="42"/>
    </row>
    <row r="720" spans="1:6" ht="25.5" outlineLevel="1" x14ac:dyDescent="0.2">
      <c r="A720" s="42">
        <v>1</v>
      </c>
      <c r="B720" s="51" t="s">
        <v>1229</v>
      </c>
      <c r="C720" s="42"/>
      <c r="D720" s="42"/>
      <c r="E720" s="42"/>
      <c r="F720" s="42"/>
    </row>
    <row r="721" spans="1:6" ht="25.5" outlineLevel="1" x14ac:dyDescent="0.2">
      <c r="A721" s="42">
        <v>2</v>
      </c>
      <c r="B721" s="51" t="s">
        <v>1230</v>
      </c>
      <c r="C721" s="42"/>
      <c r="D721" s="42"/>
      <c r="E721" s="42"/>
      <c r="F721" s="42"/>
    </row>
    <row r="722" spans="1:6" ht="25.5" outlineLevel="1" x14ac:dyDescent="0.2">
      <c r="A722" s="42">
        <v>3</v>
      </c>
      <c r="B722" s="51" t="s">
        <v>1231</v>
      </c>
      <c r="C722" s="42"/>
      <c r="D722" s="42"/>
      <c r="E722" s="42"/>
      <c r="F722" s="42"/>
    </row>
    <row r="723" spans="1:6" ht="25.5" outlineLevel="1" x14ac:dyDescent="0.2">
      <c r="A723" s="42">
        <v>4</v>
      </c>
      <c r="B723" s="51" t="s">
        <v>1232</v>
      </c>
      <c r="C723" s="42"/>
      <c r="D723" s="42"/>
      <c r="E723" s="42"/>
      <c r="F723" s="42"/>
    </row>
    <row r="724" spans="1:6" ht="25.5" outlineLevel="1" x14ac:dyDescent="0.2">
      <c r="A724" s="42">
        <v>5</v>
      </c>
      <c r="B724" s="51" t="s">
        <v>1233</v>
      </c>
      <c r="C724" s="42"/>
      <c r="D724" s="42"/>
      <c r="E724" s="42"/>
      <c r="F724" s="42"/>
    </row>
    <row r="725" spans="1:6" ht="25.5" outlineLevel="1" x14ac:dyDescent="0.2">
      <c r="A725" s="42">
        <v>6</v>
      </c>
      <c r="B725" s="51" t="s">
        <v>1234</v>
      </c>
      <c r="C725" s="42"/>
      <c r="D725" s="42"/>
      <c r="E725" s="42"/>
      <c r="F725" s="42"/>
    </row>
    <row r="726" spans="1:6" ht="25.5" outlineLevel="1" x14ac:dyDescent="0.2">
      <c r="A726" s="42">
        <v>7</v>
      </c>
      <c r="B726" s="51" t="s">
        <v>1235</v>
      </c>
      <c r="C726" s="42"/>
      <c r="D726" s="42"/>
      <c r="E726" s="42"/>
      <c r="F726" s="42"/>
    </row>
    <row r="727" spans="1:6" outlineLevel="1" x14ac:dyDescent="0.2">
      <c r="A727" s="42"/>
      <c r="B727" s="42"/>
      <c r="C727" s="42"/>
      <c r="D727" s="42"/>
      <c r="E727" s="42"/>
      <c r="F727" s="42"/>
    </row>
    <row r="728" spans="1:6" outlineLevel="1" x14ac:dyDescent="0.2">
      <c r="A728" s="43" t="s">
        <v>365</v>
      </c>
      <c r="B728" s="44"/>
      <c r="C728" s="42"/>
      <c r="D728" s="42"/>
      <c r="E728" s="42"/>
      <c r="F728" s="42"/>
    </row>
    <row r="729" spans="1:6" ht="25.5" outlineLevel="1" x14ac:dyDescent="0.2">
      <c r="A729" s="42">
        <v>1</v>
      </c>
      <c r="B729" s="51" t="s">
        <v>1236</v>
      </c>
      <c r="C729" s="42"/>
      <c r="D729" s="42"/>
      <c r="E729" s="42"/>
      <c r="F729" s="42"/>
    </row>
    <row r="730" spans="1:6" ht="25.5" outlineLevel="1" x14ac:dyDescent="0.2">
      <c r="A730" s="42">
        <v>2</v>
      </c>
      <c r="B730" s="51" t="s">
        <v>1237</v>
      </c>
      <c r="C730" s="42"/>
      <c r="D730" s="42"/>
      <c r="E730" s="42"/>
      <c r="F730" s="42"/>
    </row>
    <row r="731" spans="1:6" ht="25.5" outlineLevel="1" x14ac:dyDescent="0.2">
      <c r="A731" s="42">
        <v>3</v>
      </c>
      <c r="B731" s="51" t="s">
        <v>1238</v>
      </c>
      <c r="C731" s="42"/>
      <c r="D731" s="42"/>
      <c r="E731" s="42"/>
      <c r="F731" s="42"/>
    </row>
    <row r="732" spans="1:6" ht="25.5" outlineLevel="1" x14ac:dyDescent="0.2">
      <c r="A732" s="42">
        <v>4</v>
      </c>
      <c r="B732" s="51" t="s">
        <v>1239</v>
      </c>
      <c r="C732" s="42"/>
      <c r="D732" s="42"/>
      <c r="E732" s="42"/>
      <c r="F732" s="42"/>
    </row>
    <row r="733" spans="1:6" outlineLevel="1" x14ac:dyDescent="0.2">
      <c r="A733" s="42">
        <v>5</v>
      </c>
      <c r="B733" s="51" t="s">
        <v>1240</v>
      </c>
      <c r="C733" s="42"/>
      <c r="D733" s="42"/>
      <c r="E733" s="42"/>
      <c r="F733" s="42"/>
    </row>
    <row r="734" spans="1:6" ht="38.25" outlineLevel="1" x14ac:dyDescent="0.2">
      <c r="A734" s="42">
        <v>6</v>
      </c>
      <c r="B734" s="51" t="s">
        <v>1241</v>
      </c>
      <c r="C734" s="42"/>
      <c r="D734" s="42"/>
      <c r="E734" s="42"/>
      <c r="F734" s="42"/>
    </row>
    <row r="735" spans="1:6" ht="25.5" outlineLevel="1" x14ac:dyDescent="0.2">
      <c r="A735" s="42">
        <v>7</v>
      </c>
      <c r="B735" s="51" t="s">
        <v>1242</v>
      </c>
      <c r="C735" s="42"/>
      <c r="D735" s="42"/>
      <c r="E735" s="42"/>
      <c r="F735" s="42"/>
    </row>
    <row r="736" spans="1:6" ht="25.5" outlineLevel="1" x14ac:dyDescent="0.2">
      <c r="A736" s="42">
        <v>8</v>
      </c>
      <c r="B736" s="51" t="s">
        <v>1243</v>
      </c>
      <c r="C736" s="42"/>
      <c r="D736" s="42"/>
      <c r="E736" s="42"/>
      <c r="F736" s="42"/>
    </row>
    <row r="737" spans="1:6" ht="25.5" outlineLevel="1" x14ac:dyDescent="0.2">
      <c r="A737" s="42">
        <v>9</v>
      </c>
      <c r="B737" s="51" t="s">
        <v>1244</v>
      </c>
      <c r="C737" s="42"/>
      <c r="D737" s="42"/>
      <c r="E737" s="42"/>
      <c r="F737" s="42"/>
    </row>
    <row r="738" spans="1:6" ht="25.5" outlineLevel="1" x14ac:dyDescent="0.2">
      <c r="A738" s="42">
        <v>10</v>
      </c>
      <c r="B738" s="51" t="s">
        <v>1245</v>
      </c>
      <c r="C738" s="42"/>
      <c r="D738" s="42"/>
      <c r="E738" s="42"/>
      <c r="F738" s="42"/>
    </row>
    <row r="739" spans="1:6" ht="25.5" outlineLevel="1" x14ac:dyDescent="0.2">
      <c r="A739" s="42">
        <v>11</v>
      </c>
      <c r="B739" s="51" t="s">
        <v>1246</v>
      </c>
      <c r="C739" s="42"/>
      <c r="D739" s="42"/>
      <c r="E739" s="42"/>
      <c r="F739" s="42"/>
    </row>
    <row r="740" spans="1:6" ht="25.5" outlineLevel="1" x14ac:dyDescent="0.2">
      <c r="A740" s="42">
        <v>12</v>
      </c>
      <c r="B740" s="51" t="s">
        <v>1247</v>
      </c>
      <c r="C740" s="42"/>
      <c r="D740" s="42"/>
      <c r="E740" s="42"/>
      <c r="F740" s="42"/>
    </row>
    <row r="741" spans="1:6" ht="25.5" outlineLevel="1" x14ac:dyDescent="0.2">
      <c r="A741" s="42">
        <v>13</v>
      </c>
      <c r="B741" s="51" t="s">
        <v>1248</v>
      </c>
      <c r="C741" s="42"/>
      <c r="D741" s="42"/>
      <c r="E741" s="42"/>
      <c r="F741" s="42"/>
    </row>
    <row r="742" spans="1:6" ht="25.5" outlineLevel="1" x14ac:dyDescent="0.2">
      <c r="A742" s="42">
        <v>14</v>
      </c>
      <c r="B742" s="51" t="s">
        <v>1249</v>
      </c>
      <c r="C742" s="42"/>
      <c r="D742" s="42"/>
      <c r="E742" s="42"/>
      <c r="F742" s="42"/>
    </row>
    <row r="743" spans="1:6" outlineLevel="1" x14ac:dyDescent="0.2">
      <c r="A743" s="42">
        <v>15</v>
      </c>
      <c r="B743" s="51" t="s">
        <v>1250</v>
      </c>
      <c r="C743" s="42"/>
      <c r="D743" s="42"/>
      <c r="E743" s="42"/>
      <c r="F743" s="42"/>
    </row>
    <row r="744" spans="1:6" ht="25.5" outlineLevel="1" x14ac:dyDescent="0.2">
      <c r="A744" s="42">
        <v>16</v>
      </c>
      <c r="B744" s="51" t="s">
        <v>1251</v>
      </c>
      <c r="C744" s="42"/>
      <c r="D744" s="42"/>
      <c r="E744" s="42"/>
      <c r="F744" s="42"/>
    </row>
    <row r="745" spans="1:6" ht="38.25" outlineLevel="1" x14ac:dyDescent="0.2">
      <c r="A745" s="42">
        <v>17</v>
      </c>
      <c r="B745" s="51" t="s">
        <v>1252</v>
      </c>
      <c r="C745" s="42"/>
      <c r="D745" s="42"/>
      <c r="E745" s="42"/>
      <c r="F745" s="42"/>
    </row>
    <row r="746" spans="1:6" ht="25.5" outlineLevel="1" x14ac:dyDescent="0.2">
      <c r="A746" s="42">
        <v>18</v>
      </c>
      <c r="B746" s="51" t="s">
        <v>1253</v>
      </c>
      <c r="C746" s="42"/>
      <c r="D746" s="42"/>
      <c r="E746" s="42"/>
      <c r="F746" s="42"/>
    </row>
    <row r="747" spans="1:6" ht="38.25" outlineLevel="1" x14ac:dyDescent="0.2">
      <c r="A747" s="42">
        <v>19</v>
      </c>
      <c r="B747" s="51" t="s">
        <v>1254</v>
      </c>
      <c r="C747" s="42"/>
      <c r="D747" s="42"/>
      <c r="E747" s="42"/>
      <c r="F747" s="42"/>
    </row>
    <row r="748" spans="1:6" ht="25.5" outlineLevel="1" x14ac:dyDescent="0.2">
      <c r="A748" s="42">
        <v>20</v>
      </c>
      <c r="B748" s="51" t="s">
        <v>1255</v>
      </c>
      <c r="C748" s="42"/>
      <c r="D748" s="42"/>
      <c r="E748" s="42"/>
      <c r="F748" s="42"/>
    </row>
    <row r="749" spans="1:6" ht="25.5" outlineLevel="1" x14ac:dyDescent="0.2">
      <c r="A749" s="42">
        <v>21</v>
      </c>
      <c r="B749" s="51" t="s">
        <v>1256</v>
      </c>
      <c r="C749" s="42"/>
      <c r="D749" s="42"/>
      <c r="E749" s="42"/>
      <c r="F749" s="42"/>
    </row>
    <row r="750" spans="1:6" ht="38.25" outlineLevel="1" x14ac:dyDescent="0.2">
      <c r="A750" s="42">
        <v>22</v>
      </c>
      <c r="B750" s="51" t="s">
        <v>1257</v>
      </c>
      <c r="C750" s="42"/>
      <c r="D750" s="42"/>
      <c r="E750" s="42"/>
      <c r="F750" s="42"/>
    </row>
    <row r="751" spans="1:6" ht="25.5" outlineLevel="1" x14ac:dyDescent="0.2">
      <c r="A751" s="42">
        <v>23</v>
      </c>
      <c r="B751" s="51" t="s">
        <v>1258</v>
      </c>
      <c r="C751" s="42"/>
      <c r="D751" s="42"/>
      <c r="E751" s="42"/>
      <c r="F751" s="42"/>
    </row>
    <row r="752" spans="1:6" ht="25.5" outlineLevel="1" x14ac:dyDescent="0.2">
      <c r="A752" s="42">
        <v>24</v>
      </c>
      <c r="B752" s="51" t="s">
        <v>1259</v>
      </c>
      <c r="C752" s="42"/>
      <c r="D752" s="42"/>
      <c r="E752" s="42"/>
      <c r="F752" s="42"/>
    </row>
    <row r="753" spans="1:6" outlineLevel="1" x14ac:dyDescent="0.2">
      <c r="A753" s="42"/>
      <c r="B753" s="42"/>
      <c r="C753" s="42"/>
      <c r="D753" s="42"/>
      <c r="E753" s="42"/>
      <c r="F753" s="42"/>
    </row>
    <row r="754" spans="1:6" outlineLevel="1" x14ac:dyDescent="0.2">
      <c r="A754" s="43" t="s">
        <v>352</v>
      </c>
      <c r="B754" s="44"/>
      <c r="C754" s="42"/>
      <c r="D754" s="42"/>
      <c r="E754" s="42"/>
      <c r="F754" s="42"/>
    </row>
    <row r="755" spans="1:6" ht="25.5" outlineLevel="1" x14ac:dyDescent="0.2">
      <c r="A755" s="42">
        <v>1</v>
      </c>
      <c r="B755" s="51" t="s">
        <v>1260</v>
      </c>
      <c r="C755" s="42"/>
      <c r="D755" s="42"/>
      <c r="E755" s="42"/>
      <c r="F755" s="42"/>
    </row>
    <row r="756" spans="1:6" outlineLevel="1" x14ac:dyDescent="0.2">
      <c r="A756" s="42">
        <v>2</v>
      </c>
      <c r="B756" s="51" t="s">
        <v>1261</v>
      </c>
      <c r="C756" s="42"/>
      <c r="D756" s="42"/>
      <c r="E756" s="42"/>
      <c r="F756" s="42"/>
    </row>
    <row r="757" spans="1:6" ht="25.5" outlineLevel="1" x14ac:dyDescent="0.2">
      <c r="A757" s="42">
        <v>3</v>
      </c>
      <c r="B757" s="51" t="s">
        <v>1262</v>
      </c>
      <c r="C757" s="42"/>
      <c r="D757" s="42"/>
      <c r="E757" s="42"/>
      <c r="F757" s="42"/>
    </row>
    <row r="758" spans="1:6" ht="25.5" outlineLevel="1" x14ac:dyDescent="0.2">
      <c r="A758" s="42">
        <v>4</v>
      </c>
      <c r="B758" s="51" t="s">
        <v>1263</v>
      </c>
      <c r="C758" s="42"/>
      <c r="D758" s="42"/>
      <c r="E758" s="42"/>
      <c r="F758" s="42"/>
    </row>
    <row r="759" spans="1:6" outlineLevel="1" x14ac:dyDescent="0.2">
      <c r="A759" s="42"/>
      <c r="B759" s="42"/>
      <c r="C759" s="42"/>
      <c r="D759" s="42"/>
      <c r="E759" s="42"/>
      <c r="F759" s="42"/>
    </row>
    <row r="760" spans="1:6" outlineLevel="1" x14ac:dyDescent="0.2">
      <c r="A760" s="43" t="s">
        <v>446</v>
      </c>
      <c r="B760" s="44"/>
      <c r="C760" s="42"/>
      <c r="D760" s="42"/>
      <c r="E760" s="42"/>
      <c r="F760" s="42"/>
    </row>
    <row r="761" spans="1:6" ht="25.5" outlineLevel="1" x14ac:dyDescent="0.2">
      <c r="A761" s="42">
        <v>1</v>
      </c>
      <c r="B761" s="51" t="s">
        <v>1264</v>
      </c>
      <c r="C761" s="42"/>
      <c r="D761" s="42"/>
      <c r="E761" s="42"/>
      <c r="F761" s="42"/>
    </row>
    <row r="762" spans="1:6" ht="25.5" outlineLevel="1" x14ac:dyDescent="0.2">
      <c r="A762" s="42">
        <v>2</v>
      </c>
      <c r="B762" s="51" t="s">
        <v>1265</v>
      </c>
      <c r="C762" s="42"/>
      <c r="D762" s="42"/>
      <c r="E762" s="42"/>
      <c r="F762" s="42"/>
    </row>
    <row r="763" spans="1:6" ht="25.5" outlineLevel="1" x14ac:dyDescent="0.2">
      <c r="A763" s="42">
        <v>3</v>
      </c>
      <c r="B763" s="51" t="s">
        <v>1266</v>
      </c>
      <c r="C763" s="42"/>
      <c r="D763" s="42"/>
      <c r="E763" s="42"/>
      <c r="F763" s="42"/>
    </row>
    <row r="764" spans="1:6" ht="38.25" outlineLevel="1" x14ac:dyDescent="0.2">
      <c r="A764" s="42">
        <v>4</v>
      </c>
      <c r="B764" s="51" t="s">
        <v>1267</v>
      </c>
      <c r="C764" s="42"/>
      <c r="D764" s="42"/>
      <c r="E764" s="42"/>
      <c r="F764" s="42"/>
    </row>
    <row r="765" spans="1:6" ht="25.5" outlineLevel="1" x14ac:dyDescent="0.2">
      <c r="A765" s="42">
        <v>5</v>
      </c>
      <c r="B765" s="51" t="s">
        <v>1268</v>
      </c>
      <c r="C765" s="42"/>
      <c r="D765" s="42"/>
      <c r="E765" s="42"/>
      <c r="F765" s="42"/>
    </row>
    <row r="766" spans="1:6" outlineLevel="1" x14ac:dyDescent="0.2">
      <c r="A766" s="42">
        <v>6</v>
      </c>
      <c r="B766" s="51" t="s">
        <v>1269</v>
      </c>
      <c r="C766" s="42"/>
      <c r="D766" s="42"/>
      <c r="E766" s="42"/>
      <c r="F766" s="42"/>
    </row>
    <row r="767" spans="1:6" ht="25.5" outlineLevel="1" x14ac:dyDescent="0.2">
      <c r="A767" s="42">
        <v>7</v>
      </c>
      <c r="B767" s="51" t="s">
        <v>1270</v>
      </c>
      <c r="C767" s="42"/>
      <c r="D767" s="42"/>
      <c r="E767" s="42"/>
      <c r="F767" s="42"/>
    </row>
    <row r="768" spans="1:6" outlineLevel="1" x14ac:dyDescent="0.2">
      <c r="A768" s="42">
        <v>8</v>
      </c>
      <c r="B768" s="51" t="s">
        <v>1271</v>
      </c>
      <c r="C768" s="42"/>
      <c r="D768" s="42"/>
      <c r="E768" s="42"/>
      <c r="F768" s="42"/>
    </row>
    <row r="769" spans="1:6" outlineLevel="1" x14ac:dyDescent="0.2">
      <c r="A769" s="42"/>
      <c r="B769" s="42"/>
      <c r="C769" s="42"/>
      <c r="D769" s="42"/>
      <c r="E769" s="42"/>
      <c r="F769" s="42"/>
    </row>
    <row r="770" spans="1:6" outlineLevel="1" x14ac:dyDescent="0.2">
      <c r="A770" s="43" t="s">
        <v>481</v>
      </c>
      <c r="B770" s="44"/>
      <c r="C770" s="42"/>
      <c r="D770" s="42"/>
      <c r="E770" s="42"/>
      <c r="F770" s="42"/>
    </row>
    <row r="771" spans="1:6" outlineLevel="1" x14ac:dyDescent="0.2">
      <c r="A771" s="42">
        <v>1</v>
      </c>
      <c r="B771" s="51" t="s">
        <v>1272</v>
      </c>
      <c r="C771" s="42"/>
      <c r="D771" s="42"/>
      <c r="E771" s="42"/>
      <c r="F771" s="42"/>
    </row>
    <row r="772" spans="1:6" ht="25.5" outlineLevel="1" x14ac:dyDescent="0.2">
      <c r="A772" s="42">
        <v>2</v>
      </c>
      <c r="B772" s="51" t="s">
        <v>1273</v>
      </c>
      <c r="C772" s="42"/>
      <c r="D772" s="42"/>
      <c r="E772" s="42"/>
      <c r="F772" s="42"/>
    </row>
    <row r="773" spans="1:6" ht="25.5" outlineLevel="1" x14ac:dyDescent="0.2">
      <c r="A773" s="42">
        <v>3</v>
      </c>
      <c r="B773" s="51" t="s">
        <v>1274</v>
      </c>
      <c r="C773" s="42"/>
      <c r="D773" s="42"/>
      <c r="E773" s="42"/>
      <c r="F773" s="42"/>
    </row>
    <row r="774" spans="1:6" ht="25.5" outlineLevel="1" x14ac:dyDescent="0.2">
      <c r="A774" s="42">
        <v>4</v>
      </c>
      <c r="B774" s="51" t="s">
        <v>1275</v>
      </c>
      <c r="C774" s="42"/>
      <c r="D774" s="42"/>
      <c r="E774" s="42"/>
      <c r="F774" s="42"/>
    </row>
    <row r="775" spans="1:6" ht="25.5" outlineLevel="1" x14ac:dyDescent="0.2">
      <c r="A775" s="42">
        <v>5</v>
      </c>
      <c r="B775" s="51" t="s">
        <v>1276</v>
      </c>
      <c r="C775" s="42"/>
      <c r="D775" s="42"/>
      <c r="E775" s="42"/>
      <c r="F775" s="42"/>
    </row>
    <row r="776" spans="1:6" outlineLevel="1" x14ac:dyDescent="0.2">
      <c r="A776" s="42"/>
      <c r="B776" s="42"/>
      <c r="C776" s="42"/>
      <c r="D776" s="42"/>
      <c r="E776" s="42"/>
      <c r="F776" s="42"/>
    </row>
    <row r="777" spans="1:6" outlineLevel="1" x14ac:dyDescent="0.2">
      <c r="A777" s="43" t="s">
        <v>553</v>
      </c>
      <c r="B777" s="44"/>
      <c r="C777" s="42"/>
      <c r="D777" s="42"/>
      <c r="E777" s="42"/>
      <c r="F777" s="42"/>
    </row>
    <row r="778" spans="1:6" outlineLevel="1" x14ac:dyDescent="0.2">
      <c r="A778" s="42">
        <v>1</v>
      </c>
      <c r="B778" s="51" t="s">
        <v>1277</v>
      </c>
      <c r="C778" s="42"/>
      <c r="D778" s="42"/>
      <c r="E778" s="42"/>
      <c r="F778" s="42"/>
    </row>
    <row r="779" spans="1:6" ht="25.5" outlineLevel="1" x14ac:dyDescent="0.2">
      <c r="A779" s="42">
        <v>2</v>
      </c>
      <c r="B779" s="51" t="s">
        <v>1278</v>
      </c>
      <c r="C779" s="42"/>
      <c r="D779" s="42"/>
      <c r="E779" s="42"/>
      <c r="F779" s="42"/>
    </row>
    <row r="780" spans="1:6" ht="25.5" outlineLevel="1" x14ac:dyDescent="0.2">
      <c r="A780" s="42">
        <v>3</v>
      </c>
      <c r="B780" s="51" t="s">
        <v>1279</v>
      </c>
      <c r="C780" s="42"/>
      <c r="D780" s="42"/>
      <c r="E780" s="42"/>
      <c r="F780" s="42"/>
    </row>
    <row r="781" spans="1:6" outlineLevel="1" x14ac:dyDescent="0.2">
      <c r="A781" s="42">
        <v>4</v>
      </c>
      <c r="B781" s="51" t="s">
        <v>1280</v>
      </c>
      <c r="C781" s="42"/>
      <c r="D781" s="42"/>
      <c r="E781" s="42"/>
      <c r="F781" s="42"/>
    </row>
    <row r="782" spans="1:6" ht="25.5" outlineLevel="1" x14ac:dyDescent="0.2">
      <c r="A782" s="42">
        <v>5</v>
      </c>
      <c r="B782" s="51" t="s">
        <v>1281</v>
      </c>
      <c r="C782" s="42"/>
      <c r="D782" s="42"/>
      <c r="E782" s="42"/>
      <c r="F782" s="42"/>
    </row>
    <row r="783" spans="1:6" ht="25.5" outlineLevel="1" x14ac:dyDescent="0.2">
      <c r="A783" s="42">
        <v>6</v>
      </c>
      <c r="B783" s="51" t="s">
        <v>1282</v>
      </c>
      <c r="C783" s="42"/>
      <c r="D783" s="42"/>
      <c r="E783" s="42"/>
      <c r="F783" s="42"/>
    </row>
    <row r="784" spans="1:6" ht="25.5" outlineLevel="1" x14ac:dyDescent="0.2">
      <c r="A784" s="42">
        <v>7</v>
      </c>
      <c r="B784" s="51" t="s">
        <v>1283</v>
      </c>
      <c r="C784" s="42"/>
      <c r="D784" s="42"/>
      <c r="E784" s="42"/>
      <c r="F784" s="42"/>
    </row>
    <row r="785" spans="1:6" ht="25.5" outlineLevel="1" x14ac:dyDescent="0.2">
      <c r="A785" s="42">
        <v>8</v>
      </c>
      <c r="B785" s="51" t="s">
        <v>1284</v>
      </c>
      <c r="C785" s="42"/>
      <c r="D785" s="42"/>
      <c r="E785" s="42"/>
      <c r="F785" s="42"/>
    </row>
    <row r="786" spans="1:6" outlineLevel="1" x14ac:dyDescent="0.2">
      <c r="A786" s="42"/>
      <c r="B786" s="42"/>
      <c r="C786" s="42"/>
      <c r="D786" s="42"/>
      <c r="E786" s="42"/>
      <c r="F786" s="42"/>
    </row>
    <row r="787" spans="1:6" ht="25.5" outlineLevel="1" x14ac:dyDescent="0.2">
      <c r="A787" s="43" t="s">
        <v>583</v>
      </c>
      <c r="B787" s="44"/>
      <c r="C787" s="42"/>
      <c r="D787" s="42"/>
      <c r="E787" s="42"/>
      <c r="F787" s="42"/>
    </row>
    <row r="788" spans="1:6" ht="25.5" outlineLevel="1" x14ac:dyDescent="0.2">
      <c r="A788" s="42">
        <v>1</v>
      </c>
      <c r="B788" s="51" t="s">
        <v>1285</v>
      </c>
      <c r="C788" s="42"/>
      <c r="D788" s="42"/>
      <c r="E788" s="42"/>
      <c r="F788" s="42"/>
    </row>
    <row r="789" spans="1:6" outlineLevel="1" x14ac:dyDescent="0.2">
      <c r="A789" s="42">
        <v>2</v>
      </c>
      <c r="B789" s="51" t="s">
        <v>1286</v>
      </c>
      <c r="C789" s="42"/>
      <c r="D789" s="42"/>
      <c r="E789" s="42"/>
      <c r="F789" s="42"/>
    </row>
    <row r="790" spans="1:6" outlineLevel="1" x14ac:dyDescent="0.2">
      <c r="A790" s="42">
        <v>3</v>
      </c>
      <c r="B790" s="51" t="s">
        <v>1287</v>
      </c>
      <c r="C790" s="42"/>
      <c r="D790" s="42"/>
      <c r="E790" s="42"/>
      <c r="F790" s="42"/>
    </row>
    <row r="791" spans="1:6" ht="25.5" outlineLevel="1" x14ac:dyDescent="0.2">
      <c r="A791" s="42">
        <v>4</v>
      </c>
      <c r="B791" s="51" t="s">
        <v>1288</v>
      </c>
      <c r="C791" s="42"/>
      <c r="D791" s="42"/>
      <c r="E791" s="42"/>
      <c r="F791" s="42"/>
    </row>
    <row r="792" spans="1:6" ht="25.5" outlineLevel="1" x14ac:dyDescent="0.2">
      <c r="A792" s="42">
        <v>5</v>
      </c>
      <c r="B792" s="51" t="s">
        <v>1289</v>
      </c>
      <c r="C792" s="42"/>
      <c r="D792" s="42"/>
      <c r="E792" s="42"/>
      <c r="F792" s="42"/>
    </row>
    <row r="793" spans="1:6" ht="25.5" outlineLevel="1" x14ac:dyDescent="0.2">
      <c r="A793" s="42">
        <v>6</v>
      </c>
      <c r="B793" s="51" t="s">
        <v>1290</v>
      </c>
      <c r="C793" s="42"/>
      <c r="D793" s="42"/>
      <c r="E793" s="42"/>
      <c r="F793" s="42"/>
    </row>
    <row r="794" spans="1:6" ht="25.5" outlineLevel="1" x14ac:dyDescent="0.2">
      <c r="A794" s="42">
        <v>7</v>
      </c>
      <c r="B794" s="51" t="s">
        <v>1291</v>
      </c>
      <c r="C794" s="42"/>
      <c r="D794" s="42"/>
      <c r="E794" s="42"/>
      <c r="F794" s="42"/>
    </row>
    <row r="795" spans="1:6" ht="25.5" outlineLevel="1" x14ac:dyDescent="0.2">
      <c r="A795" s="42">
        <v>8</v>
      </c>
      <c r="B795" s="51" t="s">
        <v>1292</v>
      </c>
      <c r="C795" s="42"/>
      <c r="D795" s="42"/>
      <c r="E795" s="42"/>
      <c r="F795" s="42"/>
    </row>
    <row r="796" spans="1:6" ht="25.5" outlineLevel="1" x14ac:dyDescent="0.2">
      <c r="A796" s="42">
        <v>9</v>
      </c>
      <c r="B796" s="51" t="s">
        <v>1293</v>
      </c>
      <c r="C796" s="42"/>
      <c r="D796" s="42"/>
      <c r="E796" s="42"/>
      <c r="F796" s="42"/>
    </row>
    <row r="797" spans="1:6" ht="25.5" outlineLevel="1" x14ac:dyDescent="0.2">
      <c r="A797" s="42">
        <v>10</v>
      </c>
      <c r="B797" s="51" t="s">
        <v>1294</v>
      </c>
      <c r="C797" s="42"/>
      <c r="D797" s="42"/>
      <c r="E797" s="42"/>
      <c r="F797" s="42"/>
    </row>
    <row r="798" spans="1:6" ht="25.5" outlineLevel="1" x14ac:dyDescent="0.2">
      <c r="A798" s="42">
        <v>11</v>
      </c>
      <c r="B798" s="51" t="s">
        <v>1295</v>
      </c>
      <c r="C798" s="42"/>
      <c r="D798" s="42"/>
      <c r="E798" s="42"/>
      <c r="F798" s="42"/>
    </row>
    <row r="799" spans="1:6" ht="25.5" outlineLevel="1" x14ac:dyDescent="0.2">
      <c r="A799" s="42">
        <v>12</v>
      </c>
      <c r="B799" s="51" t="s">
        <v>1296</v>
      </c>
      <c r="C799" s="42"/>
      <c r="D799" s="42"/>
      <c r="E799" s="42"/>
      <c r="F799" s="42"/>
    </row>
    <row r="800" spans="1:6" outlineLevel="1" x14ac:dyDescent="0.2">
      <c r="A800" s="42"/>
      <c r="B800" s="42"/>
      <c r="C800" s="42"/>
      <c r="D800" s="42"/>
      <c r="E800" s="42"/>
      <c r="F800" s="42"/>
    </row>
    <row r="801" spans="1:6" outlineLevel="1" x14ac:dyDescent="0.2">
      <c r="A801" s="43" t="s">
        <v>501</v>
      </c>
      <c r="B801" s="44"/>
      <c r="C801" s="42"/>
      <c r="D801" s="42"/>
      <c r="E801" s="42"/>
      <c r="F801" s="42"/>
    </row>
    <row r="802" spans="1:6" outlineLevel="1" x14ac:dyDescent="0.2">
      <c r="A802" s="42">
        <v>1</v>
      </c>
      <c r="B802" s="51" t="s">
        <v>1297</v>
      </c>
      <c r="C802" s="42"/>
      <c r="D802" s="42"/>
      <c r="E802" s="42"/>
      <c r="F802" s="42"/>
    </row>
    <row r="803" spans="1:6" ht="25.5" outlineLevel="1" x14ac:dyDescent="0.2">
      <c r="A803" s="42">
        <v>2</v>
      </c>
      <c r="B803" s="51" t="s">
        <v>1298</v>
      </c>
      <c r="C803" s="42"/>
      <c r="D803" s="42"/>
      <c r="E803" s="42"/>
      <c r="F803" s="42"/>
    </row>
    <row r="804" spans="1:6" ht="38.25" outlineLevel="1" x14ac:dyDescent="0.2">
      <c r="A804" s="42">
        <v>3</v>
      </c>
      <c r="B804" s="51" t="s">
        <v>1299</v>
      </c>
      <c r="C804" s="42"/>
      <c r="D804" s="42"/>
      <c r="E804" s="42"/>
      <c r="F804" s="42"/>
    </row>
    <row r="805" spans="1:6" outlineLevel="1" x14ac:dyDescent="0.2">
      <c r="A805" s="42">
        <v>4</v>
      </c>
      <c r="B805" s="51" t="s">
        <v>1300</v>
      </c>
      <c r="C805" s="42"/>
      <c r="D805" s="42"/>
      <c r="E805" s="42"/>
      <c r="F805" s="42"/>
    </row>
    <row r="806" spans="1:6" ht="25.5" outlineLevel="1" x14ac:dyDescent="0.2">
      <c r="A806" s="42">
        <v>5</v>
      </c>
      <c r="B806" s="51" t="s">
        <v>1301</v>
      </c>
      <c r="C806" s="42"/>
      <c r="D806" s="42"/>
      <c r="E806" s="42"/>
      <c r="F806" s="42"/>
    </row>
    <row r="807" spans="1:6" ht="25.5" outlineLevel="1" x14ac:dyDescent="0.2">
      <c r="A807" s="42">
        <v>6</v>
      </c>
      <c r="B807" s="51" t="s">
        <v>1302</v>
      </c>
      <c r="C807" s="42"/>
      <c r="D807" s="42"/>
      <c r="E807" s="42"/>
      <c r="F807" s="42"/>
    </row>
    <row r="808" spans="1:6" ht="25.5" outlineLevel="1" x14ac:dyDescent="0.2">
      <c r="A808" s="42">
        <v>7</v>
      </c>
      <c r="B808" s="51" t="s">
        <v>1303</v>
      </c>
      <c r="C808" s="42"/>
      <c r="D808" s="42"/>
      <c r="E808" s="42"/>
      <c r="F808" s="42"/>
    </row>
    <row r="809" spans="1:6" ht="25.5" outlineLevel="1" x14ac:dyDescent="0.2">
      <c r="A809" s="42">
        <v>8</v>
      </c>
      <c r="B809" s="51" t="s">
        <v>1304</v>
      </c>
      <c r="C809" s="42"/>
      <c r="D809" s="42"/>
      <c r="E809" s="42"/>
      <c r="F809" s="42"/>
    </row>
    <row r="810" spans="1:6" outlineLevel="1" x14ac:dyDescent="0.2">
      <c r="A810" s="42">
        <v>9</v>
      </c>
      <c r="B810" s="51" t="s">
        <v>1305</v>
      </c>
      <c r="C810" s="42"/>
      <c r="D810" s="42"/>
      <c r="E810" s="42"/>
      <c r="F810" s="42"/>
    </row>
    <row r="811" spans="1:6" ht="25.5" outlineLevel="1" x14ac:dyDescent="0.2">
      <c r="A811" s="42">
        <v>10</v>
      </c>
      <c r="B811" s="51" t="s">
        <v>1306</v>
      </c>
      <c r="C811" s="42"/>
      <c r="D811" s="42"/>
      <c r="E811" s="42"/>
      <c r="F811" s="42"/>
    </row>
    <row r="812" spans="1:6" ht="25.5" outlineLevel="1" x14ac:dyDescent="0.2">
      <c r="A812" s="42">
        <v>11</v>
      </c>
      <c r="B812" s="51" t="s">
        <v>1307</v>
      </c>
      <c r="C812" s="42"/>
      <c r="D812" s="42"/>
      <c r="E812" s="42"/>
      <c r="F812" s="42"/>
    </row>
    <row r="813" spans="1:6" ht="38.25" outlineLevel="1" x14ac:dyDescent="0.2">
      <c r="A813" s="42">
        <v>12</v>
      </c>
      <c r="B813" s="51" t="s">
        <v>1308</v>
      </c>
      <c r="C813" s="42"/>
      <c r="D813" s="42"/>
      <c r="E813" s="42"/>
      <c r="F813" s="42"/>
    </row>
    <row r="814" spans="1:6" ht="25.5" outlineLevel="1" x14ac:dyDescent="0.2">
      <c r="A814" s="42">
        <v>13</v>
      </c>
      <c r="B814" s="51" t="s">
        <v>1309</v>
      </c>
      <c r="C814" s="42"/>
      <c r="D814" s="42"/>
      <c r="E814" s="42"/>
      <c r="F814" s="42"/>
    </row>
    <row r="815" spans="1:6" ht="25.5" outlineLevel="1" x14ac:dyDescent="0.2">
      <c r="A815" s="42">
        <v>14</v>
      </c>
      <c r="B815" s="51" t="s">
        <v>1310</v>
      </c>
      <c r="C815" s="42"/>
      <c r="D815" s="42"/>
      <c r="E815" s="42"/>
      <c r="F815" s="42"/>
    </row>
    <row r="816" spans="1:6" ht="25.5" outlineLevel="1" x14ac:dyDescent="0.2">
      <c r="A816" s="42">
        <v>15</v>
      </c>
      <c r="B816" s="51" t="s">
        <v>1311</v>
      </c>
      <c r="C816" s="42"/>
      <c r="D816" s="42"/>
      <c r="E816" s="42"/>
      <c r="F816" s="42"/>
    </row>
    <row r="817" spans="1:6" outlineLevel="1" x14ac:dyDescent="0.2">
      <c r="A817" s="42">
        <v>16</v>
      </c>
      <c r="B817" s="51" t="s">
        <v>1312</v>
      </c>
      <c r="C817" s="42"/>
      <c r="D817" s="42"/>
      <c r="E817" s="42"/>
      <c r="F817" s="42"/>
    </row>
    <row r="818" spans="1:6" outlineLevel="1" x14ac:dyDescent="0.2">
      <c r="A818" s="42">
        <v>17</v>
      </c>
      <c r="B818" s="51" t="s">
        <v>1313</v>
      </c>
      <c r="C818" s="42"/>
      <c r="D818" s="42"/>
      <c r="E818" s="42"/>
      <c r="F818" s="42"/>
    </row>
    <row r="819" spans="1:6" ht="25.5" outlineLevel="1" x14ac:dyDescent="0.2">
      <c r="A819" s="42">
        <v>18</v>
      </c>
      <c r="B819" s="51" t="s">
        <v>1314</v>
      </c>
      <c r="C819" s="42"/>
      <c r="D819" s="42"/>
      <c r="E819" s="42"/>
      <c r="F819" s="42"/>
    </row>
    <row r="820" spans="1:6" ht="25.5" outlineLevel="1" x14ac:dyDescent="0.2">
      <c r="A820" s="42">
        <v>19</v>
      </c>
      <c r="B820" s="51" t="s">
        <v>1315</v>
      </c>
      <c r="C820" s="42"/>
      <c r="D820" s="42"/>
      <c r="E820" s="42"/>
      <c r="F820" s="42"/>
    </row>
    <row r="821" spans="1:6" ht="25.5" outlineLevel="1" x14ac:dyDescent="0.2">
      <c r="A821" s="42">
        <v>20</v>
      </c>
      <c r="B821" s="51" t="s">
        <v>1316</v>
      </c>
      <c r="C821" s="42"/>
      <c r="D821" s="42"/>
      <c r="E821" s="42"/>
      <c r="F821" s="42"/>
    </row>
    <row r="822" spans="1:6" ht="25.5" outlineLevel="1" x14ac:dyDescent="0.2">
      <c r="A822" s="42">
        <v>21</v>
      </c>
      <c r="B822" s="51" t="s">
        <v>1317</v>
      </c>
      <c r="C822" s="42"/>
      <c r="D822" s="42"/>
      <c r="E822" s="42"/>
      <c r="F822" s="42"/>
    </row>
    <row r="823" spans="1:6" ht="25.5" outlineLevel="1" x14ac:dyDescent="0.2">
      <c r="A823" s="42">
        <v>22</v>
      </c>
      <c r="B823" s="51" t="s">
        <v>1318</v>
      </c>
      <c r="C823" s="42"/>
      <c r="D823" s="42"/>
      <c r="E823" s="42"/>
      <c r="F823" s="42"/>
    </row>
    <row r="824" spans="1:6" ht="25.5" outlineLevel="1" x14ac:dyDescent="0.2">
      <c r="A824" s="42">
        <v>23</v>
      </c>
      <c r="B824" s="51" t="s">
        <v>1319</v>
      </c>
      <c r="C824" s="42"/>
      <c r="D824" s="42"/>
      <c r="E824" s="42"/>
      <c r="F824" s="42"/>
    </row>
    <row r="825" spans="1:6" ht="25.5" outlineLevel="1" x14ac:dyDescent="0.2">
      <c r="A825" s="42">
        <v>24</v>
      </c>
      <c r="B825" s="51" t="s">
        <v>1320</v>
      </c>
      <c r="C825" s="42"/>
      <c r="D825" s="42"/>
      <c r="E825" s="42"/>
      <c r="F825" s="42"/>
    </row>
    <row r="826" spans="1:6" ht="25.5" outlineLevel="1" x14ac:dyDescent="0.2">
      <c r="A826" s="42">
        <v>25</v>
      </c>
      <c r="B826" s="51" t="s">
        <v>1321</v>
      </c>
      <c r="C826" s="42"/>
      <c r="D826" s="42"/>
      <c r="E826" s="42"/>
      <c r="F826" s="42"/>
    </row>
    <row r="827" spans="1:6" outlineLevel="1" x14ac:dyDescent="0.2">
      <c r="A827" s="42"/>
      <c r="B827" s="42"/>
      <c r="C827" s="42"/>
      <c r="D827" s="42"/>
      <c r="E827" s="42"/>
      <c r="F827" s="42"/>
    </row>
    <row r="828" spans="1:6" outlineLevel="1" x14ac:dyDescent="0.2">
      <c r="A828" s="43" t="s">
        <v>7</v>
      </c>
      <c r="B828" s="44"/>
      <c r="C828" s="42"/>
      <c r="D828" s="42"/>
      <c r="E828" s="42"/>
      <c r="F828" s="42"/>
    </row>
    <row r="829" spans="1:6" ht="25.5" outlineLevel="1" x14ac:dyDescent="0.2">
      <c r="A829" s="42">
        <v>1</v>
      </c>
      <c r="B829" s="51" t="s">
        <v>1322</v>
      </c>
      <c r="C829" s="42"/>
      <c r="D829" s="42"/>
      <c r="E829" s="42"/>
      <c r="F829" s="42"/>
    </row>
    <row r="830" spans="1:6" outlineLevel="1" x14ac:dyDescent="0.2">
      <c r="A830" s="42">
        <v>2</v>
      </c>
      <c r="B830" s="51" t="s">
        <v>1323</v>
      </c>
      <c r="C830" s="42"/>
      <c r="D830" s="42"/>
      <c r="E830" s="42"/>
      <c r="F830" s="42"/>
    </row>
    <row r="831" spans="1:6" ht="25.5" outlineLevel="1" x14ac:dyDescent="0.2">
      <c r="A831" s="42">
        <v>3</v>
      </c>
      <c r="B831" s="51" t="s">
        <v>1324</v>
      </c>
      <c r="C831" s="42"/>
      <c r="D831" s="42"/>
      <c r="E831" s="42"/>
      <c r="F831" s="42"/>
    </row>
    <row r="832" spans="1:6" ht="25.5" outlineLevel="1" x14ac:dyDescent="0.2">
      <c r="A832" s="42">
        <v>4</v>
      </c>
      <c r="B832" s="51" t="s">
        <v>1325</v>
      </c>
      <c r="C832" s="42"/>
      <c r="D832" s="42"/>
      <c r="E832" s="42"/>
      <c r="F832" s="42"/>
    </row>
    <row r="833" spans="1:6" ht="25.5" outlineLevel="1" x14ac:dyDescent="0.2">
      <c r="A833" s="42">
        <v>5</v>
      </c>
      <c r="B833" s="51" t="s">
        <v>1326</v>
      </c>
      <c r="C833" s="42"/>
      <c r="D833" s="42"/>
      <c r="E833" s="42"/>
      <c r="F833" s="42"/>
    </row>
    <row r="834" spans="1:6" outlineLevel="1" x14ac:dyDescent="0.2">
      <c r="A834" s="42">
        <v>6</v>
      </c>
      <c r="B834" s="51" t="s">
        <v>1327</v>
      </c>
      <c r="C834" s="42"/>
      <c r="D834" s="42"/>
      <c r="E834" s="42"/>
      <c r="F834" s="42"/>
    </row>
    <row r="835" spans="1:6" outlineLevel="1" x14ac:dyDescent="0.2">
      <c r="A835" s="42"/>
      <c r="B835" s="42"/>
      <c r="C835" s="42"/>
      <c r="D835" s="42"/>
      <c r="E835" s="42"/>
      <c r="F835" s="42"/>
    </row>
    <row r="836" spans="1:6" ht="25.5" outlineLevel="1" x14ac:dyDescent="0.2">
      <c r="A836" s="43" t="s">
        <v>11</v>
      </c>
      <c r="B836" s="44"/>
      <c r="C836" s="42"/>
      <c r="D836" s="42"/>
      <c r="E836" s="42"/>
      <c r="F836" s="42"/>
    </row>
    <row r="837" spans="1:6" ht="25.5" outlineLevel="1" x14ac:dyDescent="0.2">
      <c r="A837" s="42">
        <v>1</v>
      </c>
      <c r="B837" s="51" t="s">
        <v>1328</v>
      </c>
      <c r="C837" s="42"/>
      <c r="D837" s="42"/>
      <c r="E837" s="42"/>
      <c r="F837" s="42"/>
    </row>
    <row r="838" spans="1:6" ht="25.5" outlineLevel="1" x14ac:dyDescent="0.2">
      <c r="A838" s="42">
        <v>2</v>
      </c>
      <c r="B838" s="51" t="s">
        <v>1329</v>
      </c>
      <c r="C838" s="42"/>
      <c r="D838" s="42"/>
      <c r="E838" s="42"/>
      <c r="F838" s="42"/>
    </row>
    <row r="839" spans="1:6" outlineLevel="1" x14ac:dyDescent="0.2">
      <c r="A839" s="42">
        <v>3</v>
      </c>
      <c r="B839" s="51" t="s">
        <v>1330</v>
      </c>
      <c r="C839" s="42"/>
      <c r="D839" s="42"/>
      <c r="E839" s="42"/>
      <c r="F839" s="42"/>
    </row>
    <row r="840" spans="1:6" outlineLevel="1" x14ac:dyDescent="0.2">
      <c r="A840" s="42">
        <v>4</v>
      </c>
      <c r="B840" s="51" t="s">
        <v>1331</v>
      </c>
      <c r="C840" s="42"/>
      <c r="D840" s="42"/>
      <c r="E840" s="42"/>
      <c r="F840" s="42"/>
    </row>
    <row r="841" spans="1:6" outlineLevel="1" x14ac:dyDescent="0.2">
      <c r="A841" s="42"/>
      <c r="B841" s="42"/>
      <c r="C841" s="42"/>
      <c r="D841" s="42"/>
      <c r="E841" s="42"/>
      <c r="F841" s="42"/>
    </row>
    <row r="842" spans="1:6" outlineLevel="1" x14ac:dyDescent="0.2">
      <c r="A842" s="43" t="s">
        <v>13</v>
      </c>
      <c r="B842" s="44"/>
      <c r="C842" s="42"/>
      <c r="D842" s="42"/>
      <c r="E842" s="42"/>
      <c r="F842" s="42"/>
    </row>
    <row r="843" spans="1:6" ht="25.5" outlineLevel="1" x14ac:dyDescent="0.2">
      <c r="A843" s="42">
        <v>1</v>
      </c>
      <c r="B843" s="51" t="s">
        <v>1332</v>
      </c>
      <c r="C843" s="42"/>
      <c r="D843" s="42"/>
      <c r="E843" s="42"/>
      <c r="F843" s="42"/>
    </row>
    <row r="844" spans="1:6" outlineLevel="1" x14ac:dyDescent="0.2">
      <c r="A844" s="42">
        <v>2</v>
      </c>
      <c r="B844" s="51" t="s">
        <v>1333</v>
      </c>
      <c r="C844" s="42"/>
      <c r="D844" s="42"/>
      <c r="E844" s="42"/>
      <c r="F844" s="42"/>
    </row>
    <row r="845" spans="1:6" outlineLevel="1" x14ac:dyDescent="0.2">
      <c r="A845" s="42">
        <v>3</v>
      </c>
      <c r="B845" s="51" t="s">
        <v>1334</v>
      </c>
      <c r="C845" s="42"/>
      <c r="D845" s="42"/>
      <c r="E845" s="42"/>
      <c r="F845" s="42"/>
    </row>
    <row r="846" spans="1:6" ht="25.5" outlineLevel="1" x14ac:dyDescent="0.2">
      <c r="A846" s="42">
        <v>4</v>
      </c>
      <c r="B846" s="51" t="s">
        <v>1335</v>
      </c>
      <c r="C846" s="42"/>
      <c r="D846" s="42"/>
      <c r="E846" s="42"/>
      <c r="F846" s="42"/>
    </row>
    <row r="847" spans="1:6" outlineLevel="1" x14ac:dyDescent="0.2">
      <c r="A847" s="42">
        <v>5</v>
      </c>
      <c r="B847" s="51" t="s">
        <v>1336</v>
      </c>
      <c r="C847" s="42"/>
      <c r="D847" s="42"/>
      <c r="E847" s="42"/>
      <c r="F847" s="42"/>
    </row>
    <row r="848" spans="1:6" ht="25.5" outlineLevel="1" x14ac:dyDescent="0.2">
      <c r="A848" s="42">
        <v>6</v>
      </c>
      <c r="B848" s="51" t="s">
        <v>1337</v>
      </c>
      <c r="C848" s="42"/>
      <c r="D848" s="42"/>
      <c r="E848" s="42"/>
      <c r="F848" s="42"/>
    </row>
    <row r="849" spans="1:6" ht="25.5" outlineLevel="1" x14ac:dyDescent="0.2">
      <c r="A849" s="42">
        <v>7</v>
      </c>
      <c r="B849" s="51" t="s">
        <v>1338</v>
      </c>
      <c r="C849" s="42"/>
      <c r="D849" s="42"/>
      <c r="E849" s="42"/>
      <c r="F849" s="42"/>
    </row>
    <row r="850" spans="1:6" outlineLevel="1" x14ac:dyDescent="0.2">
      <c r="A850" s="42"/>
      <c r="B850" s="42"/>
      <c r="C850" s="42"/>
      <c r="D850" s="42"/>
      <c r="E850" s="42"/>
      <c r="F850" s="42"/>
    </row>
    <row r="851" spans="1:6" outlineLevel="1" x14ac:dyDescent="0.2">
      <c r="A851" s="43" t="s">
        <v>16</v>
      </c>
      <c r="B851" s="44"/>
      <c r="C851" s="42"/>
      <c r="D851" s="42"/>
      <c r="E851" s="42"/>
      <c r="F851" s="42"/>
    </row>
    <row r="852" spans="1:6" ht="25.5" outlineLevel="1" x14ac:dyDescent="0.2">
      <c r="A852" s="42">
        <v>1</v>
      </c>
      <c r="B852" s="51" t="s">
        <v>1339</v>
      </c>
      <c r="C852" s="42"/>
      <c r="D852" s="42"/>
      <c r="E852" s="42"/>
      <c r="F852" s="42"/>
    </row>
    <row r="853" spans="1:6" ht="38.25" outlineLevel="1" x14ac:dyDescent="0.2">
      <c r="A853" s="42">
        <v>2</v>
      </c>
      <c r="B853" s="51" t="s">
        <v>1340</v>
      </c>
      <c r="C853" s="42"/>
      <c r="D853" s="42"/>
      <c r="E853" s="42"/>
      <c r="F853" s="42"/>
    </row>
    <row r="854" spans="1:6" outlineLevel="1" x14ac:dyDescent="0.2">
      <c r="A854" s="42">
        <v>3</v>
      </c>
      <c r="B854" s="51" t="s">
        <v>1341</v>
      </c>
      <c r="C854" s="42"/>
      <c r="D854" s="42"/>
      <c r="E854" s="42"/>
      <c r="F854" s="42"/>
    </row>
    <row r="855" spans="1:6" ht="25.5" outlineLevel="1" x14ac:dyDescent="0.2">
      <c r="A855" s="42">
        <v>4</v>
      </c>
      <c r="B855" s="51" t="s">
        <v>1342</v>
      </c>
      <c r="C855" s="42"/>
      <c r="D855" s="42"/>
      <c r="E855" s="42"/>
      <c r="F855" s="42"/>
    </row>
    <row r="856" spans="1:6" ht="25.5" outlineLevel="1" x14ac:dyDescent="0.2">
      <c r="A856" s="42">
        <v>5</v>
      </c>
      <c r="B856" s="51" t="s">
        <v>1343</v>
      </c>
      <c r="C856" s="42"/>
      <c r="D856" s="42"/>
      <c r="E856" s="42"/>
      <c r="F856" s="42"/>
    </row>
    <row r="857" spans="1:6" outlineLevel="1" x14ac:dyDescent="0.2">
      <c r="A857" s="42">
        <v>6</v>
      </c>
      <c r="B857" s="51" t="s">
        <v>1344</v>
      </c>
      <c r="C857" s="42"/>
      <c r="D857" s="42"/>
      <c r="E857" s="42"/>
      <c r="F857" s="42"/>
    </row>
    <row r="858" spans="1:6" ht="38.25" outlineLevel="1" x14ac:dyDescent="0.2">
      <c r="A858" s="42">
        <v>7</v>
      </c>
      <c r="B858" s="51" t="s">
        <v>1345</v>
      </c>
      <c r="C858" s="42"/>
      <c r="D858" s="42"/>
      <c r="E858" s="42"/>
      <c r="F858" s="42"/>
    </row>
    <row r="859" spans="1:6" outlineLevel="1" x14ac:dyDescent="0.2">
      <c r="A859" s="42"/>
      <c r="B859" s="42"/>
      <c r="C859" s="42"/>
      <c r="D859" s="42"/>
      <c r="E859" s="42"/>
      <c r="F859" s="42"/>
    </row>
    <row r="860" spans="1:6" outlineLevel="1" x14ac:dyDescent="0.2">
      <c r="A860" s="43" t="s">
        <v>19</v>
      </c>
      <c r="B860" s="44"/>
      <c r="C860" s="42"/>
      <c r="D860" s="42"/>
      <c r="E860" s="42"/>
      <c r="F860" s="42"/>
    </row>
    <row r="861" spans="1:6" ht="25.5" outlineLevel="1" x14ac:dyDescent="0.2">
      <c r="A861" s="42">
        <v>1</v>
      </c>
      <c r="B861" s="51" t="s">
        <v>1346</v>
      </c>
      <c r="C861" s="42"/>
      <c r="D861" s="42"/>
      <c r="E861" s="42"/>
      <c r="F861" s="42"/>
    </row>
    <row r="862" spans="1:6" ht="25.5" outlineLevel="1" x14ac:dyDescent="0.2">
      <c r="A862" s="42">
        <v>2</v>
      </c>
      <c r="B862" s="51" t="s">
        <v>1347</v>
      </c>
      <c r="C862" s="42"/>
      <c r="D862" s="42"/>
      <c r="E862" s="42"/>
      <c r="F862" s="42"/>
    </row>
    <row r="863" spans="1:6" ht="38.25" outlineLevel="1" x14ac:dyDescent="0.2">
      <c r="A863" s="42">
        <v>3</v>
      </c>
      <c r="B863" s="51" t="s">
        <v>1348</v>
      </c>
      <c r="C863" s="42"/>
      <c r="D863" s="42"/>
      <c r="E863" s="42"/>
      <c r="F863" s="42"/>
    </row>
    <row r="864" spans="1:6" ht="38.25" outlineLevel="1" x14ac:dyDescent="0.2">
      <c r="A864" s="42">
        <v>4</v>
      </c>
      <c r="B864" s="51" t="s">
        <v>1349</v>
      </c>
      <c r="C864" s="42"/>
      <c r="D864" s="42"/>
      <c r="E864" s="42"/>
      <c r="F864" s="42"/>
    </row>
    <row r="865" spans="1:6" ht="25.5" outlineLevel="1" x14ac:dyDescent="0.2">
      <c r="A865" s="42">
        <v>5</v>
      </c>
      <c r="B865" s="51" t="s">
        <v>1350</v>
      </c>
      <c r="C865" s="42"/>
      <c r="D865" s="42"/>
      <c r="E865" s="42"/>
      <c r="F865" s="42"/>
    </row>
    <row r="866" spans="1:6" ht="25.5" outlineLevel="1" x14ac:dyDescent="0.2">
      <c r="A866" s="42">
        <v>6</v>
      </c>
      <c r="B866" s="51" t="s">
        <v>1351</v>
      </c>
      <c r="C866" s="42"/>
      <c r="D866" s="42"/>
      <c r="E866" s="42"/>
      <c r="F866" s="42"/>
    </row>
    <row r="867" spans="1:6" outlineLevel="1" x14ac:dyDescent="0.2">
      <c r="A867" s="42"/>
      <c r="B867" s="42"/>
      <c r="C867" s="42"/>
      <c r="D867" s="42"/>
      <c r="E867" s="42"/>
      <c r="F867" s="42"/>
    </row>
    <row r="868" spans="1:6" outlineLevel="1" x14ac:dyDescent="0.2">
      <c r="A868" s="43" t="s">
        <v>22</v>
      </c>
      <c r="B868" s="44"/>
      <c r="C868" s="42"/>
      <c r="D868" s="42"/>
      <c r="E868" s="42"/>
      <c r="F868" s="42"/>
    </row>
    <row r="869" spans="1:6" ht="25.5" outlineLevel="1" x14ac:dyDescent="0.2">
      <c r="A869" s="42">
        <v>1</v>
      </c>
      <c r="B869" s="51" t="s">
        <v>1352</v>
      </c>
      <c r="C869" s="42"/>
      <c r="D869" s="42"/>
      <c r="E869" s="42"/>
      <c r="F869" s="42"/>
    </row>
    <row r="870" spans="1:6" ht="25.5" outlineLevel="1" x14ac:dyDescent="0.2">
      <c r="A870" s="42">
        <v>2</v>
      </c>
      <c r="B870" s="51" t="s">
        <v>1353</v>
      </c>
      <c r="C870" s="42"/>
      <c r="D870" s="42"/>
      <c r="E870" s="42"/>
      <c r="F870" s="42"/>
    </row>
    <row r="871" spans="1:6" outlineLevel="1" x14ac:dyDescent="0.2">
      <c r="A871" s="42">
        <v>3</v>
      </c>
      <c r="B871" s="51" t="s">
        <v>1354</v>
      </c>
      <c r="C871" s="42"/>
      <c r="D871" s="42"/>
      <c r="E871" s="42"/>
      <c r="F871" s="42"/>
    </row>
    <row r="872" spans="1:6" ht="25.5" outlineLevel="1" x14ac:dyDescent="0.2">
      <c r="A872" s="42">
        <v>4</v>
      </c>
      <c r="B872" s="51" t="s">
        <v>1355</v>
      </c>
      <c r="C872" s="42"/>
      <c r="D872" s="42"/>
      <c r="E872" s="42"/>
      <c r="F872" s="42"/>
    </row>
    <row r="873" spans="1:6" outlineLevel="1" x14ac:dyDescent="0.2">
      <c r="A873" s="42"/>
      <c r="B873" s="42"/>
      <c r="C873" s="42"/>
      <c r="D873" s="42"/>
      <c r="E873" s="42"/>
      <c r="F873" s="42"/>
    </row>
    <row r="874" spans="1:6" outlineLevel="1" x14ac:dyDescent="0.2">
      <c r="A874" s="43" t="s">
        <v>25</v>
      </c>
      <c r="B874" s="44"/>
      <c r="C874" s="42"/>
      <c r="D874" s="42"/>
      <c r="E874" s="42"/>
      <c r="F874" s="42"/>
    </row>
    <row r="875" spans="1:6" outlineLevel="1" x14ac:dyDescent="0.2">
      <c r="A875" s="42">
        <v>1</v>
      </c>
      <c r="B875" s="51" t="s">
        <v>1356</v>
      </c>
      <c r="C875" s="42"/>
      <c r="D875" s="42"/>
      <c r="E875" s="42"/>
      <c r="F875" s="42"/>
    </row>
    <row r="876" spans="1:6" ht="25.5" outlineLevel="1" x14ac:dyDescent="0.2">
      <c r="A876" s="42">
        <v>2</v>
      </c>
      <c r="B876" s="51" t="s">
        <v>1357</v>
      </c>
      <c r="C876" s="42"/>
      <c r="D876" s="42"/>
      <c r="E876" s="42"/>
      <c r="F876" s="42"/>
    </row>
    <row r="877" spans="1:6" ht="25.5" outlineLevel="1" x14ac:dyDescent="0.2">
      <c r="A877" s="42">
        <v>3</v>
      </c>
      <c r="B877" s="51" t="s">
        <v>1358</v>
      </c>
      <c r="C877" s="42"/>
      <c r="D877" s="42"/>
      <c r="E877" s="42"/>
      <c r="F877" s="42"/>
    </row>
    <row r="878" spans="1:6" outlineLevel="1" x14ac:dyDescent="0.2">
      <c r="A878" s="42">
        <v>4</v>
      </c>
      <c r="B878" s="51" t="s">
        <v>1359</v>
      </c>
      <c r="C878" s="42"/>
      <c r="D878" s="42"/>
      <c r="E878" s="42"/>
      <c r="F878" s="42"/>
    </row>
    <row r="879" spans="1:6" ht="25.5" outlineLevel="1" x14ac:dyDescent="0.2">
      <c r="A879" s="42">
        <v>5</v>
      </c>
      <c r="B879" s="51" t="s">
        <v>1360</v>
      </c>
      <c r="C879" s="42"/>
      <c r="D879" s="42"/>
      <c r="E879" s="42"/>
      <c r="F879" s="42"/>
    </row>
    <row r="880" spans="1:6" ht="25.5" outlineLevel="1" x14ac:dyDescent="0.2">
      <c r="A880" s="42">
        <v>6</v>
      </c>
      <c r="B880" s="51" t="s">
        <v>1361</v>
      </c>
      <c r="C880" s="42"/>
      <c r="D880" s="42"/>
      <c r="E880" s="42"/>
      <c r="F880" s="42"/>
    </row>
    <row r="881" spans="1:6" ht="25.5" outlineLevel="1" x14ac:dyDescent="0.2">
      <c r="A881" s="42">
        <v>7</v>
      </c>
      <c r="B881" s="51" t="s">
        <v>1362</v>
      </c>
      <c r="C881" s="42"/>
      <c r="D881" s="42"/>
      <c r="E881" s="42"/>
      <c r="F881" s="42"/>
    </row>
    <row r="882" spans="1:6" outlineLevel="1" x14ac:dyDescent="0.2">
      <c r="A882" s="42"/>
      <c r="B882" s="42"/>
      <c r="C882" s="42"/>
      <c r="D882" s="42"/>
      <c r="E882" s="42"/>
      <c r="F882" s="42"/>
    </row>
    <row r="883" spans="1:6" outlineLevel="1" x14ac:dyDescent="0.2">
      <c r="A883" s="43" t="s">
        <v>28</v>
      </c>
      <c r="B883" s="44"/>
      <c r="C883" s="42"/>
      <c r="D883" s="42"/>
      <c r="E883" s="42"/>
      <c r="F883" s="42"/>
    </row>
    <row r="884" spans="1:6" ht="25.5" outlineLevel="1" x14ac:dyDescent="0.2">
      <c r="A884" s="42">
        <v>1</v>
      </c>
      <c r="B884" s="51" t="s">
        <v>1363</v>
      </c>
      <c r="C884" s="42"/>
      <c r="D884" s="42"/>
      <c r="E884" s="42"/>
      <c r="F884" s="42"/>
    </row>
    <row r="885" spans="1:6" ht="25.5" outlineLevel="1" x14ac:dyDescent="0.2">
      <c r="A885" s="42">
        <v>2</v>
      </c>
      <c r="B885" s="51" t="s">
        <v>1357</v>
      </c>
      <c r="C885" s="42"/>
      <c r="D885" s="42"/>
      <c r="E885" s="42"/>
      <c r="F885" s="42"/>
    </row>
    <row r="886" spans="1:6" ht="25.5" outlineLevel="1" x14ac:dyDescent="0.2">
      <c r="A886" s="42">
        <v>3</v>
      </c>
      <c r="B886" s="51" t="s">
        <v>1358</v>
      </c>
      <c r="C886" s="42"/>
      <c r="D886" s="42"/>
      <c r="E886" s="42"/>
      <c r="F886" s="42"/>
    </row>
    <row r="887" spans="1:6" outlineLevel="1" x14ac:dyDescent="0.2">
      <c r="A887" s="42">
        <v>4</v>
      </c>
      <c r="B887" s="51" t="s">
        <v>1359</v>
      </c>
      <c r="C887" s="42"/>
      <c r="D887" s="42"/>
      <c r="E887" s="42"/>
      <c r="F887" s="42"/>
    </row>
    <row r="888" spans="1:6" ht="25.5" outlineLevel="1" x14ac:dyDescent="0.2">
      <c r="A888" s="42">
        <v>5</v>
      </c>
      <c r="B888" s="51" t="s">
        <v>1360</v>
      </c>
      <c r="C888" s="42"/>
      <c r="D888" s="42"/>
      <c r="E888" s="42"/>
      <c r="F888" s="42"/>
    </row>
    <row r="889" spans="1:6" ht="25.5" outlineLevel="1" x14ac:dyDescent="0.2">
      <c r="A889" s="42">
        <v>6</v>
      </c>
      <c r="B889" s="51" t="s">
        <v>1361</v>
      </c>
      <c r="C889" s="42"/>
      <c r="D889" s="42"/>
      <c r="E889" s="42"/>
      <c r="F889" s="42"/>
    </row>
    <row r="890" spans="1:6" ht="25.5" outlineLevel="1" x14ac:dyDescent="0.2">
      <c r="A890" s="42">
        <v>7</v>
      </c>
      <c r="B890" s="51" t="s">
        <v>1362</v>
      </c>
      <c r="C890" s="42"/>
      <c r="D890" s="42"/>
      <c r="E890" s="42"/>
      <c r="F890" s="42"/>
    </row>
    <row r="891" spans="1:6" outlineLevel="1" x14ac:dyDescent="0.2">
      <c r="A891" s="42"/>
      <c r="B891" s="42"/>
      <c r="C891" s="42"/>
      <c r="D891" s="42"/>
      <c r="E891" s="42"/>
      <c r="F891" s="42"/>
    </row>
    <row r="892" spans="1:6" outlineLevel="1" x14ac:dyDescent="0.2">
      <c r="A892" s="43" t="s">
        <v>30</v>
      </c>
      <c r="B892" s="44"/>
      <c r="C892" s="42"/>
      <c r="D892" s="42"/>
      <c r="E892" s="42"/>
      <c r="F892" s="42"/>
    </row>
    <row r="893" spans="1:6" ht="25.5" outlineLevel="1" x14ac:dyDescent="0.2">
      <c r="A893" s="42">
        <v>1</v>
      </c>
      <c r="B893" s="51" t="s">
        <v>1364</v>
      </c>
      <c r="C893" s="42"/>
      <c r="D893" s="42"/>
      <c r="E893" s="42"/>
      <c r="F893" s="42"/>
    </row>
    <row r="894" spans="1:6" ht="25.5" outlineLevel="1" x14ac:dyDescent="0.2">
      <c r="A894" s="42">
        <v>2</v>
      </c>
      <c r="B894" s="51" t="s">
        <v>1365</v>
      </c>
      <c r="C894" s="42"/>
      <c r="D894" s="42"/>
      <c r="E894" s="42"/>
      <c r="F894" s="42"/>
    </row>
    <row r="895" spans="1:6" ht="25.5" outlineLevel="1" x14ac:dyDescent="0.2">
      <c r="A895" s="42">
        <v>3</v>
      </c>
      <c r="B895" s="51" t="s">
        <v>1366</v>
      </c>
      <c r="C895" s="42"/>
      <c r="D895" s="42"/>
      <c r="E895" s="42"/>
      <c r="F895" s="42"/>
    </row>
    <row r="896" spans="1:6" ht="25.5" outlineLevel="1" x14ac:dyDescent="0.2">
      <c r="A896" s="42">
        <v>4</v>
      </c>
      <c r="B896" s="51" t="s">
        <v>1367</v>
      </c>
      <c r="C896" s="42"/>
      <c r="D896" s="42"/>
      <c r="E896" s="42"/>
      <c r="F896" s="42"/>
    </row>
    <row r="897" spans="1:6" outlineLevel="1" x14ac:dyDescent="0.2">
      <c r="A897" s="42">
        <v>5</v>
      </c>
      <c r="B897" s="51" t="s">
        <v>1368</v>
      </c>
      <c r="C897" s="42"/>
      <c r="D897" s="42"/>
      <c r="E897" s="42"/>
      <c r="F897" s="42"/>
    </row>
    <row r="898" spans="1:6" outlineLevel="1" x14ac:dyDescent="0.2">
      <c r="A898" s="42"/>
      <c r="B898" s="42"/>
      <c r="C898" s="42"/>
      <c r="D898" s="42"/>
      <c r="E898" s="42"/>
      <c r="F898" s="42"/>
    </row>
    <row r="899" spans="1:6" outlineLevel="1" x14ac:dyDescent="0.2">
      <c r="A899" s="43" t="s">
        <v>33</v>
      </c>
      <c r="B899" s="44"/>
      <c r="C899" s="42"/>
      <c r="D899" s="42"/>
      <c r="E899" s="42"/>
      <c r="F899" s="42"/>
    </row>
    <row r="900" spans="1:6" ht="25.5" outlineLevel="1" x14ac:dyDescent="0.2">
      <c r="A900" s="42">
        <v>1</v>
      </c>
      <c r="B900" s="51" t="s">
        <v>1369</v>
      </c>
      <c r="C900" s="42"/>
      <c r="D900" s="42"/>
      <c r="E900" s="42"/>
      <c r="F900" s="42"/>
    </row>
    <row r="901" spans="1:6" ht="25.5" outlineLevel="1" x14ac:dyDescent="0.2">
      <c r="A901" s="42">
        <v>2</v>
      </c>
      <c r="B901" s="51" t="s">
        <v>1370</v>
      </c>
      <c r="C901" s="42"/>
      <c r="D901" s="42"/>
      <c r="E901" s="42"/>
      <c r="F901" s="42"/>
    </row>
    <row r="902" spans="1:6" ht="25.5" outlineLevel="1" x14ac:dyDescent="0.2">
      <c r="A902" s="42">
        <v>3</v>
      </c>
      <c r="B902" s="51" t="s">
        <v>1371</v>
      </c>
      <c r="C902" s="42"/>
      <c r="D902" s="42"/>
      <c r="E902" s="42"/>
      <c r="F902" s="42"/>
    </row>
    <row r="903" spans="1:6" ht="25.5" outlineLevel="1" x14ac:dyDescent="0.2">
      <c r="A903" s="42">
        <v>4</v>
      </c>
      <c r="B903" s="51" t="s">
        <v>1372</v>
      </c>
      <c r="C903" s="42"/>
      <c r="D903" s="42"/>
      <c r="E903" s="42"/>
      <c r="F903" s="42"/>
    </row>
    <row r="904" spans="1:6" ht="25.5" outlineLevel="1" x14ac:dyDescent="0.2">
      <c r="A904" s="42">
        <v>5</v>
      </c>
      <c r="B904" s="51" t="s">
        <v>1373</v>
      </c>
      <c r="C904" s="42"/>
      <c r="D904" s="42"/>
      <c r="E904" s="42"/>
      <c r="F904" s="42"/>
    </row>
    <row r="905" spans="1:6" ht="25.5" outlineLevel="1" x14ac:dyDescent="0.2">
      <c r="A905" s="42">
        <v>6</v>
      </c>
      <c r="B905" s="51" t="s">
        <v>1374</v>
      </c>
      <c r="C905" s="42"/>
      <c r="D905" s="42"/>
      <c r="E905" s="42"/>
      <c r="F905" s="42"/>
    </row>
    <row r="906" spans="1:6" ht="38.25" outlineLevel="1" x14ac:dyDescent="0.2">
      <c r="A906" s="42">
        <v>7</v>
      </c>
      <c r="B906" s="51" t="s">
        <v>1375</v>
      </c>
      <c r="C906" s="42"/>
      <c r="D906" s="42"/>
      <c r="E906" s="42"/>
      <c r="F906" s="42"/>
    </row>
    <row r="907" spans="1:6" outlineLevel="1" x14ac:dyDescent="0.2">
      <c r="A907" s="42"/>
      <c r="B907" s="42"/>
      <c r="C907" s="42"/>
      <c r="D907" s="42"/>
      <c r="E907" s="42"/>
      <c r="F907" s="42"/>
    </row>
    <row r="908" spans="1:6" outlineLevel="1" x14ac:dyDescent="0.2">
      <c r="A908" s="43" t="s">
        <v>35</v>
      </c>
      <c r="B908" s="44"/>
      <c r="C908" s="42"/>
      <c r="D908" s="42"/>
      <c r="E908" s="42"/>
      <c r="F908" s="42"/>
    </row>
    <row r="909" spans="1:6" ht="25.5" outlineLevel="1" x14ac:dyDescent="0.2">
      <c r="A909" s="42">
        <v>1</v>
      </c>
      <c r="B909" s="51" t="s">
        <v>1376</v>
      </c>
      <c r="C909" s="42"/>
      <c r="D909" s="42"/>
      <c r="E909" s="42"/>
      <c r="F909" s="42"/>
    </row>
    <row r="910" spans="1:6" ht="25.5" outlineLevel="1" x14ac:dyDescent="0.2">
      <c r="A910" s="42">
        <v>2</v>
      </c>
      <c r="B910" s="51" t="s">
        <v>1370</v>
      </c>
      <c r="C910" s="42"/>
      <c r="D910" s="42"/>
      <c r="E910" s="42"/>
      <c r="F910" s="42"/>
    </row>
    <row r="911" spans="1:6" ht="25.5" outlineLevel="1" x14ac:dyDescent="0.2">
      <c r="A911" s="42">
        <v>3</v>
      </c>
      <c r="B911" s="51" t="s">
        <v>1371</v>
      </c>
      <c r="C911" s="42"/>
      <c r="D911" s="42"/>
      <c r="E911" s="42"/>
      <c r="F911" s="42"/>
    </row>
    <row r="912" spans="1:6" ht="25.5" outlineLevel="1" x14ac:dyDescent="0.2">
      <c r="A912" s="42">
        <v>4</v>
      </c>
      <c r="B912" s="51" t="s">
        <v>1372</v>
      </c>
      <c r="C912" s="42"/>
      <c r="D912" s="42"/>
      <c r="E912" s="42"/>
      <c r="F912" s="42"/>
    </row>
    <row r="913" spans="1:6" ht="25.5" outlineLevel="1" x14ac:dyDescent="0.2">
      <c r="A913" s="42">
        <v>5</v>
      </c>
      <c r="B913" s="51" t="s">
        <v>1373</v>
      </c>
      <c r="C913" s="42"/>
      <c r="D913" s="42"/>
      <c r="E913" s="42"/>
      <c r="F913" s="42"/>
    </row>
    <row r="914" spans="1:6" ht="25.5" outlineLevel="1" x14ac:dyDescent="0.2">
      <c r="A914" s="42">
        <v>6</v>
      </c>
      <c r="B914" s="51" t="s">
        <v>1374</v>
      </c>
      <c r="C914" s="42"/>
      <c r="D914" s="42"/>
      <c r="E914" s="42"/>
      <c r="F914" s="42"/>
    </row>
    <row r="915" spans="1:6" ht="38.25" outlineLevel="1" x14ac:dyDescent="0.2">
      <c r="A915" s="42">
        <v>7</v>
      </c>
      <c r="B915" s="51" t="s">
        <v>1375</v>
      </c>
      <c r="C915" s="42"/>
      <c r="D915" s="42"/>
      <c r="E915" s="42"/>
      <c r="F915" s="42"/>
    </row>
    <row r="916" spans="1:6" outlineLevel="1" x14ac:dyDescent="0.2">
      <c r="A916" s="42"/>
      <c r="B916" s="42"/>
      <c r="C916" s="42"/>
      <c r="D916" s="42"/>
      <c r="E916" s="42"/>
      <c r="F916" s="42"/>
    </row>
    <row r="917" spans="1:6" outlineLevel="1" x14ac:dyDescent="0.2">
      <c r="A917" s="43" t="s">
        <v>39</v>
      </c>
      <c r="B917" s="44"/>
      <c r="C917" s="42"/>
      <c r="D917" s="42"/>
      <c r="E917" s="42"/>
      <c r="F917" s="42"/>
    </row>
    <row r="918" spans="1:6" ht="25.5" outlineLevel="1" x14ac:dyDescent="0.2">
      <c r="A918" s="42">
        <v>1</v>
      </c>
      <c r="B918" s="51" t="s">
        <v>1377</v>
      </c>
      <c r="C918" s="42"/>
      <c r="D918" s="42"/>
      <c r="E918" s="42"/>
      <c r="F918" s="42"/>
    </row>
    <row r="919" spans="1:6" ht="25.5" outlineLevel="1" x14ac:dyDescent="0.2">
      <c r="A919" s="42">
        <v>2</v>
      </c>
      <c r="B919" s="51" t="s">
        <v>1378</v>
      </c>
      <c r="C919" s="42"/>
      <c r="D919" s="42"/>
      <c r="E919" s="42"/>
      <c r="F919" s="42"/>
    </row>
    <row r="920" spans="1:6" ht="25.5" outlineLevel="1" x14ac:dyDescent="0.2">
      <c r="A920" s="42">
        <v>3</v>
      </c>
      <c r="B920" s="51" t="s">
        <v>1379</v>
      </c>
      <c r="C920" s="42"/>
      <c r="D920" s="42"/>
      <c r="E920" s="42"/>
      <c r="F920" s="42"/>
    </row>
    <row r="921" spans="1:6" ht="25.5" outlineLevel="1" x14ac:dyDescent="0.2">
      <c r="A921" s="42">
        <v>4</v>
      </c>
      <c r="B921" s="51" t="s">
        <v>1380</v>
      </c>
      <c r="C921" s="42"/>
      <c r="D921" s="42"/>
      <c r="E921" s="42"/>
      <c r="F921" s="42"/>
    </row>
    <row r="922" spans="1:6" ht="38.25" outlineLevel="1" x14ac:dyDescent="0.2">
      <c r="A922" s="42">
        <v>5</v>
      </c>
      <c r="B922" s="51" t="s">
        <v>1381</v>
      </c>
      <c r="C922" s="42"/>
      <c r="D922" s="42"/>
      <c r="E922" s="42"/>
      <c r="F922" s="42"/>
    </row>
    <row r="923" spans="1:6" ht="25.5" outlineLevel="1" x14ac:dyDescent="0.2">
      <c r="A923" s="42">
        <v>6</v>
      </c>
      <c r="B923" s="51" t="s">
        <v>1382</v>
      </c>
      <c r="C923" s="42"/>
      <c r="D923" s="42"/>
      <c r="E923" s="42"/>
      <c r="F923" s="42"/>
    </row>
    <row r="924" spans="1:6" outlineLevel="1" x14ac:dyDescent="0.2">
      <c r="A924" s="42">
        <v>7</v>
      </c>
      <c r="B924" s="51" t="s">
        <v>1383</v>
      </c>
      <c r="C924" s="42"/>
      <c r="D924" s="42"/>
      <c r="E924" s="42"/>
      <c r="F924" s="42"/>
    </row>
    <row r="925" spans="1:6" outlineLevel="1" x14ac:dyDescent="0.2">
      <c r="A925" s="42"/>
      <c r="B925" s="42"/>
      <c r="C925" s="42"/>
      <c r="D925" s="42"/>
      <c r="E925" s="42"/>
      <c r="F925" s="42"/>
    </row>
    <row r="926" spans="1:6" outlineLevel="1" x14ac:dyDescent="0.2">
      <c r="A926" s="43" t="s">
        <v>42</v>
      </c>
      <c r="B926" s="44"/>
      <c r="C926" s="42"/>
      <c r="D926" s="42"/>
      <c r="E926" s="42"/>
      <c r="F926" s="42"/>
    </row>
    <row r="927" spans="1:6" ht="25.5" outlineLevel="1" x14ac:dyDescent="0.2">
      <c r="A927" s="42">
        <v>1</v>
      </c>
      <c r="B927" s="51" t="s">
        <v>1384</v>
      </c>
      <c r="C927" s="42"/>
      <c r="D927" s="42"/>
      <c r="E927" s="42"/>
      <c r="F927" s="42"/>
    </row>
    <row r="928" spans="1:6" outlineLevel="1" x14ac:dyDescent="0.2">
      <c r="A928" s="42">
        <v>2</v>
      </c>
      <c r="B928" s="51" t="s">
        <v>1385</v>
      </c>
      <c r="C928" s="42"/>
      <c r="D928" s="42"/>
      <c r="E928" s="42"/>
      <c r="F928" s="42"/>
    </row>
    <row r="929" spans="1:6" ht="25.5" outlineLevel="1" x14ac:dyDescent="0.2">
      <c r="A929" s="42">
        <v>3</v>
      </c>
      <c r="B929" s="51" t="s">
        <v>1386</v>
      </c>
      <c r="C929" s="42"/>
      <c r="D929" s="42"/>
      <c r="E929" s="42"/>
      <c r="F929" s="42"/>
    </row>
    <row r="930" spans="1:6" ht="38.25" outlineLevel="1" x14ac:dyDescent="0.2">
      <c r="A930" s="42">
        <v>4</v>
      </c>
      <c r="B930" s="51" t="s">
        <v>1387</v>
      </c>
      <c r="C930" s="42"/>
      <c r="D930" s="42"/>
      <c r="E930" s="42"/>
      <c r="F930" s="42"/>
    </row>
    <row r="931" spans="1:6" outlineLevel="1" x14ac:dyDescent="0.2">
      <c r="A931" s="42">
        <v>5</v>
      </c>
      <c r="B931" s="51" t="s">
        <v>1388</v>
      </c>
      <c r="C931" s="42"/>
      <c r="D931" s="42"/>
      <c r="E931" s="42"/>
      <c r="F931" s="42"/>
    </row>
    <row r="932" spans="1:6" outlineLevel="1" x14ac:dyDescent="0.2">
      <c r="A932" s="42"/>
      <c r="B932" s="42"/>
      <c r="C932" s="42"/>
      <c r="D932" s="42"/>
      <c r="E932" s="42"/>
      <c r="F932" s="42"/>
    </row>
    <row r="933" spans="1:6" outlineLevel="1" x14ac:dyDescent="0.2">
      <c r="A933" s="43" t="s">
        <v>44</v>
      </c>
      <c r="B933" s="44"/>
      <c r="C933" s="42"/>
      <c r="D933" s="42"/>
      <c r="E933" s="42"/>
      <c r="F933" s="42"/>
    </row>
    <row r="934" spans="1:6" ht="25.5" outlineLevel="1" x14ac:dyDescent="0.2">
      <c r="A934" s="42">
        <v>1</v>
      </c>
      <c r="B934" s="51" t="s">
        <v>1389</v>
      </c>
      <c r="C934" s="42"/>
      <c r="D934" s="42"/>
      <c r="E934" s="42"/>
      <c r="F934" s="42"/>
    </row>
    <row r="935" spans="1:6" outlineLevel="1" x14ac:dyDescent="0.2">
      <c r="A935" s="42">
        <v>2</v>
      </c>
      <c r="B935" s="51" t="s">
        <v>1390</v>
      </c>
      <c r="C935" s="42"/>
      <c r="D935" s="42"/>
      <c r="E935" s="42"/>
      <c r="F935" s="42"/>
    </row>
    <row r="936" spans="1:6" ht="25.5" outlineLevel="1" x14ac:dyDescent="0.2">
      <c r="A936" s="42">
        <v>3</v>
      </c>
      <c r="B936" s="51" t="s">
        <v>1391</v>
      </c>
      <c r="C936" s="42"/>
      <c r="D936" s="42"/>
      <c r="E936" s="42"/>
      <c r="F936" s="42"/>
    </row>
    <row r="937" spans="1:6" outlineLevel="1" x14ac:dyDescent="0.2">
      <c r="A937" s="42">
        <v>4</v>
      </c>
      <c r="B937" s="51" t="s">
        <v>1392</v>
      </c>
      <c r="C937" s="42"/>
      <c r="D937" s="42"/>
      <c r="E937" s="42"/>
      <c r="F937" s="42"/>
    </row>
    <row r="938" spans="1:6" outlineLevel="1" x14ac:dyDescent="0.2">
      <c r="A938" s="42"/>
      <c r="B938" s="42"/>
      <c r="C938" s="42"/>
      <c r="D938" s="42"/>
      <c r="E938" s="42"/>
      <c r="F938" s="42"/>
    </row>
    <row r="939" spans="1:6" ht="25.5" outlineLevel="1" x14ac:dyDescent="0.2">
      <c r="A939" s="43" t="s">
        <v>46</v>
      </c>
      <c r="B939" s="44"/>
      <c r="C939" s="42"/>
      <c r="D939" s="42"/>
      <c r="E939" s="42"/>
      <c r="F939" s="42"/>
    </row>
    <row r="940" spans="1:6" ht="25.5" outlineLevel="1" x14ac:dyDescent="0.2">
      <c r="A940" s="42">
        <v>1</v>
      </c>
      <c r="B940" s="51" t="s">
        <v>1393</v>
      </c>
      <c r="C940" s="42"/>
      <c r="D940" s="42"/>
      <c r="E940" s="42"/>
      <c r="F940" s="42"/>
    </row>
    <row r="941" spans="1:6" outlineLevel="1" x14ac:dyDescent="0.2">
      <c r="A941" s="42">
        <v>2</v>
      </c>
      <c r="B941" s="51" t="s">
        <v>1394</v>
      </c>
      <c r="C941" s="42"/>
      <c r="D941" s="42"/>
      <c r="E941" s="42"/>
      <c r="F941" s="42"/>
    </row>
    <row r="942" spans="1:6" ht="38.25" outlineLevel="1" x14ac:dyDescent="0.2">
      <c r="A942" s="42">
        <v>3</v>
      </c>
      <c r="B942" s="51" t="s">
        <v>1395</v>
      </c>
      <c r="C942" s="42"/>
      <c r="D942" s="42"/>
      <c r="E942" s="42"/>
      <c r="F942" s="42"/>
    </row>
    <row r="943" spans="1:6" ht="25.5" outlineLevel="1" x14ac:dyDescent="0.2">
      <c r="A943" s="42">
        <v>4</v>
      </c>
      <c r="B943" s="51" t="s">
        <v>1396</v>
      </c>
      <c r="C943" s="42"/>
      <c r="D943" s="42"/>
      <c r="E943" s="42"/>
      <c r="F943" s="42"/>
    </row>
    <row r="944" spans="1:6" ht="25.5" outlineLevel="1" x14ac:dyDescent="0.2">
      <c r="A944" s="42">
        <v>5</v>
      </c>
      <c r="B944" s="51" t="s">
        <v>1397</v>
      </c>
      <c r="C944" s="42"/>
      <c r="D944" s="42"/>
      <c r="E944" s="42"/>
      <c r="F944" s="42"/>
    </row>
    <row r="945" spans="1:6" ht="38.25" outlineLevel="1" x14ac:dyDescent="0.2">
      <c r="A945" s="42">
        <v>6</v>
      </c>
      <c r="B945" s="51" t="s">
        <v>1398</v>
      </c>
      <c r="C945" s="42"/>
      <c r="D945" s="42"/>
      <c r="E945" s="42"/>
      <c r="F945" s="42"/>
    </row>
    <row r="946" spans="1:6" outlineLevel="1" x14ac:dyDescent="0.2">
      <c r="A946" s="42"/>
      <c r="B946" s="42"/>
      <c r="C946" s="42"/>
      <c r="D946" s="42"/>
      <c r="E946" s="42"/>
      <c r="F946" s="42"/>
    </row>
    <row r="947" spans="1:6" outlineLevel="1" x14ac:dyDescent="0.2">
      <c r="A947" s="43" t="s">
        <v>48</v>
      </c>
      <c r="B947" s="44"/>
      <c r="C947" s="42"/>
      <c r="D947" s="42"/>
      <c r="E947" s="42"/>
      <c r="F947" s="42"/>
    </row>
    <row r="948" spans="1:6" ht="25.5" outlineLevel="1" x14ac:dyDescent="0.2">
      <c r="A948" s="42">
        <v>1</v>
      </c>
      <c r="B948" s="51" t="s">
        <v>1399</v>
      </c>
      <c r="C948" s="42"/>
      <c r="D948" s="42"/>
      <c r="E948" s="42"/>
      <c r="F948" s="42"/>
    </row>
    <row r="949" spans="1:6" ht="25.5" outlineLevel="1" x14ac:dyDescent="0.2">
      <c r="A949" s="42">
        <v>2</v>
      </c>
      <c r="B949" s="51" t="s">
        <v>1400</v>
      </c>
      <c r="C949" s="42"/>
      <c r="D949" s="42"/>
      <c r="E949" s="42"/>
      <c r="F949" s="42"/>
    </row>
    <row r="950" spans="1:6" outlineLevel="1" x14ac:dyDescent="0.2">
      <c r="A950" s="42">
        <v>3</v>
      </c>
      <c r="B950" s="51" t="s">
        <v>1401</v>
      </c>
      <c r="C950" s="42"/>
      <c r="D950" s="42"/>
      <c r="E950" s="42"/>
      <c r="F950" s="42"/>
    </row>
    <row r="951" spans="1:6" outlineLevel="1" x14ac:dyDescent="0.2">
      <c r="A951" s="42">
        <v>4</v>
      </c>
      <c r="B951" s="51" t="s">
        <v>1402</v>
      </c>
      <c r="C951" s="42"/>
      <c r="D951" s="42"/>
      <c r="E951" s="42"/>
      <c r="F951" s="42"/>
    </row>
    <row r="952" spans="1:6" ht="25.5" outlineLevel="1" x14ac:dyDescent="0.2">
      <c r="A952" s="42">
        <v>5</v>
      </c>
      <c r="B952" s="51" t="s">
        <v>1403</v>
      </c>
      <c r="C952" s="42"/>
      <c r="D952" s="42"/>
      <c r="E952" s="42"/>
      <c r="F952" s="42"/>
    </row>
    <row r="953" spans="1:6" ht="25.5" outlineLevel="1" x14ac:dyDescent="0.2">
      <c r="A953" s="42">
        <v>6</v>
      </c>
      <c r="B953" s="51" t="s">
        <v>1404</v>
      </c>
      <c r="C953" s="42"/>
      <c r="D953" s="42"/>
      <c r="E953" s="42"/>
      <c r="F953" s="42"/>
    </row>
    <row r="954" spans="1:6" outlineLevel="1" x14ac:dyDescent="0.2">
      <c r="A954" s="42">
        <v>7</v>
      </c>
      <c r="B954" s="51" t="s">
        <v>1405</v>
      </c>
      <c r="C954" s="42"/>
      <c r="D954" s="42"/>
      <c r="E954" s="42"/>
      <c r="F954" s="42"/>
    </row>
    <row r="955" spans="1:6" outlineLevel="1" x14ac:dyDescent="0.2">
      <c r="A955" s="42"/>
      <c r="B955" s="42"/>
      <c r="C955" s="42"/>
      <c r="D955" s="42"/>
      <c r="E955" s="42"/>
      <c r="F955" s="42"/>
    </row>
    <row r="956" spans="1:6" outlineLevel="1" x14ac:dyDescent="0.2">
      <c r="A956" s="43" t="s">
        <v>50</v>
      </c>
      <c r="B956" s="44"/>
      <c r="C956" s="42"/>
      <c r="D956" s="42"/>
      <c r="E956" s="42"/>
      <c r="F956" s="42"/>
    </row>
    <row r="957" spans="1:6" ht="25.5" outlineLevel="1" x14ac:dyDescent="0.2">
      <c r="A957" s="42">
        <v>1</v>
      </c>
      <c r="B957" s="51" t="s">
        <v>1406</v>
      </c>
      <c r="C957" s="42"/>
      <c r="D957" s="42"/>
      <c r="E957" s="42"/>
      <c r="F957" s="42"/>
    </row>
    <row r="958" spans="1:6" ht="25.5" outlineLevel="1" x14ac:dyDescent="0.2">
      <c r="A958" s="42">
        <v>2</v>
      </c>
      <c r="B958" s="51" t="s">
        <v>1407</v>
      </c>
      <c r="C958" s="42"/>
      <c r="D958" s="42"/>
      <c r="E958" s="42"/>
      <c r="F958" s="42"/>
    </row>
    <row r="959" spans="1:6" outlineLevel="1" x14ac:dyDescent="0.2">
      <c r="A959" s="42">
        <v>3</v>
      </c>
      <c r="B959" s="51" t="s">
        <v>1408</v>
      </c>
      <c r="C959" s="42"/>
      <c r="D959" s="42"/>
      <c r="E959" s="42"/>
      <c r="F959" s="42"/>
    </row>
    <row r="960" spans="1:6" outlineLevel="1" x14ac:dyDescent="0.2">
      <c r="A960" s="42">
        <v>4</v>
      </c>
      <c r="B960" s="51" t="s">
        <v>1409</v>
      </c>
      <c r="C960" s="42"/>
      <c r="D960" s="42"/>
      <c r="E960" s="42"/>
      <c r="F960" s="42"/>
    </row>
    <row r="961" spans="1:6" ht="25.5" outlineLevel="1" x14ac:dyDescent="0.2">
      <c r="A961" s="42">
        <v>5</v>
      </c>
      <c r="B961" s="51" t="s">
        <v>1410</v>
      </c>
      <c r="C961" s="42"/>
      <c r="D961" s="42"/>
      <c r="E961" s="42"/>
      <c r="F961" s="42"/>
    </row>
    <row r="962" spans="1:6" ht="25.5" outlineLevel="1" x14ac:dyDescent="0.2">
      <c r="A962" s="42">
        <v>6</v>
      </c>
      <c r="B962" s="51" t="s">
        <v>1411</v>
      </c>
      <c r="C962" s="42"/>
      <c r="D962" s="42"/>
      <c r="E962" s="42"/>
      <c r="F962" s="42"/>
    </row>
    <row r="963" spans="1:6" outlineLevel="1" x14ac:dyDescent="0.2">
      <c r="A963" s="42">
        <v>7</v>
      </c>
      <c r="B963" s="51" t="s">
        <v>1412</v>
      </c>
      <c r="C963" s="42"/>
      <c r="D963" s="42"/>
      <c r="E963" s="42"/>
      <c r="F963" s="42"/>
    </row>
    <row r="964" spans="1:6" outlineLevel="1" x14ac:dyDescent="0.2">
      <c r="A964" s="42"/>
      <c r="B964" s="42"/>
      <c r="C964" s="42"/>
      <c r="D964" s="42"/>
      <c r="E964" s="42"/>
      <c r="F964" s="42"/>
    </row>
    <row r="965" spans="1:6" outlineLevel="1" x14ac:dyDescent="0.2">
      <c r="A965" s="43" t="s">
        <v>52</v>
      </c>
      <c r="B965" s="44"/>
      <c r="C965" s="42"/>
      <c r="D965" s="42"/>
      <c r="E965" s="42"/>
      <c r="F965" s="42"/>
    </row>
    <row r="966" spans="1:6" ht="25.5" outlineLevel="1" x14ac:dyDescent="0.2">
      <c r="A966" s="42">
        <v>1</v>
      </c>
      <c r="B966" s="51" t="s">
        <v>1413</v>
      </c>
      <c r="C966" s="42"/>
      <c r="D966" s="42"/>
      <c r="E966" s="42"/>
      <c r="F966" s="42"/>
    </row>
    <row r="967" spans="1:6" ht="25.5" outlineLevel="1" x14ac:dyDescent="0.2">
      <c r="A967" s="42">
        <v>2</v>
      </c>
      <c r="B967" s="51" t="s">
        <v>1414</v>
      </c>
      <c r="C967" s="42"/>
      <c r="D967" s="42"/>
      <c r="E967" s="42"/>
      <c r="F967" s="42"/>
    </row>
    <row r="968" spans="1:6" outlineLevel="1" x14ac:dyDescent="0.2">
      <c r="A968" s="42">
        <v>3</v>
      </c>
      <c r="B968" s="51" t="s">
        <v>1408</v>
      </c>
      <c r="C968" s="42"/>
      <c r="D968" s="42"/>
      <c r="E968" s="42"/>
      <c r="F968" s="42"/>
    </row>
    <row r="969" spans="1:6" outlineLevel="1" x14ac:dyDescent="0.2">
      <c r="A969" s="42">
        <v>4</v>
      </c>
      <c r="B969" s="51" t="s">
        <v>1415</v>
      </c>
      <c r="C969" s="42"/>
      <c r="D969" s="42"/>
      <c r="E969" s="42"/>
      <c r="F969" s="42"/>
    </row>
    <row r="970" spans="1:6" ht="25.5" outlineLevel="1" x14ac:dyDescent="0.2">
      <c r="A970" s="42">
        <v>5</v>
      </c>
      <c r="B970" s="51" t="s">
        <v>1416</v>
      </c>
      <c r="C970" s="42"/>
      <c r="D970" s="42"/>
      <c r="E970" s="42"/>
      <c r="F970" s="42"/>
    </row>
    <row r="971" spans="1:6" outlineLevel="1" x14ac:dyDescent="0.2">
      <c r="A971" s="42">
        <v>6</v>
      </c>
      <c r="B971" s="51" t="s">
        <v>1417</v>
      </c>
      <c r="C971" s="42"/>
      <c r="D971" s="42"/>
      <c r="E971" s="42"/>
      <c r="F971" s="42"/>
    </row>
    <row r="972" spans="1:6" outlineLevel="1" x14ac:dyDescent="0.2">
      <c r="A972" s="42">
        <v>7</v>
      </c>
      <c r="B972" s="51" t="s">
        <v>1418</v>
      </c>
      <c r="C972" s="42"/>
      <c r="D972" s="42"/>
      <c r="E972" s="42"/>
      <c r="F972" s="42"/>
    </row>
    <row r="973" spans="1:6" outlineLevel="1" x14ac:dyDescent="0.2">
      <c r="A973" s="42"/>
      <c r="B973" s="42"/>
      <c r="C973" s="42"/>
      <c r="D973" s="42"/>
      <c r="E973" s="42"/>
      <c r="F973" s="42"/>
    </row>
    <row r="974" spans="1:6" outlineLevel="1" x14ac:dyDescent="0.2">
      <c r="A974" s="43" t="s">
        <v>55</v>
      </c>
      <c r="B974" s="44"/>
      <c r="C974" s="42"/>
      <c r="D974" s="42"/>
      <c r="E974" s="42"/>
      <c r="F974" s="42"/>
    </row>
    <row r="975" spans="1:6" ht="25.5" outlineLevel="1" x14ac:dyDescent="0.2">
      <c r="A975" s="42">
        <v>1</v>
      </c>
      <c r="B975" s="51" t="s">
        <v>1419</v>
      </c>
      <c r="C975" s="42"/>
      <c r="D975" s="42"/>
      <c r="E975" s="42"/>
      <c r="F975" s="42"/>
    </row>
    <row r="976" spans="1:6" outlineLevel="1" x14ac:dyDescent="0.2">
      <c r="A976" s="42">
        <v>2</v>
      </c>
      <c r="B976" s="51" t="s">
        <v>1420</v>
      </c>
      <c r="C976" s="42"/>
      <c r="D976" s="42"/>
      <c r="E976" s="42"/>
      <c r="F976" s="42"/>
    </row>
    <row r="977" spans="1:6" outlineLevel="1" x14ac:dyDescent="0.2">
      <c r="A977" s="42">
        <v>3</v>
      </c>
      <c r="B977" s="51" t="s">
        <v>1421</v>
      </c>
      <c r="C977" s="42"/>
      <c r="D977" s="42"/>
      <c r="E977" s="42"/>
      <c r="F977" s="42"/>
    </row>
    <row r="978" spans="1:6" outlineLevel="1" x14ac:dyDescent="0.2">
      <c r="A978" s="42">
        <v>4</v>
      </c>
      <c r="B978" s="51" t="s">
        <v>1422</v>
      </c>
      <c r="C978" s="42"/>
      <c r="D978" s="42"/>
      <c r="E978" s="42"/>
      <c r="F978" s="42"/>
    </row>
    <row r="979" spans="1:6" outlineLevel="1" x14ac:dyDescent="0.2">
      <c r="A979" s="42"/>
      <c r="B979" s="42"/>
      <c r="C979" s="42"/>
      <c r="D979" s="42"/>
      <c r="E979" s="42"/>
      <c r="F979" s="42"/>
    </row>
    <row r="980" spans="1:6" outlineLevel="1" x14ac:dyDescent="0.2">
      <c r="A980" s="43" t="s">
        <v>57</v>
      </c>
      <c r="B980" s="44"/>
      <c r="C980" s="42"/>
      <c r="D980" s="42"/>
      <c r="E980" s="42"/>
      <c r="F980" s="42"/>
    </row>
    <row r="981" spans="1:6" ht="25.5" outlineLevel="1" x14ac:dyDescent="0.2">
      <c r="A981" s="42">
        <v>1</v>
      </c>
      <c r="B981" s="51" t="s">
        <v>1423</v>
      </c>
      <c r="C981" s="42"/>
      <c r="D981" s="42"/>
      <c r="E981" s="42"/>
      <c r="F981" s="42"/>
    </row>
    <row r="982" spans="1:6" outlineLevel="1" x14ac:dyDescent="0.2">
      <c r="A982" s="42">
        <v>2</v>
      </c>
      <c r="B982" s="51" t="s">
        <v>1424</v>
      </c>
      <c r="C982" s="42"/>
      <c r="D982" s="42"/>
      <c r="E982" s="42"/>
      <c r="F982" s="42"/>
    </row>
    <row r="983" spans="1:6" ht="28.5" outlineLevel="1" x14ac:dyDescent="0.2">
      <c r="A983" s="42">
        <v>3</v>
      </c>
      <c r="B983" s="52" t="s">
        <v>1425</v>
      </c>
      <c r="C983" s="42"/>
      <c r="D983" s="42"/>
      <c r="E983" s="42"/>
      <c r="F983" s="42"/>
    </row>
    <row r="984" spans="1:6" outlineLevel="1" x14ac:dyDescent="0.2">
      <c r="A984" s="42">
        <v>4</v>
      </c>
      <c r="B984" s="51" t="s">
        <v>1426</v>
      </c>
      <c r="C984" s="42"/>
      <c r="D984" s="42"/>
      <c r="E984" s="42"/>
      <c r="F984" s="42"/>
    </row>
    <row r="985" spans="1:6" ht="25.5" outlineLevel="1" x14ac:dyDescent="0.2">
      <c r="A985" s="42">
        <v>5</v>
      </c>
      <c r="B985" s="51" t="s">
        <v>1427</v>
      </c>
      <c r="C985" s="42"/>
      <c r="D985" s="42"/>
      <c r="E985" s="42"/>
      <c r="F985" s="42"/>
    </row>
    <row r="986" spans="1:6" outlineLevel="1" x14ac:dyDescent="0.2">
      <c r="A986" s="42"/>
      <c r="B986" s="42"/>
      <c r="C986" s="42"/>
      <c r="D986" s="42"/>
      <c r="E986" s="42"/>
      <c r="F986" s="42"/>
    </row>
    <row r="987" spans="1:6" outlineLevel="1" x14ac:dyDescent="0.2">
      <c r="A987" s="43" t="s">
        <v>59</v>
      </c>
      <c r="B987" s="44"/>
      <c r="C987" s="42"/>
      <c r="D987" s="42"/>
      <c r="E987" s="42"/>
      <c r="F987" s="42"/>
    </row>
    <row r="988" spans="1:6" ht="25.5" outlineLevel="1" x14ac:dyDescent="0.2">
      <c r="A988" s="42">
        <v>1</v>
      </c>
      <c r="B988" s="51" t="s">
        <v>1428</v>
      </c>
      <c r="C988" s="42"/>
      <c r="D988" s="42"/>
      <c r="E988" s="42"/>
      <c r="F988" s="42"/>
    </row>
    <row r="989" spans="1:6" outlineLevel="1" x14ac:dyDescent="0.2">
      <c r="A989" s="42">
        <v>2</v>
      </c>
      <c r="B989" s="51" t="s">
        <v>1429</v>
      </c>
      <c r="C989" s="42"/>
      <c r="D989" s="42"/>
      <c r="E989" s="42"/>
      <c r="F989" s="42"/>
    </row>
    <row r="990" spans="1:6" outlineLevel="1" x14ac:dyDescent="0.2">
      <c r="A990" s="42">
        <v>3</v>
      </c>
      <c r="B990" s="51" t="s">
        <v>1430</v>
      </c>
      <c r="C990" s="42"/>
      <c r="D990" s="42"/>
      <c r="E990" s="42"/>
      <c r="F990" s="42"/>
    </row>
    <row r="991" spans="1:6" ht="25.5" outlineLevel="1" x14ac:dyDescent="0.2">
      <c r="A991" s="42">
        <v>4</v>
      </c>
      <c r="B991" s="51" t="s">
        <v>1431</v>
      </c>
      <c r="C991" s="42"/>
      <c r="D991" s="42"/>
      <c r="E991" s="42"/>
      <c r="F991" s="42"/>
    </row>
    <row r="992" spans="1:6" ht="25.5" outlineLevel="1" x14ac:dyDescent="0.2">
      <c r="A992" s="42">
        <v>5</v>
      </c>
      <c r="B992" s="51" t="s">
        <v>1432</v>
      </c>
      <c r="C992" s="42"/>
      <c r="D992" s="42"/>
      <c r="E992" s="42"/>
      <c r="F992" s="42"/>
    </row>
    <row r="993" spans="1:6" outlineLevel="1" x14ac:dyDescent="0.2">
      <c r="A993" s="42"/>
      <c r="B993" s="42"/>
      <c r="C993" s="42"/>
      <c r="D993" s="42"/>
      <c r="E993" s="42"/>
      <c r="F993" s="42"/>
    </row>
    <row r="994" spans="1:6" outlineLevel="1" x14ac:dyDescent="0.2">
      <c r="A994" s="43" t="s">
        <v>61</v>
      </c>
      <c r="B994" s="44"/>
      <c r="C994" s="42"/>
      <c r="D994" s="42"/>
      <c r="E994" s="42"/>
      <c r="F994" s="42"/>
    </row>
    <row r="995" spans="1:6" ht="25.5" outlineLevel="1" x14ac:dyDescent="0.2">
      <c r="A995" s="42">
        <v>1</v>
      </c>
      <c r="B995" s="51" t="s">
        <v>1433</v>
      </c>
      <c r="C995" s="42"/>
      <c r="D995" s="42"/>
      <c r="E995" s="42"/>
      <c r="F995" s="42"/>
    </row>
    <row r="996" spans="1:6" outlineLevel="1" x14ac:dyDescent="0.2">
      <c r="A996" s="42">
        <v>2</v>
      </c>
      <c r="B996" s="51" t="s">
        <v>1434</v>
      </c>
      <c r="C996" s="42"/>
      <c r="D996" s="42"/>
      <c r="E996" s="42"/>
      <c r="F996" s="42"/>
    </row>
    <row r="997" spans="1:6" outlineLevel="1" x14ac:dyDescent="0.2">
      <c r="A997" s="42">
        <v>3</v>
      </c>
      <c r="B997" s="51" t="s">
        <v>1435</v>
      </c>
      <c r="C997" s="42"/>
      <c r="D997" s="42"/>
      <c r="E997" s="42"/>
      <c r="F997" s="42"/>
    </row>
    <row r="998" spans="1:6" ht="25.5" outlineLevel="1" x14ac:dyDescent="0.2">
      <c r="A998" s="42">
        <v>4</v>
      </c>
      <c r="B998" s="51" t="s">
        <v>1436</v>
      </c>
      <c r="C998" s="42"/>
      <c r="D998" s="42"/>
      <c r="E998" s="42"/>
      <c r="F998" s="42"/>
    </row>
    <row r="999" spans="1:6" ht="25.5" outlineLevel="1" x14ac:dyDescent="0.2">
      <c r="A999" s="42">
        <v>5</v>
      </c>
      <c r="B999" s="51" t="s">
        <v>1437</v>
      </c>
      <c r="C999" s="42"/>
      <c r="D999" s="42"/>
      <c r="E999" s="42"/>
      <c r="F999" s="42"/>
    </row>
    <row r="1000" spans="1:6" outlineLevel="1" x14ac:dyDescent="0.2">
      <c r="A1000" s="42"/>
      <c r="B1000" s="42"/>
      <c r="C1000" s="42"/>
      <c r="D1000" s="42"/>
      <c r="E1000" s="42"/>
      <c r="F1000" s="42"/>
    </row>
    <row r="1001" spans="1:6" outlineLevel="1" x14ac:dyDescent="0.2">
      <c r="A1001" s="43" t="s">
        <v>63</v>
      </c>
      <c r="B1001" s="44"/>
      <c r="C1001" s="42"/>
      <c r="D1001" s="42"/>
      <c r="E1001" s="42"/>
      <c r="F1001" s="42"/>
    </row>
    <row r="1002" spans="1:6" outlineLevel="1" x14ac:dyDescent="0.2">
      <c r="A1002" s="42">
        <v>1</v>
      </c>
      <c r="B1002" s="51" t="s">
        <v>1438</v>
      </c>
      <c r="C1002" s="42"/>
      <c r="D1002" s="42"/>
      <c r="E1002" s="42"/>
      <c r="F1002" s="42"/>
    </row>
    <row r="1003" spans="1:6" outlineLevel="1" x14ac:dyDescent="0.2">
      <c r="A1003" s="42">
        <v>2</v>
      </c>
      <c r="B1003" s="51" t="s">
        <v>1439</v>
      </c>
      <c r="C1003" s="42"/>
      <c r="D1003" s="42"/>
      <c r="E1003" s="42"/>
      <c r="F1003" s="42"/>
    </row>
    <row r="1004" spans="1:6" ht="25.5" outlineLevel="1" x14ac:dyDescent="0.2">
      <c r="A1004" s="42">
        <v>3</v>
      </c>
      <c r="B1004" s="51" t="s">
        <v>1440</v>
      </c>
      <c r="C1004" s="42"/>
      <c r="D1004" s="42"/>
      <c r="E1004" s="42"/>
      <c r="F1004" s="42"/>
    </row>
    <row r="1005" spans="1:6" ht="25.5" outlineLevel="1" x14ac:dyDescent="0.2">
      <c r="A1005" s="42">
        <v>4</v>
      </c>
      <c r="B1005" s="51" t="s">
        <v>1441</v>
      </c>
      <c r="C1005" s="42"/>
      <c r="D1005" s="42"/>
      <c r="E1005" s="42"/>
      <c r="F1005" s="42"/>
    </row>
    <row r="1006" spans="1:6" ht="25.5" outlineLevel="1" x14ac:dyDescent="0.2">
      <c r="A1006" s="42">
        <v>5</v>
      </c>
      <c r="B1006" s="51" t="s">
        <v>1442</v>
      </c>
      <c r="C1006" s="42"/>
      <c r="D1006" s="42"/>
      <c r="E1006" s="42"/>
      <c r="F1006" s="42"/>
    </row>
    <row r="1007" spans="1:6" ht="25.5" outlineLevel="1" x14ac:dyDescent="0.2">
      <c r="A1007" s="42">
        <v>6</v>
      </c>
      <c r="B1007" s="51" t="s">
        <v>1443</v>
      </c>
      <c r="C1007" s="42"/>
      <c r="D1007" s="42"/>
      <c r="E1007" s="42"/>
      <c r="F1007" s="42"/>
    </row>
    <row r="1008" spans="1:6" outlineLevel="1" x14ac:dyDescent="0.2">
      <c r="A1008" s="42"/>
      <c r="B1008" s="42"/>
      <c r="C1008" s="42"/>
      <c r="D1008" s="42"/>
      <c r="E1008" s="42"/>
      <c r="F1008" s="42"/>
    </row>
    <row r="1009" spans="1:6" outlineLevel="1" x14ac:dyDescent="0.2">
      <c r="A1009" s="43" t="s">
        <v>66</v>
      </c>
      <c r="B1009" s="44"/>
      <c r="C1009" s="42"/>
      <c r="D1009" s="42"/>
      <c r="E1009" s="42"/>
      <c r="F1009" s="42"/>
    </row>
    <row r="1010" spans="1:6" ht="25.5" outlineLevel="1" x14ac:dyDescent="0.2">
      <c r="A1010" s="42">
        <v>1</v>
      </c>
      <c r="B1010" s="51" t="s">
        <v>1444</v>
      </c>
      <c r="C1010" s="42"/>
      <c r="D1010" s="42"/>
      <c r="E1010" s="42"/>
      <c r="F1010" s="42"/>
    </row>
    <row r="1011" spans="1:6" outlineLevel="1" x14ac:dyDescent="0.2">
      <c r="A1011" s="42">
        <v>2</v>
      </c>
      <c r="B1011" s="51" t="s">
        <v>1445</v>
      </c>
      <c r="C1011" s="42"/>
      <c r="D1011" s="42"/>
      <c r="E1011" s="42"/>
      <c r="F1011" s="42"/>
    </row>
    <row r="1012" spans="1:6" outlineLevel="1" x14ac:dyDescent="0.2">
      <c r="A1012" s="42">
        <v>3</v>
      </c>
      <c r="B1012" s="51" t="s">
        <v>1446</v>
      </c>
      <c r="C1012" s="42"/>
      <c r="D1012" s="42"/>
      <c r="E1012" s="42"/>
      <c r="F1012" s="42"/>
    </row>
    <row r="1013" spans="1:6" outlineLevel="1" x14ac:dyDescent="0.2">
      <c r="A1013" s="42">
        <v>4</v>
      </c>
      <c r="B1013" s="51" t="s">
        <v>1447</v>
      </c>
      <c r="C1013" s="42"/>
      <c r="D1013" s="42"/>
      <c r="E1013" s="42"/>
      <c r="F1013" s="42"/>
    </row>
    <row r="1014" spans="1:6" outlineLevel="1" x14ac:dyDescent="0.2">
      <c r="A1014" s="42"/>
      <c r="B1014" s="42"/>
      <c r="C1014" s="42"/>
      <c r="D1014" s="42"/>
      <c r="E1014" s="42"/>
      <c r="F1014" s="42"/>
    </row>
    <row r="1015" spans="1:6" outlineLevel="1" x14ac:dyDescent="0.2">
      <c r="A1015" s="43" t="s">
        <v>68</v>
      </c>
      <c r="B1015" s="44"/>
      <c r="C1015" s="42"/>
      <c r="D1015" s="42"/>
      <c r="E1015" s="42"/>
      <c r="F1015" s="42"/>
    </row>
    <row r="1016" spans="1:6" ht="25.5" outlineLevel="1" x14ac:dyDescent="0.2">
      <c r="A1016" s="42">
        <v>1</v>
      </c>
      <c r="B1016" s="51" t="s">
        <v>1448</v>
      </c>
      <c r="C1016" s="42"/>
      <c r="D1016" s="42"/>
      <c r="E1016" s="42"/>
      <c r="F1016" s="42"/>
    </row>
    <row r="1017" spans="1:6" outlineLevel="1" x14ac:dyDescent="0.2">
      <c r="A1017" s="42">
        <v>2</v>
      </c>
      <c r="B1017" s="51" t="s">
        <v>1449</v>
      </c>
      <c r="C1017" s="42"/>
      <c r="D1017" s="42"/>
      <c r="E1017" s="42"/>
      <c r="F1017" s="42"/>
    </row>
    <row r="1018" spans="1:6" ht="25.5" outlineLevel="1" x14ac:dyDescent="0.2">
      <c r="A1018" s="42">
        <v>3</v>
      </c>
      <c r="B1018" s="51" t="s">
        <v>1450</v>
      </c>
      <c r="C1018" s="42"/>
      <c r="D1018" s="42"/>
      <c r="E1018" s="42"/>
      <c r="F1018" s="42"/>
    </row>
    <row r="1019" spans="1:6" outlineLevel="1" x14ac:dyDescent="0.2">
      <c r="A1019" s="42">
        <v>4</v>
      </c>
      <c r="B1019" s="51" t="s">
        <v>1451</v>
      </c>
      <c r="C1019" s="42"/>
      <c r="D1019" s="42"/>
      <c r="E1019" s="42"/>
      <c r="F1019" s="42"/>
    </row>
    <row r="1020" spans="1:6" ht="25.5" outlineLevel="1" x14ac:dyDescent="0.2">
      <c r="A1020" s="42">
        <v>5</v>
      </c>
      <c r="B1020" s="51" t="s">
        <v>1452</v>
      </c>
      <c r="C1020" s="42"/>
      <c r="D1020" s="42"/>
      <c r="E1020" s="42"/>
      <c r="F1020" s="42"/>
    </row>
    <row r="1021" spans="1:6" outlineLevel="1" x14ac:dyDescent="0.2">
      <c r="A1021" s="42"/>
      <c r="B1021" s="42"/>
      <c r="C1021" s="42"/>
      <c r="D1021" s="42"/>
      <c r="E1021" s="42"/>
      <c r="F1021" s="42"/>
    </row>
    <row r="1022" spans="1:6" outlineLevel="1" x14ac:dyDescent="0.2">
      <c r="A1022" s="43" t="s">
        <v>71</v>
      </c>
      <c r="B1022" s="44"/>
      <c r="C1022" s="42"/>
      <c r="D1022" s="42"/>
      <c r="E1022" s="42"/>
      <c r="F1022" s="42"/>
    </row>
    <row r="1023" spans="1:6" ht="25.5" outlineLevel="1" x14ac:dyDescent="0.2">
      <c r="A1023" s="42">
        <v>1</v>
      </c>
      <c r="B1023" s="51" t="s">
        <v>1453</v>
      </c>
      <c r="C1023" s="42"/>
      <c r="D1023" s="42"/>
      <c r="E1023" s="42"/>
      <c r="F1023" s="42"/>
    </row>
    <row r="1024" spans="1:6" ht="38.25" outlineLevel="1" x14ac:dyDescent="0.2">
      <c r="A1024" s="42">
        <v>2</v>
      </c>
      <c r="B1024" s="51" t="s">
        <v>1454</v>
      </c>
      <c r="C1024" s="42"/>
      <c r="D1024" s="42"/>
      <c r="E1024" s="42"/>
      <c r="F1024" s="42"/>
    </row>
    <row r="1025" spans="1:6" ht="25.5" outlineLevel="1" x14ac:dyDescent="0.2">
      <c r="A1025" s="42">
        <v>3</v>
      </c>
      <c r="B1025" s="51" t="s">
        <v>1455</v>
      </c>
      <c r="C1025" s="42"/>
      <c r="D1025" s="42"/>
      <c r="E1025" s="42"/>
      <c r="F1025" s="42"/>
    </row>
    <row r="1026" spans="1:6" ht="25.5" outlineLevel="1" x14ac:dyDescent="0.2">
      <c r="A1026" s="42">
        <v>4</v>
      </c>
      <c r="B1026" s="51" t="s">
        <v>1456</v>
      </c>
      <c r="C1026" s="42"/>
      <c r="D1026" s="42"/>
      <c r="E1026" s="42"/>
      <c r="F1026" s="42"/>
    </row>
    <row r="1027" spans="1:6" ht="25.5" outlineLevel="1" x14ac:dyDescent="0.2">
      <c r="A1027" s="42">
        <v>5</v>
      </c>
      <c r="B1027" s="51" t="s">
        <v>1457</v>
      </c>
      <c r="C1027" s="42"/>
      <c r="D1027" s="42"/>
      <c r="E1027" s="42"/>
      <c r="F1027" s="42"/>
    </row>
    <row r="1028" spans="1:6" ht="25.5" outlineLevel="1" x14ac:dyDescent="0.2">
      <c r="A1028" s="42">
        <v>6</v>
      </c>
      <c r="B1028" s="51" t="s">
        <v>1458</v>
      </c>
      <c r="C1028" s="42"/>
      <c r="D1028" s="42"/>
      <c r="E1028" s="42"/>
      <c r="F1028" s="42"/>
    </row>
    <row r="1029" spans="1:6" ht="25.5" outlineLevel="1" x14ac:dyDescent="0.2">
      <c r="A1029" s="42">
        <v>7</v>
      </c>
      <c r="B1029" s="51" t="s">
        <v>1459</v>
      </c>
      <c r="C1029" s="42"/>
      <c r="D1029" s="42"/>
      <c r="E1029" s="42"/>
      <c r="F1029" s="42"/>
    </row>
    <row r="1030" spans="1:6" ht="38.25" outlineLevel="1" x14ac:dyDescent="0.2">
      <c r="A1030" s="42">
        <v>8</v>
      </c>
      <c r="B1030" s="51" t="s">
        <v>1460</v>
      </c>
      <c r="C1030" s="42"/>
      <c r="D1030" s="42"/>
      <c r="E1030" s="42"/>
      <c r="F1030" s="42"/>
    </row>
    <row r="1031" spans="1:6" ht="25.5" outlineLevel="1" x14ac:dyDescent="0.2">
      <c r="A1031" s="42">
        <v>9</v>
      </c>
      <c r="B1031" s="51" t="s">
        <v>1461</v>
      </c>
      <c r="C1031" s="42"/>
      <c r="D1031" s="42"/>
      <c r="E1031" s="42"/>
      <c r="F1031" s="42"/>
    </row>
    <row r="1032" spans="1:6" ht="25.5" outlineLevel="1" x14ac:dyDescent="0.2">
      <c r="A1032" s="42">
        <v>10</v>
      </c>
      <c r="B1032" s="51" t="s">
        <v>1462</v>
      </c>
      <c r="C1032" s="42"/>
      <c r="D1032" s="42"/>
      <c r="E1032" s="42"/>
      <c r="F1032" s="42"/>
    </row>
    <row r="1033" spans="1:6" ht="25.5" outlineLevel="1" x14ac:dyDescent="0.2">
      <c r="A1033" s="42">
        <v>11</v>
      </c>
      <c r="B1033" s="51" t="s">
        <v>1463</v>
      </c>
      <c r="C1033" s="42"/>
      <c r="D1033" s="42"/>
      <c r="E1033" s="42"/>
      <c r="F1033" s="42"/>
    </row>
    <row r="1034" spans="1:6" ht="38.25" outlineLevel="1" x14ac:dyDescent="0.2">
      <c r="A1034" s="42">
        <v>12</v>
      </c>
      <c r="B1034" s="51" t="s">
        <v>1464</v>
      </c>
      <c r="C1034" s="42"/>
      <c r="D1034" s="42"/>
      <c r="E1034" s="42"/>
      <c r="F1034" s="42"/>
    </row>
    <row r="1035" spans="1:6" ht="51" outlineLevel="1" x14ac:dyDescent="0.2">
      <c r="A1035" s="42">
        <v>13</v>
      </c>
      <c r="B1035" s="51" t="s">
        <v>1465</v>
      </c>
      <c r="C1035" s="42"/>
      <c r="D1035" s="42"/>
      <c r="E1035" s="42"/>
      <c r="F1035" s="42"/>
    </row>
    <row r="1036" spans="1:6" ht="38.25" outlineLevel="1" x14ac:dyDescent="0.2">
      <c r="A1036" s="42">
        <v>14</v>
      </c>
      <c r="B1036" s="51" t="s">
        <v>1466</v>
      </c>
      <c r="C1036" s="42"/>
      <c r="D1036" s="42"/>
      <c r="E1036" s="42"/>
      <c r="F1036" s="42"/>
    </row>
    <row r="1037" spans="1:6" ht="38.25" outlineLevel="1" x14ac:dyDescent="0.2">
      <c r="A1037" s="42">
        <v>15</v>
      </c>
      <c r="B1037" s="51" t="s">
        <v>1467</v>
      </c>
      <c r="C1037" s="42"/>
      <c r="D1037" s="42"/>
      <c r="E1037" s="42"/>
      <c r="F1037" s="42"/>
    </row>
    <row r="1038" spans="1:6" ht="25.5" outlineLevel="1" x14ac:dyDescent="0.2">
      <c r="A1038" s="42">
        <v>16</v>
      </c>
      <c r="B1038" s="51" t="s">
        <v>1468</v>
      </c>
      <c r="C1038" s="42"/>
      <c r="D1038" s="42"/>
      <c r="E1038" s="42"/>
      <c r="F1038" s="42"/>
    </row>
    <row r="1039" spans="1:6" outlineLevel="1" x14ac:dyDescent="0.2">
      <c r="A1039" s="42"/>
      <c r="B1039" s="42"/>
      <c r="C1039" s="42"/>
      <c r="D1039" s="42"/>
      <c r="E1039" s="42"/>
      <c r="F1039" s="42"/>
    </row>
    <row r="1040" spans="1:6" outlineLevel="1" x14ac:dyDescent="0.2">
      <c r="A1040" s="43" t="s">
        <v>74</v>
      </c>
      <c r="B1040" s="44"/>
      <c r="C1040" s="42"/>
      <c r="D1040" s="42"/>
      <c r="E1040" s="42"/>
      <c r="F1040" s="42"/>
    </row>
    <row r="1041" spans="1:6" ht="25.5" outlineLevel="1" x14ac:dyDescent="0.2">
      <c r="A1041" s="42">
        <v>1</v>
      </c>
      <c r="B1041" s="51" t="s">
        <v>1469</v>
      </c>
      <c r="C1041" s="42"/>
      <c r="D1041" s="42"/>
      <c r="E1041" s="42"/>
      <c r="F1041" s="42"/>
    </row>
    <row r="1042" spans="1:6" ht="25.5" outlineLevel="1" x14ac:dyDescent="0.2">
      <c r="A1042" s="42">
        <v>2</v>
      </c>
      <c r="B1042" s="51" t="s">
        <v>1470</v>
      </c>
      <c r="C1042" s="42"/>
      <c r="D1042" s="42"/>
      <c r="E1042" s="42"/>
      <c r="F1042" s="42"/>
    </row>
    <row r="1043" spans="1:6" outlineLevel="1" x14ac:dyDescent="0.2">
      <c r="A1043" s="42">
        <v>3</v>
      </c>
      <c r="B1043" s="51" t="s">
        <v>1471</v>
      </c>
      <c r="C1043" s="42"/>
      <c r="D1043" s="42"/>
      <c r="E1043" s="42"/>
      <c r="F1043" s="42"/>
    </row>
    <row r="1044" spans="1:6" ht="25.5" outlineLevel="1" x14ac:dyDescent="0.2">
      <c r="A1044" s="42">
        <v>4</v>
      </c>
      <c r="B1044" s="51" t="s">
        <v>1472</v>
      </c>
      <c r="C1044" s="42"/>
      <c r="D1044" s="42"/>
      <c r="E1044" s="42"/>
      <c r="F1044" s="42"/>
    </row>
    <row r="1045" spans="1:6" ht="38.25" outlineLevel="1" x14ac:dyDescent="0.2">
      <c r="A1045" s="42">
        <v>5</v>
      </c>
      <c r="B1045" s="51" t="s">
        <v>1473</v>
      </c>
      <c r="C1045" s="42"/>
      <c r="D1045" s="42"/>
      <c r="E1045" s="42"/>
      <c r="F1045" s="42"/>
    </row>
    <row r="1046" spans="1:6" outlineLevel="1" x14ac:dyDescent="0.2">
      <c r="A1046" s="42">
        <v>6</v>
      </c>
      <c r="B1046" s="51" t="s">
        <v>1474</v>
      </c>
      <c r="C1046" s="42"/>
      <c r="D1046" s="42"/>
      <c r="E1046" s="42"/>
      <c r="F1046" s="42"/>
    </row>
    <row r="1047" spans="1:6" outlineLevel="1" x14ac:dyDescent="0.2">
      <c r="A1047" s="42"/>
      <c r="B1047" s="42"/>
      <c r="C1047" s="42"/>
      <c r="D1047" s="42"/>
      <c r="E1047" s="42"/>
      <c r="F1047" s="42"/>
    </row>
    <row r="1048" spans="1:6" outlineLevel="1" x14ac:dyDescent="0.2">
      <c r="A1048" s="43" t="s">
        <v>77</v>
      </c>
      <c r="B1048" s="44"/>
      <c r="C1048" s="42"/>
      <c r="D1048" s="42"/>
      <c r="E1048" s="42"/>
      <c r="F1048" s="42"/>
    </row>
    <row r="1049" spans="1:6" ht="25.5" outlineLevel="1" x14ac:dyDescent="0.2">
      <c r="A1049" s="42">
        <v>1</v>
      </c>
      <c r="B1049" s="51" t="s">
        <v>1475</v>
      </c>
      <c r="C1049" s="42"/>
      <c r="D1049" s="42"/>
      <c r="E1049" s="42"/>
      <c r="F1049" s="42"/>
    </row>
    <row r="1050" spans="1:6" ht="25.5" outlineLevel="1" x14ac:dyDescent="0.2">
      <c r="A1050" s="42">
        <v>2</v>
      </c>
      <c r="B1050" s="51" t="s">
        <v>1476</v>
      </c>
      <c r="C1050" s="42"/>
      <c r="D1050" s="42"/>
      <c r="E1050" s="42"/>
      <c r="F1050" s="42"/>
    </row>
    <row r="1051" spans="1:6" ht="25.5" outlineLevel="1" x14ac:dyDescent="0.2">
      <c r="A1051" s="42">
        <v>3</v>
      </c>
      <c r="B1051" s="51" t="s">
        <v>1477</v>
      </c>
      <c r="C1051" s="42"/>
      <c r="D1051" s="42"/>
      <c r="E1051" s="42"/>
      <c r="F1051" s="42"/>
    </row>
    <row r="1052" spans="1:6" ht="25.5" outlineLevel="1" x14ac:dyDescent="0.2">
      <c r="A1052" s="42">
        <v>4</v>
      </c>
      <c r="B1052" s="51" t="s">
        <v>1478</v>
      </c>
      <c r="C1052" s="42"/>
      <c r="D1052" s="42"/>
      <c r="E1052" s="42"/>
      <c r="F1052" s="42"/>
    </row>
    <row r="1053" spans="1:6" ht="25.5" outlineLevel="1" x14ac:dyDescent="0.2">
      <c r="A1053" s="42">
        <v>5</v>
      </c>
      <c r="B1053" s="51" t="s">
        <v>1479</v>
      </c>
      <c r="C1053" s="42"/>
      <c r="D1053" s="42"/>
      <c r="E1053" s="42"/>
      <c r="F1053" s="42"/>
    </row>
    <row r="1054" spans="1:6" ht="25.5" outlineLevel="1" x14ac:dyDescent="0.2">
      <c r="A1054" s="42">
        <v>6</v>
      </c>
      <c r="B1054" s="51" t="s">
        <v>1480</v>
      </c>
      <c r="C1054" s="42"/>
      <c r="D1054" s="42"/>
      <c r="E1054" s="42"/>
      <c r="F1054" s="42"/>
    </row>
    <row r="1055" spans="1:6" ht="38.25" outlineLevel="1" x14ac:dyDescent="0.2">
      <c r="A1055" s="42">
        <v>7</v>
      </c>
      <c r="B1055" s="51" t="s">
        <v>1481</v>
      </c>
      <c r="C1055" s="42"/>
      <c r="D1055" s="42"/>
      <c r="E1055" s="42"/>
      <c r="F1055" s="42"/>
    </row>
    <row r="1056" spans="1:6" ht="25.5" outlineLevel="1" x14ac:dyDescent="0.2">
      <c r="A1056" s="42">
        <v>8</v>
      </c>
      <c r="B1056" s="51" t="s">
        <v>1482</v>
      </c>
      <c r="C1056" s="42"/>
      <c r="D1056" s="42"/>
      <c r="E1056" s="42"/>
      <c r="F1056" s="42"/>
    </row>
    <row r="1057" spans="1:6" outlineLevel="1" x14ac:dyDescent="0.2">
      <c r="A1057" s="42"/>
      <c r="B1057" s="42"/>
      <c r="C1057" s="42"/>
      <c r="D1057" s="42"/>
      <c r="E1057" s="42"/>
      <c r="F1057" s="42"/>
    </row>
    <row r="1058" spans="1:6" outlineLevel="1" x14ac:dyDescent="0.2">
      <c r="A1058" s="43" t="s">
        <v>80</v>
      </c>
      <c r="B1058" s="44"/>
      <c r="C1058" s="42"/>
      <c r="D1058" s="42"/>
      <c r="E1058" s="42"/>
      <c r="F1058" s="42"/>
    </row>
    <row r="1059" spans="1:6" outlineLevel="1" x14ac:dyDescent="0.2">
      <c r="A1059" s="42">
        <v>1</v>
      </c>
      <c r="B1059" s="51" t="s">
        <v>1483</v>
      </c>
      <c r="C1059" s="42"/>
      <c r="D1059" s="42"/>
      <c r="E1059" s="42"/>
      <c r="F1059" s="42"/>
    </row>
    <row r="1060" spans="1:6" outlineLevel="1" x14ac:dyDescent="0.2">
      <c r="A1060" s="42">
        <v>2</v>
      </c>
      <c r="B1060" s="51" t="s">
        <v>1484</v>
      </c>
      <c r="C1060" s="42"/>
      <c r="D1060" s="42"/>
      <c r="E1060" s="42"/>
      <c r="F1060" s="42"/>
    </row>
    <row r="1061" spans="1:6" ht="25.5" outlineLevel="1" x14ac:dyDescent="0.2">
      <c r="A1061" s="42">
        <v>3</v>
      </c>
      <c r="B1061" s="51" t="s">
        <v>1485</v>
      </c>
      <c r="C1061" s="42"/>
      <c r="D1061" s="42"/>
      <c r="E1061" s="42"/>
      <c r="F1061" s="42"/>
    </row>
    <row r="1062" spans="1:6" ht="25.5" outlineLevel="1" x14ac:dyDescent="0.2">
      <c r="A1062" s="42">
        <v>4</v>
      </c>
      <c r="B1062" s="51" t="s">
        <v>1486</v>
      </c>
      <c r="C1062" s="42"/>
      <c r="D1062" s="42"/>
      <c r="E1062" s="42"/>
      <c r="F1062" s="42"/>
    </row>
    <row r="1063" spans="1:6" ht="25.5" outlineLevel="1" x14ac:dyDescent="0.2">
      <c r="A1063" s="42">
        <v>5</v>
      </c>
      <c r="B1063" s="51" t="s">
        <v>1487</v>
      </c>
      <c r="C1063" s="42"/>
      <c r="D1063" s="42"/>
      <c r="E1063" s="42"/>
      <c r="F1063" s="42"/>
    </row>
    <row r="1064" spans="1:6" outlineLevel="1" x14ac:dyDescent="0.2">
      <c r="A1064" s="42"/>
      <c r="B1064" s="42"/>
      <c r="C1064" s="42"/>
      <c r="D1064" s="42"/>
      <c r="E1064" s="42"/>
      <c r="F1064" s="42"/>
    </row>
    <row r="1065" spans="1:6" outlineLevel="1" x14ac:dyDescent="0.2">
      <c r="A1065" s="43" t="s">
        <v>82</v>
      </c>
      <c r="B1065" s="44"/>
      <c r="C1065" s="42"/>
      <c r="D1065" s="42"/>
      <c r="E1065" s="42"/>
      <c r="F1065" s="42"/>
    </row>
    <row r="1066" spans="1:6" ht="25.5" outlineLevel="1" x14ac:dyDescent="0.2">
      <c r="A1066" s="42">
        <v>1</v>
      </c>
      <c r="B1066" s="51" t="s">
        <v>1488</v>
      </c>
      <c r="C1066" s="42"/>
      <c r="D1066" s="42"/>
      <c r="E1066" s="42"/>
      <c r="F1066" s="42"/>
    </row>
    <row r="1067" spans="1:6" ht="38.25" outlineLevel="1" x14ac:dyDescent="0.2">
      <c r="A1067" s="42">
        <v>2</v>
      </c>
      <c r="B1067" s="51" t="s">
        <v>1489</v>
      </c>
      <c r="C1067" s="42"/>
      <c r="D1067" s="42"/>
      <c r="E1067" s="42"/>
      <c r="F1067" s="42"/>
    </row>
    <row r="1068" spans="1:6" ht="25.5" outlineLevel="1" x14ac:dyDescent="0.2">
      <c r="A1068" s="42">
        <v>3</v>
      </c>
      <c r="B1068" s="51" t="s">
        <v>1490</v>
      </c>
      <c r="C1068" s="42"/>
      <c r="D1068" s="42"/>
      <c r="E1068" s="42"/>
      <c r="F1068" s="42"/>
    </row>
    <row r="1069" spans="1:6" ht="38.25" outlineLevel="1" x14ac:dyDescent="0.2">
      <c r="A1069" s="42">
        <v>4</v>
      </c>
      <c r="B1069" s="51" t="s">
        <v>1491</v>
      </c>
      <c r="C1069" s="42"/>
      <c r="D1069" s="42"/>
      <c r="E1069" s="42"/>
      <c r="F1069" s="42"/>
    </row>
    <row r="1070" spans="1:6" ht="38.25" outlineLevel="1" x14ac:dyDescent="0.2">
      <c r="A1070" s="42">
        <v>5</v>
      </c>
      <c r="B1070" s="51" t="s">
        <v>1492</v>
      </c>
      <c r="C1070" s="42"/>
      <c r="D1070" s="42"/>
      <c r="E1070" s="42"/>
      <c r="F1070" s="42"/>
    </row>
    <row r="1071" spans="1:6" ht="38.25" outlineLevel="1" x14ac:dyDescent="0.2">
      <c r="A1071" s="42">
        <v>6</v>
      </c>
      <c r="B1071" s="51" t="s">
        <v>1493</v>
      </c>
      <c r="C1071" s="42"/>
      <c r="D1071" s="42"/>
      <c r="E1071" s="42"/>
      <c r="F1071" s="42"/>
    </row>
    <row r="1072" spans="1:6" ht="25.5" outlineLevel="1" x14ac:dyDescent="0.2">
      <c r="A1072" s="42">
        <v>7</v>
      </c>
      <c r="B1072" s="51" t="s">
        <v>1494</v>
      </c>
      <c r="C1072" s="42"/>
      <c r="D1072" s="42"/>
      <c r="E1072" s="42"/>
      <c r="F1072" s="42"/>
    </row>
    <row r="1073" spans="1:6" ht="25.5" outlineLevel="1" x14ac:dyDescent="0.2">
      <c r="A1073" s="42">
        <v>8</v>
      </c>
      <c r="B1073" s="51" t="s">
        <v>1495</v>
      </c>
      <c r="C1073" s="42"/>
      <c r="D1073" s="42"/>
      <c r="E1073" s="42"/>
      <c r="F1073" s="42"/>
    </row>
    <row r="1074" spans="1:6" ht="25.5" outlineLevel="1" x14ac:dyDescent="0.2">
      <c r="A1074" s="42">
        <v>9</v>
      </c>
      <c r="B1074" s="51" t="s">
        <v>1496</v>
      </c>
      <c r="C1074" s="42"/>
      <c r="D1074" s="42"/>
      <c r="E1074" s="42"/>
      <c r="F1074" s="42"/>
    </row>
    <row r="1075" spans="1:6" outlineLevel="1" x14ac:dyDescent="0.2">
      <c r="A1075" s="42"/>
      <c r="B1075" s="42"/>
      <c r="C1075" s="42"/>
      <c r="D1075" s="42"/>
      <c r="E1075" s="42"/>
      <c r="F1075" s="42"/>
    </row>
    <row r="1076" spans="1:6" outlineLevel="1" x14ac:dyDescent="0.2">
      <c r="A1076" s="43" t="s">
        <v>85</v>
      </c>
      <c r="B1076" s="44"/>
      <c r="C1076" s="42"/>
      <c r="D1076" s="42"/>
      <c r="E1076" s="42"/>
      <c r="F1076" s="42"/>
    </row>
    <row r="1077" spans="1:6" outlineLevel="1" x14ac:dyDescent="0.2">
      <c r="A1077" s="42">
        <v>1</v>
      </c>
      <c r="B1077" s="51" t="s">
        <v>1497</v>
      </c>
      <c r="C1077" s="42"/>
      <c r="D1077" s="42"/>
      <c r="E1077" s="42"/>
      <c r="F1077" s="42"/>
    </row>
    <row r="1078" spans="1:6" outlineLevel="1" x14ac:dyDescent="0.2">
      <c r="A1078" s="42">
        <v>2</v>
      </c>
      <c r="B1078" s="51" t="s">
        <v>1498</v>
      </c>
      <c r="C1078" s="42"/>
      <c r="D1078" s="42"/>
      <c r="E1078" s="42"/>
      <c r="F1078" s="42"/>
    </row>
    <row r="1079" spans="1:6" outlineLevel="1" x14ac:dyDescent="0.2">
      <c r="A1079" s="42">
        <v>3</v>
      </c>
      <c r="B1079" s="51" t="s">
        <v>1499</v>
      </c>
      <c r="C1079" s="42"/>
      <c r="D1079" s="42"/>
      <c r="E1079" s="42"/>
      <c r="F1079" s="42"/>
    </row>
    <row r="1080" spans="1:6" ht="25.5" outlineLevel="1" x14ac:dyDescent="0.2">
      <c r="A1080" s="42">
        <v>4</v>
      </c>
      <c r="B1080" s="51" t="s">
        <v>1500</v>
      </c>
      <c r="C1080" s="42"/>
      <c r="D1080" s="42"/>
      <c r="E1080" s="42"/>
      <c r="F1080" s="42"/>
    </row>
    <row r="1081" spans="1:6" ht="38.25" outlineLevel="1" x14ac:dyDescent="0.2">
      <c r="A1081" s="42">
        <v>5</v>
      </c>
      <c r="B1081" s="51" t="s">
        <v>1501</v>
      </c>
      <c r="C1081" s="42"/>
      <c r="D1081" s="42"/>
      <c r="E1081" s="42"/>
      <c r="F1081" s="42"/>
    </row>
    <row r="1082" spans="1:6" outlineLevel="1" x14ac:dyDescent="0.2">
      <c r="A1082" s="42"/>
      <c r="B1082" s="42"/>
      <c r="C1082" s="42"/>
      <c r="D1082" s="42"/>
      <c r="E1082" s="42"/>
      <c r="F1082" s="42"/>
    </row>
    <row r="1083" spans="1:6" outlineLevel="1" x14ac:dyDescent="0.2">
      <c r="A1083" s="43" t="s">
        <v>87</v>
      </c>
      <c r="B1083" s="44"/>
      <c r="C1083" s="42"/>
      <c r="D1083" s="42"/>
      <c r="E1083" s="42"/>
      <c r="F1083" s="42"/>
    </row>
    <row r="1084" spans="1:6" outlineLevel="1" x14ac:dyDescent="0.2">
      <c r="A1084" s="42">
        <v>1</v>
      </c>
      <c r="B1084" s="51" t="s">
        <v>1502</v>
      </c>
      <c r="C1084" s="42"/>
      <c r="D1084" s="42"/>
      <c r="E1084" s="42"/>
      <c r="F1084" s="42"/>
    </row>
    <row r="1085" spans="1:6" outlineLevel="1" x14ac:dyDescent="0.2">
      <c r="A1085" s="42">
        <v>2</v>
      </c>
      <c r="B1085" s="51" t="s">
        <v>1503</v>
      </c>
      <c r="C1085" s="42"/>
      <c r="D1085" s="42"/>
      <c r="E1085" s="42"/>
      <c r="F1085" s="42"/>
    </row>
    <row r="1086" spans="1:6" outlineLevel="1" x14ac:dyDescent="0.2">
      <c r="A1086" s="42">
        <v>3</v>
      </c>
      <c r="B1086" s="51" t="s">
        <v>1504</v>
      </c>
      <c r="C1086" s="42"/>
      <c r="D1086" s="42"/>
      <c r="E1086" s="42"/>
      <c r="F1086" s="42"/>
    </row>
    <row r="1087" spans="1:6" outlineLevel="1" x14ac:dyDescent="0.2">
      <c r="A1087" s="42">
        <v>4</v>
      </c>
      <c r="B1087" s="51" t="s">
        <v>1505</v>
      </c>
      <c r="C1087" s="42"/>
      <c r="D1087" s="42"/>
      <c r="E1087" s="42"/>
      <c r="F1087" s="42"/>
    </row>
    <row r="1088" spans="1:6" ht="25.5" outlineLevel="1" x14ac:dyDescent="0.2">
      <c r="A1088" s="42">
        <v>5</v>
      </c>
      <c r="B1088" s="51" t="s">
        <v>1506</v>
      </c>
      <c r="C1088" s="42"/>
      <c r="D1088" s="42"/>
      <c r="E1088" s="42"/>
      <c r="F1088" s="42"/>
    </row>
    <row r="1089" spans="1:6" outlineLevel="1" x14ac:dyDescent="0.2">
      <c r="A1089" s="42"/>
      <c r="B1089" s="42"/>
      <c r="C1089" s="42"/>
      <c r="D1089" s="42"/>
      <c r="E1089" s="42"/>
      <c r="F1089" s="42"/>
    </row>
    <row r="1090" spans="1:6" outlineLevel="1" x14ac:dyDescent="0.2">
      <c r="A1090" s="43" t="s">
        <v>89</v>
      </c>
      <c r="B1090" s="44"/>
      <c r="C1090" s="42"/>
      <c r="D1090" s="42"/>
      <c r="E1090" s="42"/>
      <c r="F1090" s="42"/>
    </row>
    <row r="1091" spans="1:6" ht="25.5" outlineLevel="1" x14ac:dyDescent="0.2">
      <c r="A1091" s="42">
        <v>1</v>
      </c>
      <c r="B1091" s="51" t="s">
        <v>1507</v>
      </c>
      <c r="C1091" s="42"/>
      <c r="D1091" s="42"/>
      <c r="E1091" s="42"/>
      <c r="F1091" s="42"/>
    </row>
    <row r="1092" spans="1:6" outlineLevel="1" x14ac:dyDescent="0.2">
      <c r="A1092" s="42">
        <v>2</v>
      </c>
      <c r="B1092" s="51" t="s">
        <v>1508</v>
      </c>
      <c r="C1092" s="42"/>
      <c r="D1092" s="42"/>
      <c r="E1092" s="42"/>
      <c r="F1092" s="42"/>
    </row>
    <row r="1093" spans="1:6" ht="25.5" outlineLevel="1" x14ac:dyDescent="0.2">
      <c r="A1093" s="42">
        <v>3</v>
      </c>
      <c r="B1093" s="51" t="s">
        <v>1509</v>
      </c>
      <c r="C1093" s="42"/>
      <c r="D1093" s="42"/>
      <c r="E1093" s="42"/>
      <c r="F1093" s="42"/>
    </row>
    <row r="1094" spans="1:6" ht="38.25" outlineLevel="1" x14ac:dyDescent="0.2">
      <c r="A1094" s="42">
        <v>4</v>
      </c>
      <c r="B1094" s="51" t="s">
        <v>1510</v>
      </c>
      <c r="C1094" s="42"/>
      <c r="D1094" s="42"/>
      <c r="E1094" s="42"/>
      <c r="F1094" s="42"/>
    </row>
    <row r="1095" spans="1:6" ht="25.5" outlineLevel="1" x14ac:dyDescent="0.2">
      <c r="A1095" s="42">
        <v>5</v>
      </c>
      <c r="B1095" s="51" t="s">
        <v>1511</v>
      </c>
      <c r="C1095" s="42"/>
      <c r="D1095" s="42"/>
      <c r="E1095" s="42"/>
      <c r="F1095" s="42"/>
    </row>
    <row r="1096" spans="1:6" ht="38.25" outlineLevel="1" x14ac:dyDescent="0.2">
      <c r="A1096" s="42">
        <v>6</v>
      </c>
      <c r="B1096" s="51" t="s">
        <v>1512</v>
      </c>
      <c r="C1096" s="42"/>
      <c r="D1096" s="42"/>
      <c r="E1096" s="42"/>
      <c r="F1096" s="42"/>
    </row>
    <row r="1097" spans="1:6" outlineLevel="1" x14ac:dyDescent="0.2">
      <c r="A1097" s="42">
        <v>7</v>
      </c>
      <c r="B1097" s="51" t="s">
        <v>1513</v>
      </c>
      <c r="C1097" s="42"/>
      <c r="D1097" s="42"/>
      <c r="E1097" s="42"/>
      <c r="F1097" s="42"/>
    </row>
    <row r="1098" spans="1:6" ht="38.25" outlineLevel="1" x14ac:dyDescent="0.2">
      <c r="A1098" s="42">
        <v>8</v>
      </c>
      <c r="B1098" s="51" t="s">
        <v>1514</v>
      </c>
      <c r="C1098" s="42"/>
      <c r="D1098" s="42"/>
      <c r="E1098" s="42"/>
      <c r="F1098" s="42"/>
    </row>
    <row r="1099" spans="1:6" outlineLevel="1" x14ac:dyDescent="0.2">
      <c r="A1099" s="42"/>
      <c r="B1099" s="42"/>
      <c r="C1099" s="42"/>
      <c r="D1099" s="42"/>
      <c r="E1099" s="42"/>
      <c r="F1099" s="42"/>
    </row>
    <row r="1100" spans="1:6" outlineLevel="1" x14ac:dyDescent="0.2">
      <c r="A1100" s="43" t="s">
        <v>91</v>
      </c>
      <c r="B1100" s="44"/>
      <c r="C1100" s="42"/>
      <c r="D1100" s="42"/>
      <c r="E1100" s="42"/>
      <c r="F1100" s="42"/>
    </row>
    <row r="1101" spans="1:6" ht="25.5" outlineLevel="1" x14ac:dyDescent="0.2">
      <c r="A1101" s="42">
        <v>1</v>
      </c>
      <c r="B1101" s="51" t="s">
        <v>1515</v>
      </c>
      <c r="C1101" s="42"/>
      <c r="D1101" s="42"/>
      <c r="E1101" s="42"/>
      <c r="F1101" s="42"/>
    </row>
    <row r="1102" spans="1:6" outlineLevel="1" x14ac:dyDescent="0.2">
      <c r="A1102" s="42">
        <v>2</v>
      </c>
      <c r="B1102" s="51" t="s">
        <v>1516</v>
      </c>
      <c r="C1102" s="42"/>
      <c r="D1102" s="42"/>
      <c r="E1102" s="42"/>
      <c r="F1102" s="42"/>
    </row>
    <row r="1103" spans="1:6" ht="25.5" outlineLevel="1" x14ac:dyDescent="0.2">
      <c r="A1103" s="42">
        <v>3</v>
      </c>
      <c r="B1103" s="51" t="s">
        <v>1517</v>
      </c>
      <c r="C1103" s="42"/>
      <c r="D1103" s="42"/>
      <c r="E1103" s="42"/>
      <c r="F1103" s="42"/>
    </row>
    <row r="1104" spans="1:6" ht="25.5" outlineLevel="1" x14ac:dyDescent="0.2">
      <c r="A1104" s="42">
        <v>4</v>
      </c>
      <c r="B1104" s="51" t="s">
        <v>1518</v>
      </c>
      <c r="C1104" s="42"/>
      <c r="D1104" s="42"/>
      <c r="E1104" s="42"/>
      <c r="F1104" s="42"/>
    </row>
    <row r="1105" spans="1:6" ht="25.5" outlineLevel="1" x14ac:dyDescent="0.2">
      <c r="A1105" s="42">
        <v>5</v>
      </c>
      <c r="B1105" s="51" t="s">
        <v>1519</v>
      </c>
      <c r="C1105" s="42"/>
      <c r="D1105" s="42"/>
      <c r="E1105" s="42"/>
      <c r="F1105" s="42"/>
    </row>
    <row r="1106" spans="1:6" outlineLevel="1" x14ac:dyDescent="0.2">
      <c r="A1106" s="42">
        <v>6</v>
      </c>
      <c r="B1106" s="51" t="s">
        <v>1520</v>
      </c>
      <c r="C1106" s="42"/>
      <c r="D1106" s="42"/>
      <c r="E1106" s="42"/>
      <c r="F1106" s="42"/>
    </row>
    <row r="1107" spans="1:6" ht="25.5" outlineLevel="1" x14ac:dyDescent="0.2">
      <c r="A1107" s="42">
        <v>7</v>
      </c>
      <c r="B1107" s="51" t="s">
        <v>1521</v>
      </c>
      <c r="C1107" s="42"/>
      <c r="D1107" s="42"/>
      <c r="E1107" s="42"/>
      <c r="F1107" s="42"/>
    </row>
    <row r="1108" spans="1:6" ht="38.25" outlineLevel="1" x14ac:dyDescent="0.2">
      <c r="A1108" s="42">
        <v>8</v>
      </c>
      <c r="B1108" s="51" t="s">
        <v>1522</v>
      </c>
      <c r="C1108" s="42"/>
      <c r="D1108" s="42"/>
      <c r="E1108" s="42"/>
      <c r="F1108" s="42"/>
    </row>
    <row r="1109" spans="1:6" outlineLevel="1" x14ac:dyDescent="0.2">
      <c r="A1109" s="42"/>
      <c r="B1109" s="42"/>
      <c r="C1109" s="42"/>
      <c r="D1109" s="42"/>
      <c r="E1109" s="42"/>
      <c r="F1109" s="42"/>
    </row>
    <row r="1110" spans="1:6" outlineLevel="1" x14ac:dyDescent="0.2">
      <c r="A1110" s="43" t="s">
        <v>94</v>
      </c>
      <c r="B1110" s="44"/>
      <c r="C1110" s="42"/>
      <c r="D1110" s="42"/>
      <c r="E1110" s="42"/>
      <c r="F1110" s="42"/>
    </row>
    <row r="1111" spans="1:6" outlineLevel="1" x14ac:dyDescent="0.2">
      <c r="A1111" s="42">
        <v>1</v>
      </c>
      <c r="B1111" s="51" t="s">
        <v>1523</v>
      </c>
      <c r="C1111" s="42"/>
      <c r="D1111" s="42"/>
      <c r="E1111" s="42"/>
      <c r="F1111" s="42"/>
    </row>
    <row r="1112" spans="1:6" ht="25.5" outlineLevel="1" x14ac:dyDescent="0.2">
      <c r="A1112" s="42">
        <v>2</v>
      </c>
      <c r="B1112" s="51" t="s">
        <v>1524</v>
      </c>
      <c r="C1112" s="42"/>
      <c r="D1112" s="42"/>
      <c r="E1112" s="42"/>
      <c r="F1112" s="42"/>
    </row>
    <row r="1113" spans="1:6" ht="25.5" outlineLevel="1" x14ac:dyDescent="0.2">
      <c r="A1113" s="42">
        <v>3</v>
      </c>
      <c r="B1113" s="51" t="s">
        <v>1525</v>
      </c>
      <c r="C1113" s="42"/>
      <c r="D1113" s="42"/>
      <c r="E1113" s="42"/>
      <c r="F1113" s="42"/>
    </row>
    <row r="1114" spans="1:6" ht="38.25" outlineLevel="1" x14ac:dyDescent="0.2">
      <c r="A1114" s="42">
        <v>4</v>
      </c>
      <c r="B1114" s="51" t="s">
        <v>1526</v>
      </c>
      <c r="C1114" s="42"/>
      <c r="D1114" s="42"/>
      <c r="E1114" s="42"/>
      <c r="F1114" s="42"/>
    </row>
    <row r="1115" spans="1:6" outlineLevel="1" x14ac:dyDescent="0.2">
      <c r="A1115" s="42">
        <v>5</v>
      </c>
      <c r="B1115" s="51" t="s">
        <v>1527</v>
      </c>
      <c r="C1115" s="42"/>
      <c r="D1115" s="42"/>
      <c r="E1115" s="42"/>
      <c r="F1115" s="42"/>
    </row>
    <row r="1116" spans="1:6" outlineLevel="1" x14ac:dyDescent="0.2">
      <c r="A1116" s="42"/>
      <c r="B1116" s="42"/>
      <c r="C1116" s="42"/>
      <c r="D1116" s="42"/>
      <c r="E1116" s="42"/>
      <c r="F1116" s="42"/>
    </row>
    <row r="1117" spans="1:6" outlineLevel="1" x14ac:dyDescent="0.2">
      <c r="A1117" s="43" t="s">
        <v>97</v>
      </c>
      <c r="B1117" s="44"/>
      <c r="C1117" s="42"/>
      <c r="D1117" s="42"/>
      <c r="E1117" s="42"/>
      <c r="F1117" s="42"/>
    </row>
    <row r="1118" spans="1:6" ht="25.5" outlineLevel="1" x14ac:dyDescent="0.2">
      <c r="A1118" s="42">
        <v>1</v>
      </c>
      <c r="B1118" s="51" t="s">
        <v>1528</v>
      </c>
      <c r="C1118" s="42"/>
      <c r="D1118" s="42"/>
      <c r="E1118" s="42"/>
      <c r="F1118" s="42"/>
    </row>
    <row r="1119" spans="1:6" outlineLevel="1" x14ac:dyDescent="0.2">
      <c r="A1119" s="42">
        <v>2</v>
      </c>
      <c r="B1119" s="51" t="s">
        <v>1529</v>
      </c>
      <c r="C1119" s="42"/>
      <c r="D1119" s="42"/>
      <c r="E1119" s="42"/>
      <c r="F1119" s="42"/>
    </row>
    <row r="1120" spans="1:6" outlineLevel="1" x14ac:dyDescent="0.2">
      <c r="A1120" s="42">
        <v>3</v>
      </c>
      <c r="B1120" s="51" t="s">
        <v>1530</v>
      </c>
      <c r="C1120" s="42"/>
      <c r="D1120" s="42"/>
      <c r="E1120" s="42"/>
      <c r="F1120" s="42"/>
    </row>
    <row r="1121" spans="1:6" outlineLevel="1" x14ac:dyDescent="0.2">
      <c r="A1121" s="42">
        <v>4</v>
      </c>
      <c r="B1121" s="51" t="s">
        <v>1531</v>
      </c>
      <c r="C1121" s="42"/>
      <c r="D1121" s="42"/>
      <c r="E1121" s="42"/>
      <c r="F1121" s="42"/>
    </row>
    <row r="1122" spans="1:6" ht="25.5" outlineLevel="1" x14ac:dyDescent="0.2">
      <c r="A1122" s="42">
        <v>5</v>
      </c>
      <c r="B1122" s="51" t="s">
        <v>1532</v>
      </c>
      <c r="C1122" s="42"/>
      <c r="D1122" s="42"/>
      <c r="E1122" s="42"/>
      <c r="F1122" s="42"/>
    </row>
    <row r="1123" spans="1:6" outlineLevel="1" x14ac:dyDescent="0.2">
      <c r="A1123" s="42"/>
      <c r="B1123" s="42"/>
      <c r="C1123" s="42"/>
      <c r="D1123" s="42"/>
      <c r="E1123" s="42"/>
      <c r="F1123" s="42"/>
    </row>
    <row r="1124" spans="1:6" outlineLevel="1" x14ac:dyDescent="0.2">
      <c r="A1124" s="43" t="s">
        <v>99</v>
      </c>
      <c r="B1124" s="44"/>
      <c r="C1124" s="42"/>
      <c r="D1124" s="42"/>
      <c r="E1124" s="42"/>
      <c r="F1124" s="42"/>
    </row>
    <row r="1125" spans="1:6" outlineLevel="1" x14ac:dyDescent="0.2">
      <c r="A1125" s="42">
        <v>1</v>
      </c>
      <c r="B1125" s="51" t="s">
        <v>1533</v>
      </c>
      <c r="C1125" s="42"/>
      <c r="D1125" s="42"/>
      <c r="E1125" s="42"/>
      <c r="F1125" s="42"/>
    </row>
    <row r="1126" spans="1:6" outlineLevel="1" x14ac:dyDescent="0.2">
      <c r="A1126" s="42">
        <v>2</v>
      </c>
      <c r="B1126" s="51" t="s">
        <v>1534</v>
      </c>
      <c r="C1126" s="42"/>
      <c r="D1126" s="42"/>
      <c r="E1126" s="42"/>
      <c r="F1126" s="42"/>
    </row>
    <row r="1127" spans="1:6" ht="25.5" outlineLevel="1" x14ac:dyDescent="0.2">
      <c r="A1127" s="42">
        <v>3</v>
      </c>
      <c r="B1127" s="51" t="s">
        <v>1535</v>
      </c>
      <c r="C1127" s="42"/>
      <c r="D1127" s="42"/>
      <c r="E1127" s="42"/>
      <c r="F1127" s="42"/>
    </row>
    <row r="1128" spans="1:6" ht="25.5" outlineLevel="1" x14ac:dyDescent="0.2">
      <c r="A1128" s="42">
        <v>4</v>
      </c>
      <c r="B1128" s="51" t="s">
        <v>1536</v>
      </c>
      <c r="C1128" s="42"/>
      <c r="D1128" s="42"/>
      <c r="E1128" s="42"/>
      <c r="F1128" s="42"/>
    </row>
    <row r="1129" spans="1:6" outlineLevel="1" x14ac:dyDescent="0.2">
      <c r="A1129" s="42">
        <v>5</v>
      </c>
      <c r="B1129" s="51" t="s">
        <v>1537</v>
      </c>
      <c r="C1129" s="42"/>
      <c r="D1129" s="42"/>
      <c r="E1129" s="42"/>
      <c r="F1129" s="42"/>
    </row>
    <row r="1130" spans="1:6" ht="25.5" outlineLevel="1" x14ac:dyDescent="0.2">
      <c r="A1130" s="42">
        <v>6</v>
      </c>
      <c r="B1130" s="51" t="s">
        <v>1538</v>
      </c>
      <c r="C1130" s="42"/>
      <c r="D1130" s="42"/>
      <c r="E1130" s="42"/>
      <c r="F1130" s="42"/>
    </row>
    <row r="1131" spans="1:6" outlineLevel="1" x14ac:dyDescent="0.2">
      <c r="A1131" s="42"/>
      <c r="B1131" s="42"/>
      <c r="C1131" s="42"/>
      <c r="D1131" s="42"/>
      <c r="E1131" s="42"/>
      <c r="F1131" s="42"/>
    </row>
    <row r="1132" spans="1:6" outlineLevel="1" x14ac:dyDescent="0.2">
      <c r="A1132" s="43" t="s">
        <v>101</v>
      </c>
      <c r="B1132" s="44"/>
      <c r="C1132" s="42"/>
      <c r="D1132" s="42"/>
      <c r="E1132" s="42"/>
      <c r="F1132" s="42"/>
    </row>
    <row r="1133" spans="1:6" outlineLevel="1" x14ac:dyDescent="0.2">
      <c r="A1133" s="42">
        <v>1</v>
      </c>
      <c r="B1133" s="51" t="s">
        <v>1539</v>
      </c>
      <c r="C1133" s="42"/>
      <c r="D1133" s="42"/>
      <c r="E1133" s="42"/>
      <c r="F1133" s="42"/>
    </row>
    <row r="1134" spans="1:6" outlineLevel="1" x14ac:dyDescent="0.2">
      <c r="A1134" s="42">
        <v>2</v>
      </c>
      <c r="B1134" s="51" t="s">
        <v>1534</v>
      </c>
      <c r="C1134" s="42"/>
      <c r="D1134" s="42"/>
      <c r="E1134" s="42"/>
      <c r="F1134" s="42"/>
    </row>
    <row r="1135" spans="1:6" ht="25.5" outlineLevel="1" x14ac:dyDescent="0.2">
      <c r="A1135" s="42">
        <v>3</v>
      </c>
      <c r="B1135" s="51" t="s">
        <v>1535</v>
      </c>
      <c r="C1135" s="42"/>
      <c r="D1135" s="42"/>
      <c r="E1135" s="42"/>
      <c r="F1135" s="42"/>
    </row>
    <row r="1136" spans="1:6" ht="25.5" outlineLevel="1" x14ac:dyDescent="0.2">
      <c r="A1136" s="42">
        <v>4</v>
      </c>
      <c r="B1136" s="51" t="s">
        <v>1536</v>
      </c>
      <c r="C1136" s="42"/>
      <c r="D1136" s="42"/>
      <c r="E1136" s="42"/>
      <c r="F1136" s="42"/>
    </row>
    <row r="1137" spans="1:6" outlineLevel="1" x14ac:dyDescent="0.2">
      <c r="A1137" s="42">
        <v>5</v>
      </c>
      <c r="B1137" s="51" t="s">
        <v>1537</v>
      </c>
      <c r="C1137" s="42"/>
      <c r="D1137" s="42"/>
      <c r="E1137" s="42"/>
      <c r="F1137" s="42"/>
    </row>
    <row r="1138" spans="1:6" ht="25.5" outlineLevel="1" x14ac:dyDescent="0.2">
      <c r="A1138" s="42">
        <v>6</v>
      </c>
      <c r="B1138" s="51" t="s">
        <v>1538</v>
      </c>
      <c r="C1138" s="42"/>
      <c r="D1138" s="42"/>
      <c r="E1138" s="42"/>
      <c r="F1138" s="42"/>
    </row>
    <row r="1139" spans="1:6" outlineLevel="1" x14ac:dyDescent="0.2">
      <c r="A1139" s="42"/>
      <c r="B1139" s="42"/>
      <c r="C1139" s="42"/>
      <c r="D1139" s="42"/>
      <c r="E1139" s="42"/>
      <c r="F1139" s="42"/>
    </row>
    <row r="1140" spans="1:6" outlineLevel="1" x14ac:dyDescent="0.2">
      <c r="A1140" s="43" t="s">
        <v>103</v>
      </c>
      <c r="B1140" s="44"/>
      <c r="C1140" s="42"/>
      <c r="D1140" s="42"/>
      <c r="E1140" s="42"/>
      <c r="F1140" s="42"/>
    </row>
    <row r="1141" spans="1:6" ht="25.5" outlineLevel="1" x14ac:dyDescent="0.2">
      <c r="A1141" s="42">
        <v>1</v>
      </c>
      <c r="B1141" s="51" t="s">
        <v>1540</v>
      </c>
      <c r="C1141" s="42"/>
      <c r="D1141" s="42"/>
      <c r="E1141" s="42"/>
      <c r="F1141" s="42"/>
    </row>
    <row r="1142" spans="1:6" ht="25.5" outlineLevel="1" x14ac:dyDescent="0.2">
      <c r="A1142" s="42">
        <v>2</v>
      </c>
      <c r="B1142" s="51" t="s">
        <v>1541</v>
      </c>
      <c r="C1142" s="42"/>
      <c r="D1142" s="42"/>
      <c r="E1142" s="42"/>
      <c r="F1142" s="42"/>
    </row>
    <row r="1143" spans="1:6" ht="25.5" outlineLevel="1" x14ac:dyDescent="0.2">
      <c r="A1143" s="42">
        <v>3</v>
      </c>
      <c r="B1143" s="51" t="s">
        <v>1542</v>
      </c>
      <c r="C1143" s="42"/>
      <c r="D1143" s="42"/>
      <c r="E1143" s="42"/>
      <c r="F1143" s="42"/>
    </row>
    <row r="1144" spans="1:6" outlineLevel="1" x14ac:dyDescent="0.2">
      <c r="A1144" s="42">
        <v>4</v>
      </c>
      <c r="B1144" s="51" t="s">
        <v>1543</v>
      </c>
      <c r="C1144" s="42"/>
      <c r="D1144" s="42"/>
      <c r="E1144" s="42"/>
      <c r="F1144" s="42"/>
    </row>
    <row r="1145" spans="1:6" ht="25.5" outlineLevel="1" x14ac:dyDescent="0.2">
      <c r="A1145" s="42">
        <v>5</v>
      </c>
      <c r="B1145" s="51" t="s">
        <v>1544</v>
      </c>
      <c r="C1145" s="42"/>
      <c r="D1145" s="42"/>
      <c r="E1145" s="42"/>
      <c r="F1145" s="42"/>
    </row>
    <row r="1146" spans="1:6" outlineLevel="1" x14ac:dyDescent="0.2">
      <c r="A1146" s="42"/>
      <c r="B1146" s="42"/>
      <c r="C1146" s="42"/>
      <c r="D1146" s="42"/>
      <c r="E1146" s="42"/>
      <c r="F1146" s="42"/>
    </row>
    <row r="1147" spans="1:6" ht="25.5" outlineLevel="1" x14ac:dyDescent="0.2">
      <c r="A1147" s="43" t="s">
        <v>106</v>
      </c>
      <c r="B1147" s="44"/>
      <c r="C1147" s="42"/>
      <c r="D1147" s="42"/>
      <c r="E1147" s="42"/>
      <c r="F1147" s="42"/>
    </row>
    <row r="1148" spans="1:6" ht="25.5" outlineLevel="1" x14ac:dyDescent="0.2">
      <c r="A1148" s="42">
        <v>1</v>
      </c>
      <c r="B1148" s="51" t="s">
        <v>1545</v>
      </c>
      <c r="C1148" s="42"/>
      <c r="D1148" s="42"/>
      <c r="E1148" s="42"/>
      <c r="F1148" s="42"/>
    </row>
    <row r="1149" spans="1:6" outlineLevel="1" x14ac:dyDescent="0.2">
      <c r="A1149" s="42">
        <v>2</v>
      </c>
      <c r="B1149" s="51" t="s">
        <v>1546</v>
      </c>
      <c r="C1149" s="42"/>
      <c r="D1149" s="42"/>
      <c r="E1149" s="42"/>
      <c r="F1149" s="42"/>
    </row>
    <row r="1150" spans="1:6" ht="25.5" outlineLevel="1" x14ac:dyDescent="0.2">
      <c r="A1150" s="42">
        <v>3</v>
      </c>
      <c r="B1150" s="51" t="s">
        <v>1547</v>
      </c>
      <c r="C1150" s="42"/>
      <c r="D1150" s="42"/>
      <c r="E1150" s="42"/>
      <c r="F1150" s="42"/>
    </row>
    <row r="1151" spans="1:6" outlineLevel="1" x14ac:dyDescent="0.2">
      <c r="A1151" s="42">
        <v>4</v>
      </c>
      <c r="B1151" s="51" t="s">
        <v>1548</v>
      </c>
      <c r="C1151" s="42"/>
      <c r="D1151" s="42"/>
      <c r="E1151" s="42"/>
      <c r="F1151" s="42"/>
    </row>
    <row r="1152" spans="1:6" outlineLevel="1" x14ac:dyDescent="0.2">
      <c r="A1152" s="42">
        <v>5</v>
      </c>
      <c r="B1152" s="51" t="s">
        <v>1549</v>
      </c>
      <c r="C1152" s="42"/>
      <c r="D1152" s="42"/>
      <c r="E1152" s="42"/>
      <c r="F1152" s="42"/>
    </row>
    <row r="1153" spans="1:6" outlineLevel="1" x14ac:dyDescent="0.2">
      <c r="A1153" s="42">
        <v>6</v>
      </c>
      <c r="B1153" s="51" t="s">
        <v>1550</v>
      </c>
      <c r="C1153" s="42"/>
      <c r="D1153" s="42"/>
      <c r="E1153" s="42"/>
      <c r="F1153" s="42"/>
    </row>
    <row r="1154" spans="1:6" outlineLevel="1" x14ac:dyDescent="0.2">
      <c r="A1154" s="42"/>
      <c r="B1154" s="42"/>
      <c r="C1154" s="42"/>
      <c r="D1154" s="42"/>
      <c r="E1154" s="42"/>
      <c r="F1154" s="42"/>
    </row>
    <row r="1155" spans="1:6" ht="25.5" outlineLevel="1" x14ac:dyDescent="0.2">
      <c r="A1155" s="43" t="s">
        <v>108</v>
      </c>
      <c r="B1155" s="44"/>
      <c r="C1155" s="42"/>
      <c r="D1155" s="42"/>
      <c r="E1155" s="42"/>
      <c r="F1155" s="42"/>
    </row>
    <row r="1156" spans="1:6" ht="25.5" outlineLevel="1" x14ac:dyDescent="0.2">
      <c r="A1156" s="42">
        <v>1</v>
      </c>
      <c r="B1156" s="51" t="s">
        <v>1551</v>
      </c>
      <c r="C1156" s="42"/>
      <c r="D1156" s="42"/>
      <c r="E1156" s="42"/>
      <c r="F1156" s="42"/>
    </row>
    <row r="1157" spans="1:6" outlineLevel="1" x14ac:dyDescent="0.2">
      <c r="A1157" s="42">
        <v>2</v>
      </c>
      <c r="B1157" s="51" t="s">
        <v>1546</v>
      </c>
      <c r="C1157" s="42"/>
      <c r="D1157" s="42"/>
      <c r="E1157" s="42"/>
      <c r="F1157" s="42"/>
    </row>
    <row r="1158" spans="1:6" ht="25.5" outlineLevel="1" x14ac:dyDescent="0.2">
      <c r="A1158" s="42">
        <v>3</v>
      </c>
      <c r="B1158" s="51" t="s">
        <v>1547</v>
      </c>
      <c r="C1158" s="42"/>
      <c r="D1158" s="42"/>
      <c r="E1158" s="42"/>
      <c r="F1158" s="42"/>
    </row>
    <row r="1159" spans="1:6" outlineLevel="1" x14ac:dyDescent="0.2">
      <c r="A1159" s="42">
        <v>4</v>
      </c>
      <c r="B1159" s="51" t="s">
        <v>1548</v>
      </c>
      <c r="C1159" s="42"/>
      <c r="D1159" s="42"/>
      <c r="E1159" s="42"/>
      <c r="F1159" s="42"/>
    </row>
    <row r="1160" spans="1:6" outlineLevel="1" x14ac:dyDescent="0.2">
      <c r="A1160" s="42">
        <v>5</v>
      </c>
      <c r="B1160" s="51" t="s">
        <v>1549</v>
      </c>
      <c r="C1160" s="42"/>
      <c r="D1160" s="42"/>
      <c r="E1160" s="42"/>
      <c r="F1160" s="42"/>
    </row>
    <row r="1161" spans="1:6" outlineLevel="1" x14ac:dyDescent="0.2">
      <c r="A1161" s="42">
        <v>6</v>
      </c>
      <c r="B1161" s="51" t="s">
        <v>1550</v>
      </c>
      <c r="C1161" s="42"/>
      <c r="D1161" s="42"/>
      <c r="E1161" s="42"/>
      <c r="F1161" s="42"/>
    </row>
    <row r="1162" spans="1:6" outlineLevel="1" x14ac:dyDescent="0.2">
      <c r="A1162" s="42"/>
      <c r="B1162" s="42"/>
      <c r="C1162" s="42"/>
      <c r="D1162" s="42"/>
      <c r="E1162" s="42"/>
      <c r="F1162" s="42"/>
    </row>
    <row r="1163" spans="1:6" ht="25.5" outlineLevel="1" x14ac:dyDescent="0.2">
      <c r="A1163" s="43" t="s">
        <v>110</v>
      </c>
      <c r="B1163" s="44"/>
      <c r="C1163" s="42"/>
      <c r="D1163" s="42"/>
      <c r="E1163" s="42"/>
      <c r="F1163" s="42"/>
    </row>
    <row r="1164" spans="1:6" ht="25.5" outlineLevel="1" x14ac:dyDescent="0.2">
      <c r="A1164" s="42">
        <v>1</v>
      </c>
      <c r="B1164" s="51" t="s">
        <v>1552</v>
      </c>
      <c r="C1164" s="42"/>
      <c r="D1164" s="42"/>
      <c r="E1164" s="42"/>
      <c r="F1164" s="42"/>
    </row>
    <row r="1165" spans="1:6" ht="25.5" outlineLevel="1" x14ac:dyDescent="0.2">
      <c r="A1165" s="42">
        <v>2</v>
      </c>
      <c r="B1165" s="51" t="s">
        <v>1553</v>
      </c>
      <c r="C1165" s="42"/>
      <c r="D1165" s="42"/>
      <c r="E1165" s="42"/>
      <c r="F1165" s="42"/>
    </row>
    <row r="1166" spans="1:6" ht="25.5" outlineLevel="1" x14ac:dyDescent="0.2">
      <c r="A1166" s="42">
        <v>3</v>
      </c>
      <c r="B1166" s="51" t="s">
        <v>1554</v>
      </c>
      <c r="C1166" s="42"/>
      <c r="D1166" s="42"/>
      <c r="E1166" s="42"/>
      <c r="F1166" s="42"/>
    </row>
    <row r="1167" spans="1:6" ht="25.5" outlineLevel="1" x14ac:dyDescent="0.2">
      <c r="A1167" s="42">
        <v>4</v>
      </c>
      <c r="B1167" s="51" t="s">
        <v>1555</v>
      </c>
      <c r="C1167" s="42"/>
      <c r="D1167" s="42"/>
      <c r="E1167" s="42"/>
      <c r="F1167" s="42"/>
    </row>
    <row r="1168" spans="1:6" ht="25.5" outlineLevel="1" x14ac:dyDescent="0.2">
      <c r="A1168" s="42">
        <v>5</v>
      </c>
      <c r="B1168" s="51" t="s">
        <v>1556</v>
      </c>
      <c r="C1168" s="42"/>
      <c r="D1168" s="42"/>
      <c r="E1168" s="42"/>
      <c r="F1168" s="42"/>
    </row>
    <row r="1169" spans="1:6" outlineLevel="1" x14ac:dyDescent="0.2">
      <c r="A1169" s="42"/>
      <c r="B1169" s="42"/>
      <c r="C1169" s="42"/>
      <c r="D1169" s="42"/>
      <c r="E1169" s="42"/>
      <c r="F1169" s="42"/>
    </row>
    <row r="1170" spans="1:6" ht="25.5" outlineLevel="1" x14ac:dyDescent="0.2">
      <c r="A1170" s="43" t="s">
        <v>113</v>
      </c>
      <c r="B1170" s="44"/>
      <c r="C1170" s="42"/>
      <c r="D1170" s="42"/>
      <c r="E1170" s="42"/>
      <c r="F1170" s="42"/>
    </row>
    <row r="1171" spans="1:6" ht="25.5" outlineLevel="1" x14ac:dyDescent="0.2">
      <c r="A1171" s="42">
        <v>1</v>
      </c>
      <c r="B1171" s="51" t="s">
        <v>1557</v>
      </c>
      <c r="C1171" s="42"/>
      <c r="D1171" s="42"/>
      <c r="E1171" s="42"/>
      <c r="F1171" s="42"/>
    </row>
    <row r="1172" spans="1:6" outlineLevel="1" x14ac:dyDescent="0.2">
      <c r="A1172" s="42">
        <v>2</v>
      </c>
      <c r="B1172" s="51" t="s">
        <v>1558</v>
      </c>
      <c r="C1172" s="42"/>
      <c r="D1172" s="42"/>
      <c r="E1172" s="42"/>
      <c r="F1172" s="42"/>
    </row>
    <row r="1173" spans="1:6" outlineLevel="1" x14ac:dyDescent="0.2">
      <c r="A1173" s="42">
        <v>3</v>
      </c>
      <c r="B1173" s="51" t="s">
        <v>1559</v>
      </c>
      <c r="C1173" s="42"/>
      <c r="D1173" s="42"/>
      <c r="E1173" s="42"/>
      <c r="F1173" s="42"/>
    </row>
    <row r="1174" spans="1:6" outlineLevel="1" x14ac:dyDescent="0.2">
      <c r="A1174" s="42">
        <v>4</v>
      </c>
      <c r="B1174" s="51" t="s">
        <v>1560</v>
      </c>
      <c r="C1174" s="42"/>
      <c r="D1174" s="42"/>
      <c r="E1174" s="42"/>
      <c r="F1174" s="42"/>
    </row>
    <row r="1175" spans="1:6" outlineLevel="1" x14ac:dyDescent="0.2">
      <c r="A1175" s="42">
        <v>5</v>
      </c>
      <c r="B1175" s="51" t="s">
        <v>1561</v>
      </c>
      <c r="C1175" s="42"/>
      <c r="D1175" s="42"/>
      <c r="E1175" s="42"/>
      <c r="F1175" s="42"/>
    </row>
    <row r="1176" spans="1:6" outlineLevel="1" x14ac:dyDescent="0.2">
      <c r="A1176" s="42">
        <v>6</v>
      </c>
      <c r="B1176" s="51" t="s">
        <v>1562</v>
      </c>
      <c r="C1176" s="42"/>
      <c r="D1176" s="42"/>
      <c r="E1176" s="42"/>
      <c r="F1176" s="42"/>
    </row>
    <row r="1177" spans="1:6" outlineLevel="1" x14ac:dyDescent="0.2">
      <c r="A1177" s="42">
        <v>7</v>
      </c>
      <c r="B1177" s="51" t="s">
        <v>1563</v>
      </c>
      <c r="C1177" s="42"/>
      <c r="D1177" s="42"/>
      <c r="E1177" s="42"/>
      <c r="F1177" s="42"/>
    </row>
    <row r="1178" spans="1:6" outlineLevel="1" x14ac:dyDescent="0.2">
      <c r="A1178" s="42"/>
      <c r="B1178" s="42"/>
      <c r="C1178" s="42"/>
      <c r="D1178" s="42"/>
      <c r="E1178" s="42"/>
      <c r="F1178" s="42"/>
    </row>
    <row r="1179" spans="1:6" ht="25.5" outlineLevel="1" x14ac:dyDescent="0.2">
      <c r="A1179" s="43" t="s">
        <v>115</v>
      </c>
      <c r="B1179" s="44"/>
      <c r="C1179" s="42"/>
      <c r="D1179" s="42"/>
      <c r="E1179" s="42"/>
      <c r="F1179" s="42"/>
    </row>
    <row r="1180" spans="1:6" ht="25.5" outlineLevel="1" x14ac:dyDescent="0.2">
      <c r="A1180" s="42">
        <v>1</v>
      </c>
      <c r="B1180" s="51" t="s">
        <v>1564</v>
      </c>
      <c r="C1180" s="42"/>
      <c r="D1180" s="42"/>
      <c r="E1180" s="42"/>
      <c r="F1180" s="42"/>
    </row>
    <row r="1181" spans="1:6" outlineLevel="1" x14ac:dyDescent="0.2">
      <c r="A1181" s="42">
        <v>2</v>
      </c>
      <c r="B1181" s="51" t="s">
        <v>1558</v>
      </c>
      <c r="C1181" s="42"/>
      <c r="D1181" s="42"/>
      <c r="E1181" s="42"/>
      <c r="F1181" s="42"/>
    </row>
    <row r="1182" spans="1:6" outlineLevel="1" x14ac:dyDescent="0.2">
      <c r="A1182" s="42">
        <v>3</v>
      </c>
      <c r="B1182" s="51" t="s">
        <v>1559</v>
      </c>
      <c r="C1182" s="42"/>
      <c r="D1182" s="42"/>
      <c r="E1182" s="42"/>
      <c r="F1182" s="42"/>
    </row>
    <row r="1183" spans="1:6" outlineLevel="1" x14ac:dyDescent="0.2">
      <c r="A1183" s="42">
        <v>4</v>
      </c>
      <c r="B1183" s="51" t="s">
        <v>1560</v>
      </c>
      <c r="C1183" s="42"/>
      <c r="D1183" s="42"/>
      <c r="E1183" s="42"/>
      <c r="F1183" s="42"/>
    </row>
    <row r="1184" spans="1:6" outlineLevel="1" x14ac:dyDescent="0.2">
      <c r="A1184" s="42">
        <v>5</v>
      </c>
      <c r="B1184" s="51" t="s">
        <v>1561</v>
      </c>
      <c r="C1184" s="42"/>
      <c r="D1184" s="42"/>
      <c r="E1184" s="42"/>
      <c r="F1184" s="42"/>
    </row>
    <row r="1185" spans="1:6" outlineLevel="1" x14ac:dyDescent="0.2">
      <c r="A1185" s="42">
        <v>6</v>
      </c>
      <c r="B1185" s="51" t="s">
        <v>1562</v>
      </c>
      <c r="C1185" s="42"/>
      <c r="D1185" s="42"/>
      <c r="E1185" s="42"/>
      <c r="F1185" s="42"/>
    </row>
    <row r="1186" spans="1:6" outlineLevel="1" x14ac:dyDescent="0.2">
      <c r="A1186" s="42">
        <v>7</v>
      </c>
      <c r="B1186" s="51" t="s">
        <v>1563</v>
      </c>
      <c r="C1186" s="42"/>
      <c r="D1186" s="42"/>
      <c r="E1186" s="42"/>
      <c r="F1186" s="42"/>
    </row>
    <row r="1187" spans="1:6" outlineLevel="1" x14ac:dyDescent="0.2">
      <c r="A1187" s="42"/>
      <c r="B1187" s="42"/>
      <c r="C1187" s="42"/>
      <c r="D1187" s="42"/>
      <c r="E1187" s="42"/>
      <c r="F1187" s="42"/>
    </row>
    <row r="1188" spans="1:6" ht="25.5" outlineLevel="1" x14ac:dyDescent="0.2">
      <c r="A1188" s="43" t="s">
        <v>117</v>
      </c>
      <c r="B1188" s="44"/>
      <c r="C1188" s="42"/>
      <c r="D1188" s="42"/>
      <c r="E1188" s="42"/>
      <c r="F1188" s="42"/>
    </row>
    <row r="1189" spans="1:6" ht="25.5" outlineLevel="1" x14ac:dyDescent="0.2">
      <c r="A1189" s="42">
        <v>1</v>
      </c>
      <c r="B1189" s="51" t="s">
        <v>1565</v>
      </c>
      <c r="C1189" s="42"/>
      <c r="D1189" s="42"/>
      <c r="E1189" s="42"/>
      <c r="F1189" s="42"/>
    </row>
    <row r="1190" spans="1:6" ht="25.5" outlineLevel="1" x14ac:dyDescent="0.2">
      <c r="A1190" s="42">
        <v>2</v>
      </c>
      <c r="B1190" s="51" t="s">
        <v>1566</v>
      </c>
      <c r="C1190" s="42"/>
      <c r="D1190" s="42"/>
      <c r="E1190" s="42"/>
      <c r="F1190" s="42"/>
    </row>
    <row r="1191" spans="1:6" ht="25.5" outlineLevel="1" x14ac:dyDescent="0.2">
      <c r="A1191" s="42">
        <v>3</v>
      </c>
      <c r="B1191" s="51" t="s">
        <v>1567</v>
      </c>
      <c r="C1191" s="42"/>
      <c r="D1191" s="42"/>
      <c r="E1191" s="42"/>
      <c r="F1191" s="42"/>
    </row>
    <row r="1192" spans="1:6" outlineLevel="1" x14ac:dyDescent="0.2">
      <c r="A1192" s="42">
        <v>4</v>
      </c>
      <c r="B1192" s="51" t="s">
        <v>1568</v>
      </c>
      <c r="C1192" s="42"/>
      <c r="D1192" s="42"/>
      <c r="E1192" s="42"/>
      <c r="F1192" s="42"/>
    </row>
    <row r="1193" spans="1:6" outlineLevel="1" x14ac:dyDescent="0.2">
      <c r="A1193" s="42"/>
      <c r="B1193" s="42"/>
      <c r="C1193" s="42"/>
      <c r="D1193" s="42"/>
      <c r="E1193" s="42"/>
      <c r="F1193" s="42"/>
    </row>
    <row r="1194" spans="1:6" outlineLevel="1" x14ac:dyDescent="0.2">
      <c r="A1194" s="43" t="s">
        <v>120</v>
      </c>
      <c r="B1194" s="44"/>
      <c r="C1194" s="42"/>
      <c r="D1194" s="42"/>
      <c r="E1194" s="42"/>
      <c r="F1194" s="42"/>
    </row>
    <row r="1195" spans="1:6" ht="25.5" outlineLevel="1" x14ac:dyDescent="0.2">
      <c r="A1195" s="42">
        <v>1</v>
      </c>
      <c r="B1195" s="51" t="s">
        <v>1569</v>
      </c>
      <c r="C1195" s="42"/>
      <c r="D1195" s="42"/>
      <c r="E1195" s="42"/>
      <c r="F1195" s="42"/>
    </row>
    <row r="1196" spans="1:6" outlineLevel="1" x14ac:dyDescent="0.2">
      <c r="A1196" s="42">
        <v>2</v>
      </c>
      <c r="B1196" s="51" t="s">
        <v>1570</v>
      </c>
      <c r="C1196" s="42"/>
      <c r="D1196" s="42"/>
      <c r="E1196" s="42"/>
      <c r="F1196" s="42"/>
    </row>
    <row r="1197" spans="1:6" outlineLevel="1" x14ac:dyDescent="0.2">
      <c r="A1197" s="42">
        <v>3</v>
      </c>
      <c r="B1197" s="51" t="s">
        <v>1571</v>
      </c>
      <c r="C1197" s="42"/>
      <c r="D1197" s="42"/>
      <c r="E1197" s="42"/>
      <c r="F1197" s="42"/>
    </row>
    <row r="1198" spans="1:6" ht="25.5" outlineLevel="1" x14ac:dyDescent="0.2">
      <c r="A1198" s="42">
        <v>4</v>
      </c>
      <c r="B1198" s="51" t="s">
        <v>1572</v>
      </c>
      <c r="C1198" s="42"/>
      <c r="D1198" s="42"/>
      <c r="E1198" s="42"/>
      <c r="F1198" s="42"/>
    </row>
    <row r="1199" spans="1:6" outlineLevel="1" x14ac:dyDescent="0.2">
      <c r="A1199" s="42">
        <v>5</v>
      </c>
      <c r="B1199" s="51" t="s">
        <v>1573</v>
      </c>
      <c r="C1199" s="42"/>
      <c r="D1199" s="42"/>
      <c r="E1199" s="42"/>
      <c r="F1199" s="42"/>
    </row>
    <row r="1200" spans="1:6" ht="25.5" outlineLevel="1" x14ac:dyDescent="0.2">
      <c r="A1200" s="42">
        <v>6</v>
      </c>
      <c r="B1200" s="51" t="s">
        <v>1574</v>
      </c>
      <c r="C1200" s="42"/>
      <c r="D1200" s="42"/>
      <c r="E1200" s="42"/>
      <c r="F1200" s="42"/>
    </row>
    <row r="1201" spans="1:6" ht="25.5" outlineLevel="1" x14ac:dyDescent="0.2">
      <c r="A1201" s="42">
        <v>7</v>
      </c>
      <c r="B1201" s="51" t="s">
        <v>1575</v>
      </c>
      <c r="C1201" s="42"/>
      <c r="D1201" s="42"/>
      <c r="E1201" s="42"/>
      <c r="F1201" s="42"/>
    </row>
    <row r="1202" spans="1:6" outlineLevel="1" x14ac:dyDescent="0.2">
      <c r="A1202" s="42">
        <v>8</v>
      </c>
      <c r="B1202" s="51" t="s">
        <v>1576</v>
      </c>
      <c r="C1202" s="42"/>
      <c r="D1202" s="42"/>
      <c r="E1202" s="42"/>
      <c r="F1202" s="42"/>
    </row>
    <row r="1203" spans="1:6" outlineLevel="1" x14ac:dyDescent="0.2">
      <c r="A1203" s="42"/>
      <c r="B1203" s="42"/>
      <c r="C1203" s="42"/>
      <c r="D1203" s="42"/>
      <c r="E1203" s="42"/>
      <c r="F1203" s="42"/>
    </row>
    <row r="1204" spans="1:6" outlineLevel="1" x14ac:dyDescent="0.2">
      <c r="A1204" s="43" t="s">
        <v>123</v>
      </c>
      <c r="B1204" s="44"/>
      <c r="C1204" s="42"/>
      <c r="D1204" s="42"/>
      <c r="E1204" s="42"/>
      <c r="F1204" s="42"/>
    </row>
    <row r="1205" spans="1:6" outlineLevel="1" x14ac:dyDescent="0.2">
      <c r="A1205" s="42">
        <v>1</v>
      </c>
      <c r="B1205" s="51" t="s">
        <v>1577</v>
      </c>
      <c r="C1205" s="42"/>
      <c r="D1205" s="42"/>
      <c r="E1205" s="42"/>
      <c r="F1205" s="42"/>
    </row>
    <row r="1206" spans="1:6" outlineLevel="1" x14ac:dyDescent="0.2">
      <c r="A1206" s="42">
        <v>2</v>
      </c>
      <c r="B1206" s="51" t="s">
        <v>1578</v>
      </c>
      <c r="C1206" s="42"/>
      <c r="D1206" s="42"/>
      <c r="E1206" s="42"/>
      <c r="F1206" s="42"/>
    </row>
    <row r="1207" spans="1:6" outlineLevel="1" x14ac:dyDescent="0.2">
      <c r="A1207" s="42">
        <v>3</v>
      </c>
      <c r="B1207" s="51" t="s">
        <v>1579</v>
      </c>
      <c r="C1207" s="42"/>
      <c r="D1207" s="42"/>
      <c r="E1207" s="42"/>
      <c r="F1207" s="42"/>
    </row>
    <row r="1208" spans="1:6" ht="25.5" outlineLevel="1" x14ac:dyDescent="0.2">
      <c r="A1208" s="42">
        <v>4</v>
      </c>
      <c r="B1208" s="51" t="s">
        <v>1580</v>
      </c>
      <c r="C1208" s="42"/>
      <c r="D1208" s="42"/>
      <c r="E1208" s="42"/>
      <c r="F1208" s="42"/>
    </row>
    <row r="1209" spans="1:6" outlineLevel="1" x14ac:dyDescent="0.2">
      <c r="A1209" s="42">
        <v>5</v>
      </c>
      <c r="B1209" s="51" t="s">
        <v>1581</v>
      </c>
      <c r="C1209" s="42"/>
      <c r="D1209" s="42"/>
      <c r="E1209" s="42"/>
      <c r="F1209" s="42"/>
    </row>
    <row r="1210" spans="1:6" outlineLevel="1" x14ac:dyDescent="0.2">
      <c r="A1210" s="42">
        <v>6</v>
      </c>
      <c r="B1210" s="51" t="s">
        <v>1582</v>
      </c>
      <c r="C1210" s="42"/>
      <c r="D1210" s="42"/>
      <c r="E1210" s="42"/>
      <c r="F1210" s="42"/>
    </row>
    <row r="1211" spans="1:6" outlineLevel="1" x14ac:dyDescent="0.2">
      <c r="A1211" s="42"/>
      <c r="B1211" s="42"/>
      <c r="C1211" s="42"/>
      <c r="D1211" s="42"/>
      <c r="E1211" s="42"/>
      <c r="F1211" s="42"/>
    </row>
    <row r="1212" spans="1:6" outlineLevel="1" x14ac:dyDescent="0.2">
      <c r="A1212" s="43" t="s">
        <v>125</v>
      </c>
      <c r="B1212" s="44"/>
      <c r="C1212" s="42"/>
      <c r="D1212" s="42"/>
      <c r="E1212" s="42"/>
      <c r="F1212" s="42"/>
    </row>
    <row r="1213" spans="1:6" outlineLevel="1" x14ac:dyDescent="0.2">
      <c r="A1213" s="42">
        <v>1</v>
      </c>
      <c r="B1213" s="51" t="s">
        <v>1583</v>
      </c>
      <c r="C1213" s="42"/>
      <c r="D1213" s="42"/>
      <c r="E1213" s="42"/>
      <c r="F1213" s="42"/>
    </row>
    <row r="1214" spans="1:6" outlineLevel="1" x14ac:dyDescent="0.2">
      <c r="A1214" s="42">
        <v>2</v>
      </c>
      <c r="B1214" s="51" t="s">
        <v>1578</v>
      </c>
      <c r="C1214" s="42"/>
      <c r="D1214" s="42"/>
      <c r="E1214" s="42"/>
      <c r="F1214" s="42"/>
    </row>
    <row r="1215" spans="1:6" outlineLevel="1" x14ac:dyDescent="0.2">
      <c r="A1215" s="42">
        <v>3</v>
      </c>
      <c r="B1215" s="51" t="s">
        <v>1579</v>
      </c>
      <c r="C1215" s="42"/>
      <c r="D1215" s="42"/>
      <c r="E1215" s="42"/>
      <c r="F1215" s="42"/>
    </row>
    <row r="1216" spans="1:6" ht="25.5" outlineLevel="1" x14ac:dyDescent="0.2">
      <c r="A1216" s="42">
        <v>4</v>
      </c>
      <c r="B1216" s="51" t="s">
        <v>1580</v>
      </c>
      <c r="C1216" s="42"/>
      <c r="D1216" s="42"/>
      <c r="E1216" s="42"/>
      <c r="F1216" s="42"/>
    </row>
    <row r="1217" spans="1:6" outlineLevel="1" x14ac:dyDescent="0.2">
      <c r="A1217" s="42">
        <v>5</v>
      </c>
      <c r="B1217" s="51" t="s">
        <v>1581</v>
      </c>
      <c r="C1217" s="42"/>
      <c r="D1217" s="42"/>
      <c r="E1217" s="42"/>
      <c r="F1217" s="42"/>
    </row>
    <row r="1218" spans="1:6" outlineLevel="1" x14ac:dyDescent="0.2">
      <c r="A1218" s="42">
        <v>6</v>
      </c>
      <c r="B1218" s="51" t="s">
        <v>1582</v>
      </c>
      <c r="C1218" s="42"/>
      <c r="D1218" s="42"/>
      <c r="E1218" s="42"/>
      <c r="F1218" s="42"/>
    </row>
    <row r="1219" spans="1:6" outlineLevel="1" x14ac:dyDescent="0.2">
      <c r="A1219" s="42"/>
      <c r="B1219" s="42"/>
      <c r="C1219" s="42"/>
      <c r="D1219" s="42"/>
      <c r="E1219" s="42"/>
      <c r="F1219" s="42"/>
    </row>
    <row r="1220" spans="1:6" outlineLevel="1" x14ac:dyDescent="0.2">
      <c r="A1220" s="43" t="s">
        <v>127</v>
      </c>
      <c r="B1220" s="44"/>
      <c r="C1220" s="42"/>
      <c r="D1220" s="42"/>
      <c r="E1220" s="42"/>
      <c r="F1220" s="42"/>
    </row>
    <row r="1221" spans="1:6" outlineLevel="1" x14ac:dyDescent="0.2">
      <c r="A1221" s="42">
        <v>1</v>
      </c>
      <c r="B1221" s="51" t="s">
        <v>1584</v>
      </c>
      <c r="C1221" s="42"/>
      <c r="D1221" s="42"/>
      <c r="E1221" s="42"/>
      <c r="F1221" s="42"/>
    </row>
    <row r="1222" spans="1:6" outlineLevel="1" x14ac:dyDescent="0.2">
      <c r="A1222" s="42">
        <v>2</v>
      </c>
      <c r="B1222" s="51" t="s">
        <v>1578</v>
      </c>
      <c r="C1222" s="42"/>
      <c r="D1222" s="42"/>
      <c r="E1222" s="42"/>
      <c r="F1222" s="42"/>
    </row>
    <row r="1223" spans="1:6" outlineLevel="1" x14ac:dyDescent="0.2">
      <c r="A1223" s="42">
        <v>3</v>
      </c>
      <c r="B1223" s="51" t="s">
        <v>1579</v>
      </c>
      <c r="C1223" s="42"/>
      <c r="D1223" s="42"/>
      <c r="E1223" s="42"/>
      <c r="F1223" s="42"/>
    </row>
    <row r="1224" spans="1:6" ht="25.5" outlineLevel="1" x14ac:dyDescent="0.2">
      <c r="A1224" s="42">
        <v>4</v>
      </c>
      <c r="B1224" s="51" t="s">
        <v>1580</v>
      </c>
      <c r="C1224" s="42"/>
      <c r="D1224" s="42"/>
      <c r="E1224" s="42"/>
      <c r="F1224" s="42"/>
    </row>
    <row r="1225" spans="1:6" outlineLevel="1" x14ac:dyDescent="0.2">
      <c r="A1225" s="42">
        <v>5</v>
      </c>
      <c r="B1225" s="51" t="s">
        <v>1581</v>
      </c>
      <c r="C1225" s="42"/>
      <c r="D1225" s="42"/>
      <c r="E1225" s="42"/>
      <c r="F1225" s="42"/>
    </row>
    <row r="1226" spans="1:6" outlineLevel="1" x14ac:dyDescent="0.2">
      <c r="A1226" s="42">
        <v>6</v>
      </c>
      <c r="B1226" s="51" t="s">
        <v>1582</v>
      </c>
      <c r="C1226" s="42"/>
      <c r="D1226" s="42"/>
      <c r="E1226" s="42"/>
      <c r="F1226" s="42"/>
    </row>
    <row r="1227" spans="1:6" outlineLevel="1" x14ac:dyDescent="0.2">
      <c r="A1227" s="42"/>
      <c r="B1227" s="42"/>
      <c r="C1227" s="42"/>
      <c r="D1227" s="42"/>
      <c r="E1227" s="42"/>
      <c r="F1227" s="42"/>
    </row>
    <row r="1228" spans="1:6" outlineLevel="1" x14ac:dyDescent="0.2">
      <c r="A1228" s="43" t="s">
        <v>130</v>
      </c>
      <c r="B1228" s="44"/>
      <c r="C1228" s="42"/>
      <c r="D1228" s="42"/>
      <c r="E1228" s="42"/>
      <c r="F1228" s="42"/>
    </row>
    <row r="1229" spans="1:6" outlineLevel="1" x14ac:dyDescent="0.2">
      <c r="A1229" s="42">
        <v>1</v>
      </c>
      <c r="B1229" s="51" t="s">
        <v>1585</v>
      </c>
      <c r="C1229" s="42"/>
      <c r="D1229" s="42"/>
      <c r="E1229" s="42"/>
      <c r="F1229" s="42"/>
    </row>
    <row r="1230" spans="1:6" outlineLevel="1" x14ac:dyDescent="0.2">
      <c r="A1230" s="42">
        <v>2</v>
      </c>
      <c r="B1230" s="51" t="s">
        <v>1586</v>
      </c>
      <c r="C1230" s="42"/>
      <c r="D1230" s="42"/>
      <c r="E1230" s="42"/>
      <c r="F1230" s="42"/>
    </row>
    <row r="1231" spans="1:6" ht="25.5" outlineLevel="1" x14ac:dyDescent="0.2">
      <c r="A1231" s="42">
        <v>3</v>
      </c>
      <c r="B1231" s="51" t="s">
        <v>1587</v>
      </c>
      <c r="C1231" s="42"/>
      <c r="D1231" s="42"/>
      <c r="E1231" s="42"/>
      <c r="F1231" s="42"/>
    </row>
    <row r="1232" spans="1:6" ht="25.5" outlineLevel="1" x14ac:dyDescent="0.2">
      <c r="A1232" s="42">
        <v>4</v>
      </c>
      <c r="B1232" s="51" t="s">
        <v>1588</v>
      </c>
      <c r="C1232" s="42"/>
      <c r="D1232" s="42"/>
      <c r="E1232" s="42"/>
      <c r="F1232" s="42"/>
    </row>
    <row r="1233" spans="1:6" outlineLevel="1" x14ac:dyDescent="0.2">
      <c r="A1233" s="42">
        <v>5</v>
      </c>
      <c r="B1233" s="51" t="s">
        <v>1589</v>
      </c>
      <c r="C1233" s="42"/>
      <c r="D1233" s="42"/>
      <c r="E1233" s="42"/>
      <c r="F1233" s="42"/>
    </row>
    <row r="1234" spans="1:6" outlineLevel="1" x14ac:dyDescent="0.2">
      <c r="A1234" s="42"/>
      <c r="B1234" s="42"/>
      <c r="C1234" s="42"/>
      <c r="D1234" s="42"/>
      <c r="E1234" s="42"/>
      <c r="F1234" s="42"/>
    </row>
    <row r="1235" spans="1:6" outlineLevel="1" x14ac:dyDescent="0.2">
      <c r="A1235" s="43" t="s">
        <v>132</v>
      </c>
      <c r="B1235" s="44"/>
      <c r="C1235" s="42"/>
      <c r="D1235" s="42"/>
      <c r="E1235" s="42"/>
      <c r="F1235" s="42"/>
    </row>
    <row r="1236" spans="1:6" ht="25.5" outlineLevel="1" x14ac:dyDescent="0.2">
      <c r="A1236" s="42">
        <v>1</v>
      </c>
      <c r="B1236" s="51" t="s">
        <v>1590</v>
      </c>
      <c r="C1236" s="42"/>
      <c r="D1236" s="42"/>
      <c r="E1236" s="42"/>
      <c r="F1236" s="42"/>
    </row>
    <row r="1237" spans="1:6" outlineLevel="1" x14ac:dyDescent="0.2">
      <c r="A1237" s="42">
        <v>2</v>
      </c>
      <c r="B1237" s="51" t="s">
        <v>1586</v>
      </c>
      <c r="C1237" s="42"/>
      <c r="D1237" s="42"/>
      <c r="E1237" s="42"/>
      <c r="F1237" s="42"/>
    </row>
    <row r="1238" spans="1:6" ht="25.5" outlineLevel="1" x14ac:dyDescent="0.2">
      <c r="A1238" s="42">
        <v>3</v>
      </c>
      <c r="B1238" s="51" t="s">
        <v>1587</v>
      </c>
      <c r="C1238" s="42"/>
      <c r="D1238" s="42"/>
      <c r="E1238" s="42"/>
      <c r="F1238" s="42"/>
    </row>
    <row r="1239" spans="1:6" ht="25.5" outlineLevel="1" x14ac:dyDescent="0.2">
      <c r="A1239" s="42">
        <v>4</v>
      </c>
      <c r="B1239" s="51" t="s">
        <v>1588</v>
      </c>
      <c r="C1239" s="42"/>
      <c r="D1239" s="42"/>
      <c r="E1239" s="42"/>
      <c r="F1239" s="42"/>
    </row>
    <row r="1240" spans="1:6" outlineLevel="1" x14ac:dyDescent="0.2">
      <c r="A1240" s="42">
        <v>5</v>
      </c>
      <c r="B1240" s="51" t="s">
        <v>1589</v>
      </c>
      <c r="C1240" s="42"/>
      <c r="D1240" s="42"/>
      <c r="E1240" s="42"/>
      <c r="F1240" s="42"/>
    </row>
    <row r="1241" spans="1:6" outlineLevel="1" x14ac:dyDescent="0.2">
      <c r="A1241" s="42"/>
      <c r="B1241" s="42"/>
      <c r="C1241" s="42"/>
      <c r="D1241" s="42"/>
      <c r="E1241" s="42"/>
      <c r="F1241" s="42"/>
    </row>
    <row r="1242" spans="1:6" outlineLevel="1" x14ac:dyDescent="0.2">
      <c r="A1242" s="43" t="s">
        <v>135</v>
      </c>
      <c r="B1242" s="44"/>
      <c r="C1242" s="42"/>
      <c r="D1242" s="42"/>
      <c r="E1242" s="42"/>
      <c r="F1242" s="42"/>
    </row>
    <row r="1243" spans="1:6" outlineLevel="1" x14ac:dyDescent="0.2">
      <c r="A1243" s="42">
        <v>1</v>
      </c>
      <c r="B1243" s="51" t="s">
        <v>1591</v>
      </c>
      <c r="C1243" s="42"/>
      <c r="D1243" s="42"/>
      <c r="E1243" s="42"/>
      <c r="F1243" s="42"/>
    </row>
    <row r="1244" spans="1:6" outlineLevel="1" x14ac:dyDescent="0.2">
      <c r="A1244" s="42">
        <v>2</v>
      </c>
      <c r="B1244" s="51" t="s">
        <v>1592</v>
      </c>
      <c r="C1244" s="42"/>
      <c r="D1244" s="42"/>
      <c r="E1244" s="42"/>
      <c r="F1244" s="42"/>
    </row>
    <row r="1245" spans="1:6" ht="25.5" outlineLevel="1" x14ac:dyDescent="0.2">
      <c r="A1245" s="42">
        <v>3</v>
      </c>
      <c r="B1245" s="51" t="s">
        <v>1593</v>
      </c>
      <c r="C1245" s="42"/>
      <c r="D1245" s="42"/>
      <c r="E1245" s="42"/>
      <c r="F1245" s="42"/>
    </row>
    <row r="1246" spans="1:6" outlineLevel="1" x14ac:dyDescent="0.2">
      <c r="A1246" s="42">
        <v>4</v>
      </c>
      <c r="B1246" s="51" t="s">
        <v>1594</v>
      </c>
      <c r="C1246" s="42"/>
      <c r="D1246" s="42"/>
      <c r="E1246" s="42"/>
      <c r="F1246" s="42"/>
    </row>
    <row r="1247" spans="1:6" ht="25.5" outlineLevel="1" x14ac:dyDescent="0.2">
      <c r="A1247" s="42">
        <v>5</v>
      </c>
      <c r="B1247" s="51" t="s">
        <v>1595</v>
      </c>
      <c r="C1247" s="42"/>
      <c r="D1247" s="42"/>
      <c r="E1247" s="42"/>
      <c r="F1247" s="42"/>
    </row>
    <row r="1248" spans="1:6" ht="25.5" outlineLevel="1" x14ac:dyDescent="0.2">
      <c r="A1248" s="42">
        <v>6</v>
      </c>
      <c r="B1248" s="51" t="s">
        <v>1596</v>
      </c>
      <c r="C1248" s="42"/>
      <c r="D1248" s="42"/>
      <c r="E1248" s="42"/>
      <c r="F1248" s="42"/>
    </row>
    <row r="1249" spans="1:6" ht="25.5" outlineLevel="1" x14ac:dyDescent="0.2">
      <c r="A1249" s="42">
        <v>7</v>
      </c>
      <c r="B1249" s="51" t="s">
        <v>1597</v>
      </c>
      <c r="C1249" s="42"/>
      <c r="D1249" s="42"/>
      <c r="E1249" s="42"/>
      <c r="F1249" s="42"/>
    </row>
    <row r="1250" spans="1:6" outlineLevel="1" x14ac:dyDescent="0.2">
      <c r="A1250" s="42"/>
      <c r="B1250" s="42"/>
      <c r="C1250" s="42"/>
      <c r="D1250" s="42"/>
      <c r="E1250" s="42"/>
      <c r="F1250" s="42"/>
    </row>
    <row r="1251" spans="1:6" outlineLevel="1" x14ac:dyDescent="0.2">
      <c r="A1251" s="43" t="s">
        <v>137</v>
      </c>
      <c r="B1251" s="44"/>
      <c r="C1251" s="42"/>
      <c r="D1251" s="42"/>
      <c r="E1251" s="42"/>
      <c r="F1251" s="42"/>
    </row>
    <row r="1252" spans="1:6" ht="25.5" outlineLevel="1" x14ac:dyDescent="0.2">
      <c r="A1252" s="42">
        <v>1</v>
      </c>
      <c r="B1252" s="51" t="s">
        <v>1598</v>
      </c>
      <c r="C1252" s="42"/>
      <c r="D1252" s="42"/>
      <c r="E1252" s="42"/>
      <c r="F1252" s="42"/>
    </row>
    <row r="1253" spans="1:6" outlineLevel="1" x14ac:dyDescent="0.2">
      <c r="A1253" s="42">
        <v>2</v>
      </c>
      <c r="B1253" s="51" t="s">
        <v>1599</v>
      </c>
      <c r="C1253" s="42"/>
      <c r="D1253" s="42"/>
      <c r="E1253" s="42"/>
      <c r="F1253" s="42"/>
    </row>
    <row r="1254" spans="1:6" ht="25.5" outlineLevel="1" x14ac:dyDescent="0.2">
      <c r="A1254" s="42">
        <v>3</v>
      </c>
      <c r="B1254" s="51" t="s">
        <v>1600</v>
      </c>
      <c r="C1254" s="42"/>
      <c r="D1254" s="42"/>
      <c r="E1254" s="42"/>
      <c r="F1254" s="42"/>
    </row>
    <row r="1255" spans="1:6" ht="25.5" outlineLevel="1" x14ac:dyDescent="0.2">
      <c r="A1255" s="42">
        <v>4</v>
      </c>
      <c r="B1255" s="51" t="s">
        <v>1601</v>
      </c>
      <c r="C1255" s="42"/>
      <c r="D1255" s="42"/>
      <c r="E1255" s="42"/>
      <c r="F1255" s="42"/>
    </row>
    <row r="1256" spans="1:6" ht="25.5" outlineLevel="1" x14ac:dyDescent="0.2">
      <c r="A1256" s="42">
        <v>5</v>
      </c>
      <c r="B1256" s="51" t="s">
        <v>1602</v>
      </c>
      <c r="C1256" s="42"/>
      <c r="D1256" s="42"/>
      <c r="E1256" s="42"/>
      <c r="F1256" s="42"/>
    </row>
    <row r="1257" spans="1:6" ht="25.5" outlineLevel="1" x14ac:dyDescent="0.2">
      <c r="A1257" s="42">
        <v>6</v>
      </c>
      <c r="B1257" s="51" t="s">
        <v>1603</v>
      </c>
      <c r="C1257" s="42"/>
      <c r="D1257" s="42"/>
      <c r="E1257" s="42"/>
      <c r="F1257" s="42"/>
    </row>
    <row r="1258" spans="1:6" ht="25.5" outlineLevel="1" x14ac:dyDescent="0.2">
      <c r="A1258" s="42">
        <v>7</v>
      </c>
      <c r="B1258" s="51" t="s">
        <v>1604</v>
      </c>
      <c r="C1258" s="42"/>
      <c r="D1258" s="42"/>
      <c r="E1258" s="42"/>
      <c r="F1258" s="42"/>
    </row>
    <row r="1259" spans="1:6" ht="25.5" outlineLevel="1" x14ac:dyDescent="0.2">
      <c r="A1259" s="42">
        <v>8</v>
      </c>
      <c r="B1259" s="51" t="s">
        <v>1605</v>
      </c>
      <c r="C1259" s="42"/>
      <c r="D1259" s="42"/>
      <c r="E1259" s="42"/>
      <c r="F1259" s="42"/>
    </row>
    <row r="1260" spans="1:6" ht="25.5" outlineLevel="1" x14ac:dyDescent="0.2">
      <c r="A1260" s="42">
        <v>9</v>
      </c>
      <c r="B1260" s="51" t="s">
        <v>1606</v>
      </c>
      <c r="C1260" s="42"/>
      <c r="D1260" s="42"/>
      <c r="E1260" s="42"/>
      <c r="F1260" s="42"/>
    </row>
    <row r="1261" spans="1:6" outlineLevel="1" x14ac:dyDescent="0.2">
      <c r="A1261" s="42">
        <v>10</v>
      </c>
      <c r="B1261" s="51" t="s">
        <v>1607</v>
      </c>
      <c r="C1261" s="42"/>
      <c r="D1261" s="42"/>
      <c r="E1261" s="42"/>
      <c r="F1261" s="42"/>
    </row>
    <row r="1262" spans="1:6" outlineLevel="1" x14ac:dyDescent="0.2">
      <c r="A1262" s="42"/>
      <c r="B1262" s="42"/>
      <c r="C1262" s="42"/>
      <c r="D1262" s="42"/>
      <c r="E1262" s="42"/>
      <c r="F1262" s="42"/>
    </row>
    <row r="1263" spans="1:6" ht="25.5" outlineLevel="1" x14ac:dyDescent="0.2">
      <c r="A1263" s="43" t="s">
        <v>139</v>
      </c>
      <c r="B1263" s="44"/>
      <c r="C1263" s="42"/>
      <c r="D1263" s="42"/>
      <c r="E1263" s="42"/>
      <c r="F1263" s="42"/>
    </row>
    <row r="1264" spans="1:6" outlineLevel="1" x14ac:dyDescent="0.2">
      <c r="A1264" s="42">
        <v>1</v>
      </c>
      <c r="B1264" s="51" t="s">
        <v>1608</v>
      </c>
      <c r="C1264" s="42"/>
      <c r="D1264" s="42"/>
      <c r="E1264" s="42"/>
      <c r="F1264" s="42"/>
    </row>
    <row r="1265" spans="1:6" ht="25.5" outlineLevel="1" x14ac:dyDescent="0.2">
      <c r="A1265" s="42">
        <v>2</v>
      </c>
      <c r="B1265" s="51" t="s">
        <v>1609</v>
      </c>
      <c r="C1265" s="42"/>
      <c r="D1265" s="42"/>
      <c r="E1265" s="42"/>
      <c r="F1265" s="42"/>
    </row>
    <row r="1266" spans="1:6" ht="25.5" outlineLevel="1" x14ac:dyDescent="0.2">
      <c r="A1266" s="42">
        <v>3</v>
      </c>
      <c r="B1266" s="51" t="s">
        <v>1610</v>
      </c>
      <c r="C1266" s="42"/>
      <c r="D1266" s="42"/>
      <c r="E1266" s="42"/>
      <c r="F1266" s="42"/>
    </row>
    <row r="1267" spans="1:6" ht="25.5" outlineLevel="1" x14ac:dyDescent="0.2">
      <c r="A1267" s="42">
        <v>4</v>
      </c>
      <c r="B1267" s="51" t="s">
        <v>1611</v>
      </c>
      <c r="C1267" s="42"/>
      <c r="D1267" s="42"/>
      <c r="E1267" s="42"/>
      <c r="F1267" s="42"/>
    </row>
    <row r="1268" spans="1:6" ht="25.5" outlineLevel="1" x14ac:dyDescent="0.2">
      <c r="A1268" s="42">
        <v>5</v>
      </c>
      <c r="B1268" s="51" t="s">
        <v>1612</v>
      </c>
      <c r="C1268" s="42"/>
      <c r="D1268" s="42"/>
      <c r="E1268" s="42"/>
      <c r="F1268" s="42"/>
    </row>
    <row r="1269" spans="1:6" ht="25.5" outlineLevel="1" x14ac:dyDescent="0.2">
      <c r="A1269" s="42">
        <v>6</v>
      </c>
      <c r="B1269" s="51" t="s">
        <v>1613</v>
      </c>
      <c r="C1269" s="42"/>
      <c r="D1269" s="42"/>
      <c r="E1269" s="42"/>
      <c r="F1269" s="42"/>
    </row>
    <row r="1270" spans="1:6" outlineLevel="1" x14ac:dyDescent="0.2">
      <c r="A1270" s="42"/>
      <c r="B1270" s="42"/>
      <c r="C1270" s="42"/>
      <c r="D1270" s="42"/>
      <c r="E1270" s="42"/>
      <c r="F1270" s="42"/>
    </row>
    <row r="1271" spans="1:6" outlineLevel="1" x14ac:dyDescent="0.2">
      <c r="A1271" s="43" t="s">
        <v>141</v>
      </c>
      <c r="B1271" s="44"/>
      <c r="C1271" s="42"/>
      <c r="D1271" s="42"/>
      <c r="E1271" s="42"/>
      <c r="F1271" s="42"/>
    </row>
    <row r="1272" spans="1:6" ht="25.5" outlineLevel="1" x14ac:dyDescent="0.2">
      <c r="A1272" s="42">
        <v>1</v>
      </c>
      <c r="B1272" s="51" t="s">
        <v>1614</v>
      </c>
      <c r="C1272" s="42"/>
      <c r="D1272" s="42"/>
      <c r="E1272" s="42"/>
      <c r="F1272" s="42"/>
    </row>
    <row r="1273" spans="1:6" outlineLevel="1" x14ac:dyDescent="0.2">
      <c r="A1273" s="42">
        <v>2</v>
      </c>
      <c r="B1273" s="51" t="s">
        <v>1615</v>
      </c>
      <c r="C1273" s="42"/>
      <c r="D1273" s="42"/>
      <c r="E1273" s="42"/>
      <c r="F1273" s="42"/>
    </row>
    <row r="1274" spans="1:6" ht="25.5" outlineLevel="1" x14ac:dyDescent="0.2">
      <c r="A1274" s="42">
        <v>3</v>
      </c>
      <c r="B1274" s="51" t="s">
        <v>1616</v>
      </c>
      <c r="C1274" s="42"/>
      <c r="D1274" s="42"/>
      <c r="E1274" s="42"/>
      <c r="F1274" s="42"/>
    </row>
    <row r="1275" spans="1:6" ht="51" outlineLevel="1" x14ac:dyDescent="0.2">
      <c r="A1275" s="42">
        <v>4</v>
      </c>
      <c r="B1275" s="51" t="s">
        <v>1617</v>
      </c>
      <c r="C1275" s="42"/>
      <c r="D1275" s="42"/>
      <c r="E1275" s="42"/>
      <c r="F1275" s="42"/>
    </row>
    <row r="1276" spans="1:6" ht="38.25" outlineLevel="1" x14ac:dyDescent="0.2">
      <c r="A1276" s="42">
        <v>5</v>
      </c>
      <c r="B1276" s="51" t="s">
        <v>1618</v>
      </c>
      <c r="C1276" s="42"/>
      <c r="D1276" s="42"/>
      <c r="E1276" s="42"/>
      <c r="F1276" s="42"/>
    </row>
    <row r="1277" spans="1:6" ht="63.75" outlineLevel="1" x14ac:dyDescent="0.2">
      <c r="A1277" s="42">
        <v>6</v>
      </c>
      <c r="B1277" s="51" t="s">
        <v>1619</v>
      </c>
      <c r="C1277" s="42"/>
      <c r="D1277" s="42"/>
      <c r="E1277" s="42"/>
      <c r="F1277" s="42"/>
    </row>
    <row r="1278" spans="1:6" ht="25.5" outlineLevel="1" x14ac:dyDescent="0.2">
      <c r="A1278" s="42">
        <v>7</v>
      </c>
      <c r="B1278" s="51" t="s">
        <v>1620</v>
      </c>
      <c r="C1278" s="42"/>
      <c r="D1278" s="42"/>
      <c r="E1278" s="42"/>
      <c r="F1278" s="42"/>
    </row>
    <row r="1279" spans="1:6" ht="38.25" outlineLevel="1" x14ac:dyDescent="0.2">
      <c r="A1279" s="42">
        <v>8</v>
      </c>
      <c r="B1279" s="51" t="s">
        <v>1621</v>
      </c>
      <c r="C1279" s="42"/>
      <c r="D1279" s="42"/>
      <c r="E1279" s="42"/>
      <c r="F1279" s="42"/>
    </row>
    <row r="1280" spans="1:6" ht="25.5" outlineLevel="1" x14ac:dyDescent="0.2">
      <c r="A1280" s="42">
        <v>9</v>
      </c>
      <c r="B1280" s="51" t="s">
        <v>1622</v>
      </c>
      <c r="C1280" s="42"/>
      <c r="D1280" s="42"/>
      <c r="E1280" s="42"/>
      <c r="F1280" s="42"/>
    </row>
    <row r="1281" spans="1:6" ht="38.25" outlineLevel="1" x14ac:dyDescent="0.2">
      <c r="A1281" s="42">
        <v>10</v>
      </c>
      <c r="B1281" s="51" t="s">
        <v>1623</v>
      </c>
      <c r="C1281" s="42"/>
      <c r="D1281" s="42"/>
      <c r="E1281" s="42"/>
      <c r="F1281" s="42"/>
    </row>
    <row r="1282" spans="1:6" outlineLevel="1" x14ac:dyDescent="0.2">
      <c r="A1282" s="42"/>
      <c r="B1282" s="42"/>
      <c r="C1282" s="42"/>
      <c r="D1282" s="42"/>
      <c r="E1282" s="42"/>
      <c r="F1282" s="42"/>
    </row>
    <row r="1283" spans="1:6" outlineLevel="1" x14ac:dyDescent="0.2">
      <c r="A1283" s="43" t="s">
        <v>144</v>
      </c>
      <c r="B1283" s="44"/>
      <c r="C1283" s="42"/>
      <c r="D1283" s="42"/>
      <c r="E1283" s="42"/>
      <c r="F1283" s="42"/>
    </row>
    <row r="1284" spans="1:6" ht="25.5" outlineLevel="1" x14ac:dyDescent="0.2">
      <c r="A1284" s="42">
        <v>1</v>
      </c>
      <c r="B1284" s="51" t="s">
        <v>1624</v>
      </c>
      <c r="C1284" s="42"/>
      <c r="D1284" s="42"/>
      <c r="E1284" s="42"/>
      <c r="F1284" s="42"/>
    </row>
    <row r="1285" spans="1:6" outlineLevel="1" x14ac:dyDescent="0.2">
      <c r="A1285" s="42">
        <v>2</v>
      </c>
      <c r="B1285" s="51" t="s">
        <v>1625</v>
      </c>
      <c r="C1285" s="42"/>
      <c r="D1285" s="42"/>
      <c r="E1285" s="42"/>
      <c r="F1285" s="42"/>
    </row>
    <row r="1286" spans="1:6" ht="38.25" outlineLevel="1" x14ac:dyDescent="0.2">
      <c r="A1286" s="42">
        <v>3</v>
      </c>
      <c r="B1286" s="51" t="s">
        <v>1626</v>
      </c>
      <c r="C1286" s="42"/>
      <c r="D1286" s="42"/>
      <c r="E1286" s="42"/>
      <c r="F1286" s="42"/>
    </row>
    <row r="1287" spans="1:6" ht="25.5" outlineLevel="1" x14ac:dyDescent="0.2">
      <c r="A1287" s="42">
        <v>4</v>
      </c>
      <c r="B1287" s="51" t="s">
        <v>1627</v>
      </c>
      <c r="C1287" s="42"/>
      <c r="D1287" s="42"/>
      <c r="E1287" s="42"/>
      <c r="F1287" s="42"/>
    </row>
    <row r="1288" spans="1:6" ht="38.25" outlineLevel="1" x14ac:dyDescent="0.2">
      <c r="A1288" s="42">
        <v>5</v>
      </c>
      <c r="B1288" s="51" t="s">
        <v>1628</v>
      </c>
      <c r="C1288" s="42"/>
      <c r="D1288" s="42"/>
      <c r="E1288" s="42"/>
      <c r="F1288" s="42"/>
    </row>
    <row r="1289" spans="1:6" ht="25.5" outlineLevel="1" x14ac:dyDescent="0.2">
      <c r="A1289" s="42">
        <v>6</v>
      </c>
      <c r="B1289" s="51" t="s">
        <v>1629</v>
      </c>
      <c r="C1289" s="42"/>
      <c r="D1289" s="42"/>
      <c r="E1289" s="42"/>
      <c r="F1289" s="42"/>
    </row>
    <row r="1290" spans="1:6" outlineLevel="1" x14ac:dyDescent="0.2">
      <c r="A1290" s="42">
        <v>7</v>
      </c>
      <c r="B1290" s="51" t="s">
        <v>1630</v>
      </c>
      <c r="C1290" s="42"/>
      <c r="D1290" s="42"/>
      <c r="E1290" s="42"/>
      <c r="F1290" s="42"/>
    </row>
    <row r="1291" spans="1:6" outlineLevel="1" x14ac:dyDescent="0.2">
      <c r="A1291" s="42"/>
      <c r="B1291" s="42"/>
      <c r="C1291" s="42"/>
      <c r="D1291" s="42"/>
      <c r="E1291" s="42"/>
      <c r="F1291" s="42"/>
    </row>
    <row r="1292" spans="1:6" outlineLevel="1" x14ac:dyDescent="0.2">
      <c r="A1292" s="43" t="s">
        <v>147</v>
      </c>
      <c r="B1292" s="44"/>
      <c r="C1292" s="42"/>
      <c r="D1292" s="42"/>
      <c r="E1292" s="42"/>
      <c r="F1292" s="42"/>
    </row>
    <row r="1293" spans="1:6" outlineLevel="1" x14ac:dyDescent="0.2">
      <c r="A1293" s="42">
        <v>1</v>
      </c>
      <c r="B1293" s="51" t="s">
        <v>1631</v>
      </c>
      <c r="C1293" s="42"/>
      <c r="D1293" s="42"/>
      <c r="E1293" s="42"/>
      <c r="F1293" s="42"/>
    </row>
    <row r="1294" spans="1:6" outlineLevel="1" x14ac:dyDescent="0.2">
      <c r="A1294" s="42">
        <v>2</v>
      </c>
      <c r="B1294" s="51" t="s">
        <v>1632</v>
      </c>
      <c r="C1294" s="42"/>
      <c r="D1294" s="42"/>
      <c r="E1294" s="42"/>
      <c r="F1294" s="42"/>
    </row>
    <row r="1295" spans="1:6" ht="25.5" outlineLevel="1" x14ac:dyDescent="0.2">
      <c r="A1295" s="42">
        <v>3</v>
      </c>
      <c r="B1295" s="51" t="s">
        <v>1633</v>
      </c>
      <c r="C1295" s="42"/>
      <c r="D1295" s="42"/>
      <c r="E1295" s="42"/>
      <c r="F1295" s="42"/>
    </row>
    <row r="1296" spans="1:6" outlineLevel="1" x14ac:dyDescent="0.2">
      <c r="A1296" s="42">
        <v>4</v>
      </c>
      <c r="B1296" s="51" t="s">
        <v>1634</v>
      </c>
      <c r="C1296" s="42"/>
      <c r="D1296" s="42"/>
      <c r="E1296" s="42"/>
      <c r="F1296" s="42"/>
    </row>
    <row r="1297" spans="1:6" outlineLevel="1" x14ac:dyDescent="0.2">
      <c r="A1297" s="42">
        <v>5</v>
      </c>
      <c r="B1297" s="51" t="s">
        <v>1635</v>
      </c>
      <c r="C1297" s="42"/>
      <c r="D1297" s="42"/>
      <c r="E1297" s="42"/>
      <c r="F1297" s="42"/>
    </row>
    <row r="1298" spans="1:6" outlineLevel="1" x14ac:dyDescent="0.2">
      <c r="A1298" s="42"/>
      <c r="B1298" s="42"/>
      <c r="C1298" s="42"/>
      <c r="D1298" s="42"/>
      <c r="E1298" s="42"/>
      <c r="F1298" s="42"/>
    </row>
    <row r="1299" spans="1:6" outlineLevel="1" x14ac:dyDescent="0.2">
      <c r="A1299" s="43" t="s">
        <v>149</v>
      </c>
      <c r="B1299" s="44"/>
      <c r="C1299" s="42"/>
      <c r="D1299" s="42"/>
      <c r="E1299" s="42"/>
      <c r="F1299" s="42"/>
    </row>
    <row r="1300" spans="1:6" ht="25.5" outlineLevel="1" x14ac:dyDescent="0.2">
      <c r="A1300" s="42">
        <v>1</v>
      </c>
      <c r="B1300" s="51" t="s">
        <v>1636</v>
      </c>
      <c r="C1300" s="42"/>
      <c r="D1300" s="42"/>
      <c r="E1300" s="42"/>
      <c r="F1300" s="42"/>
    </row>
    <row r="1301" spans="1:6" outlineLevel="1" x14ac:dyDescent="0.2">
      <c r="A1301" s="42">
        <v>2</v>
      </c>
      <c r="B1301" s="51" t="s">
        <v>1637</v>
      </c>
      <c r="C1301" s="42"/>
      <c r="D1301" s="42"/>
      <c r="E1301" s="42"/>
      <c r="F1301" s="42"/>
    </row>
    <row r="1302" spans="1:6" outlineLevel="1" x14ac:dyDescent="0.2">
      <c r="A1302" s="42">
        <v>3</v>
      </c>
      <c r="B1302" s="51" t="s">
        <v>1638</v>
      </c>
      <c r="C1302" s="42"/>
      <c r="D1302" s="42"/>
      <c r="E1302" s="42"/>
      <c r="F1302" s="42"/>
    </row>
    <row r="1303" spans="1:6" outlineLevel="1" x14ac:dyDescent="0.2">
      <c r="A1303" s="42">
        <v>4</v>
      </c>
      <c r="B1303" s="51" t="s">
        <v>1639</v>
      </c>
      <c r="C1303" s="42"/>
      <c r="D1303" s="42"/>
      <c r="E1303" s="42"/>
      <c r="F1303" s="42"/>
    </row>
    <row r="1304" spans="1:6" outlineLevel="1" x14ac:dyDescent="0.2">
      <c r="A1304" s="42">
        <v>5</v>
      </c>
      <c r="B1304" s="51" t="s">
        <v>1635</v>
      </c>
      <c r="C1304" s="42"/>
      <c r="D1304" s="42"/>
      <c r="E1304" s="42"/>
      <c r="F1304" s="42"/>
    </row>
    <row r="1305" spans="1:6" outlineLevel="1" x14ac:dyDescent="0.2">
      <c r="A1305" s="42"/>
      <c r="B1305" s="42"/>
      <c r="C1305" s="42"/>
      <c r="D1305" s="42"/>
      <c r="E1305" s="42"/>
      <c r="F1305" s="42"/>
    </row>
    <row r="1306" spans="1:6" outlineLevel="1" x14ac:dyDescent="0.2">
      <c r="A1306" s="43" t="s">
        <v>151</v>
      </c>
      <c r="B1306" s="44"/>
      <c r="C1306" s="42"/>
      <c r="D1306" s="42"/>
      <c r="E1306" s="42"/>
      <c r="F1306" s="42"/>
    </row>
    <row r="1307" spans="1:6" outlineLevel="1" x14ac:dyDescent="0.2">
      <c r="A1307" s="42">
        <v>1</v>
      </c>
      <c r="B1307" s="51" t="s">
        <v>1640</v>
      </c>
      <c r="C1307" s="42"/>
      <c r="D1307" s="42"/>
      <c r="E1307" s="42"/>
      <c r="F1307" s="42"/>
    </row>
    <row r="1308" spans="1:6" outlineLevel="1" x14ac:dyDescent="0.2">
      <c r="A1308" s="42">
        <v>2</v>
      </c>
      <c r="B1308" s="51" t="s">
        <v>1641</v>
      </c>
      <c r="C1308" s="42"/>
      <c r="D1308" s="42"/>
      <c r="E1308" s="42"/>
      <c r="F1308" s="42"/>
    </row>
    <row r="1309" spans="1:6" ht="25.5" outlineLevel="1" x14ac:dyDescent="0.2">
      <c r="A1309" s="42">
        <v>3</v>
      </c>
      <c r="B1309" s="51" t="s">
        <v>1642</v>
      </c>
      <c r="C1309" s="42"/>
      <c r="D1309" s="42"/>
      <c r="E1309" s="42"/>
      <c r="F1309" s="42"/>
    </row>
    <row r="1310" spans="1:6" outlineLevel="1" x14ac:dyDescent="0.2">
      <c r="A1310" s="42">
        <v>4</v>
      </c>
      <c r="B1310" s="51" t="s">
        <v>1643</v>
      </c>
      <c r="C1310" s="42"/>
      <c r="D1310" s="42"/>
      <c r="E1310" s="42"/>
      <c r="F1310" s="42"/>
    </row>
    <row r="1311" spans="1:6" outlineLevel="1" x14ac:dyDescent="0.2">
      <c r="A1311" s="42">
        <v>5</v>
      </c>
      <c r="B1311" s="51" t="s">
        <v>1644</v>
      </c>
      <c r="C1311" s="42"/>
      <c r="D1311" s="42"/>
      <c r="E1311" s="42"/>
      <c r="F1311" s="42"/>
    </row>
    <row r="1312" spans="1:6" outlineLevel="1" x14ac:dyDescent="0.2">
      <c r="A1312" s="42"/>
      <c r="B1312" s="42"/>
      <c r="C1312" s="42"/>
      <c r="D1312" s="42"/>
      <c r="E1312" s="42"/>
      <c r="F1312" s="42"/>
    </row>
    <row r="1313" spans="1:6" outlineLevel="1" x14ac:dyDescent="0.2">
      <c r="A1313" s="43" t="s">
        <v>153</v>
      </c>
      <c r="B1313" s="44"/>
      <c r="C1313" s="42"/>
      <c r="D1313" s="42"/>
      <c r="E1313" s="42"/>
      <c r="F1313" s="42"/>
    </row>
    <row r="1314" spans="1:6" outlineLevel="1" x14ac:dyDescent="0.2">
      <c r="A1314" s="42">
        <v>1</v>
      </c>
      <c r="B1314" s="51" t="s">
        <v>1645</v>
      </c>
      <c r="C1314" s="42"/>
      <c r="D1314" s="42"/>
      <c r="E1314" s="42"/>
      <c r="F1314" s="42"/>
    </row>
    <row r="1315" spans="1:6" outlineLevel="1" x14ac:dyDescent="0.2">
      <c r="A1315" s="42">
        <v>2</v>
      </c>
      <c r="B1315" s="51" t="s">
        <v>1646</v>
      </c>
      <c r="C1315" s="42"/>
      <c r="D1315" s="42"/>
      <c r="E1315" s="42"/>
      <c r="F1315" s="42"/>
    </row>
    <row r="1316" spans="1:6" ht="25.5" outlineLevel="1" x14ac:dyDescent="0.2">
      <c r="A1316" s="42">
        <v>3</v>
      </c>
      <c r="B1316" s="51" t="s">
        <v>1647</v>
      </c>
      <c r="C1316" s="42"/>
      <c r="D1316" s="42"/>
      <c r="E1316" s="42"/>
      <c r="F1316" s="42"/>
    </row>
    <row r="1317" spans="1:6" outlineLevel="1" x14ac:dyDescent="0.2">
      <c r="A1317" s="42">
        <v>4</v>
      </c>
      <c r="B1317" s="51" t="s">
        <v>1635</v>
      </c>
      <c r="C1317" s="42"/>
      <c r="D1317" s="42"/>
      <c r="E1317" s="42"/>
      <c r="F1317" s="42"/>
    </row>
    <row r="1318" spans="1:6" outlineLevel="1" x14ac:dyDescent="0.2">
      <c r="A1318" s="42"/>
      <c r="B1318" s="42"/>
      <c r="C1318" s="42"/>
      <c r="D1318" s="42"/>
      <c r="E1318" s="42"/>
      <c r="F1318" s="42"/>
    </row>
    <row r="1319" spans="1:6" outlineLevel="1" x14ac:dyDescent="0.2">
      <c r="A1319" s="43" t="s">
        <v>155</v>
      </c>
      <c r="B1319" s="44"/>
      <c r="C1319" s="42"/>
      <c r="D1319" s="42"/>
      <c r="E1319" s="42"/>
      <c r="F1319" s="42"/>
    </row>
    <row r="1320" spans="1:6" ht="25.5" outlineLevel="1" x14ac:dyDescent="0.2">
      <c r="A1320" s="42">
        <v>1</v>
      </c>
      <c r="B1320" s="51" t="s">
        <v>1648</v>
      </c>
      <c r="C1320" s="42"/>
      <c r="D1320" s="42"/>
      <c r="E1320" s="42"/>
      <c r="F1320" s="42"/>
    </row>
    <row r="1321" spans="1:6" outlineLevel="1" x14ac:dyDescent="0.2">
      <c r="A1321" s="42">
        <v>2</v>
      </c>
      <c r="B1321" s="51" t="s">
        <v>1649</v>
      </c>
      <c r="C1321" s="42"/>
      <c r="D1321" s="42"/>
      <c r="E1321" s="42"/>
      <c r="F1321" s="42"/>
    </row>
    <row r="1322" spans="1:6" ht="25.5" outlineLevel="1" x14ac:dyDescent="0.2">
      <c r="A1322" s="42">
        <v>3</v>
      </c>
      <c r="B1322" s="51" t="s">
        <v>1650</v>
      </c>
      <c r="C1322" s="42"/>
      <c r="D1322" s="42"/>
      <c r="E1322" s="42"/>
      <c r="F1322" s="42"/>
    </row>
    <row r="1323" spans="1:6" outlineLevel="1" x14ac:dyDescent="0.2">
      <c r="A1323" s="42">
        <v>4</v>
      </c>
      <c r="B1323" s="51" t="s">
        <v>1651</v>
      </c>
      <c r="C1323" s="42"/>
      <c r="D1323" s="42"/>
      <c r="E1323" s="42"/>
      <c r="F1323" s="42"/>
    </row>
    <row r="1324" spans="1:6" ht="25.5" outlineLevel="1" x14ac:dyDescent="0.2">
      <c r="A1324" s="42">
        <v>5</v>
      </c>
      <c r="B1324" s="51" t="s">
        <v>1652</v>
      </c>
      <c r="C1324" s="42"/>
      <c r="D1324" s="42"/>
      <c r="E1324" s="42"/>
      <c r="F1324" s="42"/>
    </row>
    <row r="1325" spans="1:6" ht="25.5" outlineLevel="1" x14ac:dyDescent="0.2">
      <c r="A1325" s="42">
        <v>6</v>
      </c>
      <c r="B1325" s="51" t="s">
        <v>1653</v>
      </c>
      <c r="C1325" s="42"/>
      <c r="D1325" s="42"/>
      <c r="E1325" s="42"/>
      <c r="F1325" s="42"/>
    </row>
    <row r="1326" spans="1:6" ht="25.5" outlineLevel="1" x14ac:dyDescent="0.2">
      <c r="A1326" s="42">
        <v>7</v>
      </c>
      <c r="B1326" s="51" t="s">
        <v>1654</v>
      </c>
      <c r="C1326" s="42"/>
      <c r="D1326" s="42"/>
      <c r="E1326" s="42"/>
      <c r="F1326" s="42"/>
    </row>
    <row r="1327" spans="1:6" ht="25.5" outlineLevel="1" x14ac:dyDescent="0.2">
      <c r="A1327" s="42">
        <v>8</v>
      </c>
      <c r="B1327" s="51" t="s">
        <v>1655</v>
      </c>
      <c r="C1327" s="42"/>
      <c r="D1327" s="42"/>
      <c r="E1327" s="42"/>
      <c r="F1327" s="42"/>
    </row>
    <row r="1328" spans="1:6" outlineLevel="1" x14ac:dyDescent="0.2">
      <c r="A1328" s="42">
        <v>9</v>
      </c>
      <c r="B1328" s="51" t="s">
        <v>1656</v>
      </c>
      <c r="C1328" s="42"/>
      <c r="D1328" s="42"/>
      <c r="E1328" s="42"/>
      <c r="F1328" s="42"/>
    </row>
    <row r="1329" spans="1:6" ht="38.25" outlineLevel="1" x14ac:dyDescent="0.2">
      <c r="A1329" s="42">
        <v>10</v>
      </c>
      <c r="B1329" s="51" t="s">
        <v>1657</v>
      </c>
      <c r="C1329" s="42"/>
      <c r="D1329" s="42"/>
      <c r="E1329" s="42"/>
      <c r="F1329" s="42"/>
    </row>
    <row r="1330" spans="1:6" ht="38.25" outlineLevel="1" x14ac:dyDescent="0.2">
      <c r="A1330" s="42">
        <v>11</v>
      </c>
      <c r="B1330" s="51" t="s">
        <v>1658</v>
      </c>
      <c r="C1330" s="42"/>
      <c r="D1330" s="42"/>
      <c r="E1330" s="42"/>
      <c r="F1330" s="42"/>
    </row>
    <row r="1331" spans="1:6" ht="38.25" outlineLevel="1" x14ac:dyDescent="0.2">
      <c r="A1331" s="42">
        <v>12</v>
      </c>
      <c r="B1331" s="51" t="s">
        <v>1659</v>
      </c>
      <c r="C1331" s="42"/>
      <c r="D1331" s="42"/>
      <c r="E1331" s="42"/>
      <c r="F1331" s="42"/>
    </row>
    <row r="1332" spans="1:6" ht="25.5" outlineLevel="1" x14ac:dyDescent="0.2">
      <c r="A1332" s="42">
        <v>13</v>
      </c>
      <c r="B1332" s="51" t="s">
        <v>1660</v>
      </c>
      <c r="C1332" s="42"/>
      <c r="D1332" s="42"/>
      <c r="E1332" s="42"/>
      <c r="F1332" s="42"/>
    </row>
    <row r="1333" spans="1:6" ht="25.5" outlineLevel="1" x14ac:dyDescent="0.2">
      <c r="A1333" s="42">
        <v>14</v>
      </c>
      <c r="B1333" s="51" t="s">
        <v>1661</v>
      </c>
      <c r="C1333" s="42"/>
      <c r="D1333" s="42"/>
      <c r="E1333" s="42"/>
      <c r="F1333" s="42"/>
    </row>
    <row r="1334" spans="1:6" ht="38.25" outlineLevel="1" x14ac:dyDescent="0.2">
      <c r="A1334" s="42">
        <v>15</v>
      </c>
      <c r="B1334" s="51" t="s">
        <v>1662</v>
      </c>
      <c r="C1334" s="42"/>
      <c r="D1334" s="42"/>
      <c r="E1334" s="42"/>
      <c r="F1334" s="42"/>
    </row>
    <row r="1335" spans="1:6" ht="25.5" outlineLevel="1" x14ac:dyDescent="0.2">
      <c r="A1335" s="42">
        <v>16</v>
      </c>
      <c r="B1335" s="51" t="s">
        <v>1663</v>
      </c>
      <c r="C1335" s="42"/>
      <c r="D1335" s="42"/>
      <c r="E1335" s="42"/>
      <c r="F1335" s="42"/>
    </row>
    <row r="1336" spans="1:6" outlineLevel="1" x14ac:dyDescent="0.2">
      <c r="A1336" s="42"/>
      <c r="B1336" s="42"/>
      <c r="C1336" s="42"/>
      <c r="D1336" s="42"/>
      <c r="E1336" s="42"/>
      <c r="F1336" s="42"/>
    </row>
    <row r="1337" spans="1:6" ht="25.5" outlineLevel="1" x14ac:dyDescent="0.2">
      <c r="A1337" s="43" t="s">
        <v>158</v>
      </c>
      <c r="B1337" s="44"/>
      <c r="C1337" s="42"/>
      <c r="D1337" s="42"/>
      <c r="E1337" s="42"/>
      <c r="F1337" s="42"/>
    </row>
    <row r="1338" spans="1:6" ht="25.5" outlineLevel="1" x14ac:dyDescent="0.2">
      <c r="A1338" s="42">
        <v>1</v>
      </c>
      <c r="B1338" s="51" t="s">
        <v>1664</v>
      </c>
      <c r="C1338" s="42"/>
      <c r="D1338" s="42"/>
      <c r="E1338" s="42"/>
      <c r="F1338" s="42"/>
    </row>
    <row r="1339" spans="1:6" ht="38.25" outlineLevel="1" x14ac:dyDescent="0.2">
      <c r="A1339" s="42">
        <v>2</v>
      </c>
      <c r="B1339" s="51" t="s">
        <v>1665</v>
      </c>
      <c r="C1339" s="42"/>
      <c r="D1339" s="42"/>
      <c r="E1339" s="42"/>
      <c r="F1339" s="42"/>
    </row>
    <row r="1340" spans="1:6" ht="63.75" outlineLevel="1" x14ac:dyDescent="0.2">
      <c r="A1340" s="42">
        <v>3</v>
      </c>
      <c r="B1340" s="51" t="s">
        <v>1666</v>
      </c>
      <c r="C1340" s="42"/>
      <c r="D1340" s="42"/>
      <c r="E1340" s="42"/>
      <c r="F1340" s="42"/>
    </row>
    <row r="1341" spans="1:6" ht="38.25" outlineLevel="1" x14ac:dyDescent="0.2">
      <c r="A1341" s="42">
        <v>4</v>
      </c>
      <c r="B1341" s="51" t="s">
        <v>1667</v>
      </c>
      <c r="C1341" s="42"/>
      <c r="D1341" s="42"/>
      <c r="E1341" s="42"/>
      <c r="F1341" s="42"/>
    </row>
    <row r="1342" spans="1:6" ht="38.25" outlineLevel="1" x14ac:dyDescent="0.2">
      <c r="A1342" s="42">
        <v>5</v>
      </c>
      <c r="B1342" s="51" t="s">
        <v>1668</v>
      </c>
      <c r="C1342" s="42"/>
      <c r="D1342" s="42"/>
      <c r="E1342" s="42"/>
      <c r="F1342" s="42"/>
    </row>
    <row r="1343" spans="1:6" ht="25.5" outlineLevel="1" x14ac:dyDescent="0.2">
      <c r="A1343" s="42">
        <v>6</v>
      </c>
      <c r="B1343" s="51" t="s">
        <v>1669</v>
      </c>
      <c r="C1343" s="42"/>
      <c r="D1343" s="42"/>
      <c r="E1343" s="42"/>
      <c r="F1343" s="42"/>
    </row>
    <row r="1344" spans="1:6" outlineLevel="1" x14ac:dyDescent="0.2">
      <c r="A1344" s="42"/>
      <c r="B1344" s="42"/>
      <c r="C1344" s="42"/>
      <c r="D1344" s="42"/>
      <c r="E1344" s="42"/>
      <c r="F1344" s="42"/>
    </row>
    <row r="1345" spans="1:6" outlineLevel="1" x14ac:dyDescent="0.2">
      <c r="A1345" s="43" t="s">
        <v>161</v>
      </c>
      <c r="B1345" s="44"/>
      <c r="C1345" s="42"/>
      <c r="D1345" s="42"/>
      <c r="E1345" s="42"/>
      <c r="F1345" s="42"/>
    </row>
    <row r="1346" spans="1:6" outlineLevel="1" x14ac:dyDescent="0.2">
      <c r="A1346" s="42">
        <v>1</v>
      </c>
      <c r="B1346" s="51" t="s">
        <v>1670</v>
      </c>
      <c r="C1346" s="42"/>
      <c r="D1346" s="42"/>
      <c r="E1346" s="42"/>
      <c r="F1346" s="42"/>
    </row>
    <row r="1347" spans="1:6" outlineLevel="1" x14ac:dyDescent="0.2">
      <c r="A1347" s="42">
        <v>2</v>
      </c>
      <c r="B1347" s="51" t="s">
        <v>1671</v>
      </c>
      <c r="C1347" s="42"/>
      <c r="D1347" s="42"/>
      <c r="E1347" s="42"/>
      <c r="F1347" s="42"/>
    </row>
    <row r="1348" spans="1:6" ht="25.5" outlineLevel="1" x14ac:dyDescent="0.2">
      <c r="A1348" s="42">
        <v>3</v>
      </c>
      <c r="B1348" s="51" t="s">
        <v>1672</v>
      </c>
      <c r="C1348" s="42"/>
      <c r="D1348" s="42"/>
      <c r="E1348" s="42"/>
      <c r="F1348" s="42"/>
    </row>
    <row r="1349" spans="1:6" outlineLevel="1" x14ac:dyDescent="0.2">
      <c r="A1349" s="42">
        <v>4</v>
      </c>
      <c r="B1349" s="51" t="s">
        <v>1673</v>
      </c>
      <c r="C1349" s="42"/>
      <c r="D1349" s="42"/>
      <c r="E1349" s="42"/>
      <c r="F1349" s="42"/>
    </row>
    <row r="1350" spans="1:6" outlineLevel="1" x14ac:dyDescent="0.2">
      <c r="A1350" s="42">
        <v>5</v>
      </c>
      <c r="B1350" s="51" t="s">
        <v>1674</v>
      </c>
      <c r="C1350" s="42"/>
      <c r="D1350" s="42"/>
      <c r="E1350" s="42"/>
      <c r="F1350" s="42"/>
    </row>
    <row r="1351" spans="1:6" outlineLevel="1" x14ac:dyDescent="0.2">
      <c r="A1351" s="42"/>
      <c r="B1351" s="42"/>
      <c r="C1351" s="42"/>
      <c r="D1351" s="42"/>
      <c r="E1351" s="42"/>
      <c r="F1351" s="42"/>
    </row>
    <row r="1352" spans="1:6" outlineLevel="1" x14ac:dyDescent="0.2">
      <c r="A1352" s="43" t="s">
        <v>164</v>
      </c>
      <c r="B1352" s="44"/>
      <c r="C1352" s="42"/>
      <c r="D1352" s="42"/>
      <c r="E1352" s="42"/>
      <c r="F1352" s="42"/>
    </row>
    <row r="1353" spans="1:6" ht="25.5" outlineLevel="1" x14ac:dyDescent="0.2">
      <c r="A1353" s="42">
        <v>1</v>
      </c>
      <c r="B1353" s="51" t="s">
        <v>1675</v>
      </c>
      <c r="C1353" s="42"/>
      <c r="D1353" s="42"/>
      <c r="E1353" s="42"/>
      <c r="F1353" s="42"/>
    </row>
    <row r="1354" spans="1:6" ht="25.5" outlineLevel="1" x14ac:dyDescent="0.2">
      <c r="A1354" s="42">
        <v>2</v>
      </c>
      <c r="B1354" s="51" t="s">
        <v>1676</v>
      </c>
      <c r="C1354" s="42"/>
      <c r="D1354" s="42"/>
      <c r="E1354" s="42"/>
      <c r="F1354" s="42"/>
    </row>
    <row r="1355" spans="1:6" outlineLevel="1" x14ac:dyDescent="0.2">
      <c r="A1355" s="42">
        <v>3</v>
      </c>
      <c r="B1355" s="51" t="s">
        <v>1677</v>
      </c>
      <c r="C1355" s="42"/>
      <c r="D1355" s="42"/>
      <c r="E1355" s="42"/>
      <c r="F1355" s="42"/>
    </row>
    <row r="1356" spans="1:6" ht="25.5" outlineLevel="1" x14ac:dyDescent="0.2">
      <c r="A1356" s="42">
        <v>4</v>
      </c>
      <c r="B1356" s="51" t="s">
        <v>1678</v>
      </c>
      <c r="C1356" s="42"/>
      <c r="D1356" s="42"/>
      <c r="E1356" s="42"/>
      <c r="F1356" s="42"/>
    </row>
    <row r="1357" spans="1:6" ht="25.5" outlineLevel="1" x14ac:dyDescent="0.2">
      <c r="A1357" s="42">
        <v>5</v>
      </c>
      <c r="B1357" s="51" t="s">
        <v>1679</v>
      </c>
      <c r="C1357" s="42"/>
      <c r="D1357" s="42"/>
      <c r="E1357" s="42"/>
      <c r="F1357" s="42"/>
    </row>
    <row r="1358" spans="1:6" outlineLevel="1" x14ac:dyDescent="0.2">
      <c r="A1358" s="42"/>
      <c r="B1358" s="42"/>
      <c r="C1358" s="42"/>
      <c r="D1358" s="42"/>
      <c r="E1358" s="42"/>
      <c r="F1358" s="42"/>
    </row>
    <row r="1359" spans="1:6" ht="25.5" outlineLevel="1" x14ac:dyDescent="0.2">
      <c r="A1359" s="43" t="s">
        <v>167</v>
      </c>
      <c r="B1359" s="44"/>
      <c r="C1359" s="42"/>
      <c r="D1359" s="42"/>
      <c r="E1359" s="42"/>
      <c r="F1359" s="42"/>
    </row>
    <row r="1360" spans="1:6" outlineLevel="1" x14ac:dyDescent="0.2">
      <c r="A1360" s="42">
        <v>1</v>
      </c>
      <c r="B1360" s="51" t="s">
        <v>1680</v>
      </c>
      <c r="C1360" s="42"/>
      <c r="D1360" s="42"/>
      <c r="E1360" s="42"/>
      <c r="F1360" s="42"/>
    </row>
    <row r="1361" spans="1:6" outlineLevel="1" x14ac:dyDescent="0.2">
      <c r="A1361" s="42">
        <v>2</v>
      </c>
      <c r="B1361" s="51" t="s">
        <v>1681</v>
      </c>
      <c r="C1361" s="42"/>
      <c r="D1361" s="42"/>
      <c r="E1361" s="42"/>
      <c r="F1361" s="42"/>
    </row>
    <row r="1362" spans="1:6" outlineLevel="1" x14ac:dyDescent="0.2">
      <c r="A1362" s="42">
        <v>3</v>
      </c>
      <c r="B1362" s="51" t="s">
        <v>1682</v>
      </c>
      <c r="C1362" s="42"/>
      <c r="D1362" s="42"/>
      <c r="E1362" s="42"/>
      <c r="F1362" s="42"/>
    </row>
    <row r="1363" spans="1:6" outlineLevel="1" x14ac:dyDescent="0.2">
      <c r="A1363" s="42">
        <v>4</v>
      </c>
      <c r="B1363" s="51" t="s">
        <v>1683</v>
      </c>
      <c r="C1363" s="42"/>
      <c r="D1363" s="42"/>
      <c r="E1363" s="42"/>
      <c r="F1363" s="42"/>
    </row>
    <row r="1364" spans="1:6" outlineLevel="1" x14ac:dyDescent="0.2">
      <c r="A1364" s="42"/>
      <c r="B1364" s="42"/>
      <c r="C1364" s="42"/>
      <c r="D1364" s="42"/>
      <c r="E1364" s="42"/>
      <c r="F1364" s="42"/>
    </row>
    <row r="1365" spans="1:6" outlineLevel="1" x14ac:dyDescent="0.2">
      <c r="A1365" s="43" t="s">
        <v>169</v>
      </c>
      <c r="B1365" s="44"/>
      <c r="C1365" s="42"/>
      <c r="D1365" s="42"/>
      <c r="E1365" s="42"/>
      <c r="F1365" s="42"/>
    </row>
    <row r="1366" spans="1:6" ht="25.5" outlineLevel="1" x14ac:dyDescent="0.2">
      <c r="A1366" s="42">
        <v>1</v>
      </c>
      <c r="B1366" s="51" t="s">
        <v>1684</v>
      </c>
      <c r="C1366" s="42"/>
      <c r="D1366" s="42"/>
      <c r="E1366" s="42"/>
      <c r="F1366" s="42"/>
    </row>
    <row r="1367" spans="1:6" outlineLevel="1" x14ac:dyDescent="0.2">
      <c r="A1367" s="42">
        <v>2</v>
      </c>
      <c r="B1367" s="51" t="s">
        <v>1685</v>
      </c>
      <c r="C1367" s="42"/>
      <c r="D1367" s="42"/>
      <c r="E1367" s="42"/>
      <c r="F1367" s="42"/>
    </row>
    <row r="1368" spans="1:6" outlineLevel="1" x14ac:dyDescent="0.2">
      <c r="A1368" s="42">
        <v>3</v>
      </c>
      <c r="B1368" s="51" t="s">
        <v>1686</v>
      </c>
      <c r="C1368" s="42"/>
      <c r="D1368" s="42"/>
      <c r="E1368" s="42"/>
      <c r="F1368" s="42"/>
    </row>
    <row r="1369" spans="1:6" ht="25.5" outlineLevel="1" x14ac:dyDescent="0.2">
      <c r="A1369" s="42">
        <v>4</v>
      </c>
      <c r="B1369" s="51" t="s">
        <v>1687</v>
      </c>
      <c r="C1369" s="42"/>
      <c r="D1369" s="42"/>
      <c r="E1369" s="42"/>
      <c r="F1369" s="42"/>
    </row>
    <row r="1370" spans="1:6" outlineLevel="1" x14ac:dyDescent="0.2">
      <c r="A1370" s="42">
        <v>5</v>
      </c>
      <c r="B1370" s="51" t="s">
        <v>1688</v>
      </c>
      <c r="C1370" s="42"/>
      <c r="D1370" s="42"/>
      <c r="E1370" s="42"/>
      <c r="F1370" s="42"/>
    </row>
    <row r="1371" spans="1:6" outlineLevel="1" x14ac:dyDescent="0.2">
      <c r="A1371" s="42"/>
      <c r="B1371" s="42"/>
      <c r="C1371" s="42"/>
      <c r="D1371" s="42"/>
      <c r="E1371" s="42"/>
      <c r="F1371" s="42"/>
    </row>
    <row r="1372" spans="1:6" outlineLevel="1" x14ac:dyDescent="0.2">
      <c r="A1372" s="43" t="s">
        <v>172</v>
      </c>
      <c r="B1372" s="44"/>
      <c r="C1372" s="42"/>
      <c r="D1372" s="42"/>
      <c r="E1372" s="42"/>
      <c r="F1372" s="42"/>
    </row>
    <row r="1373" spans="1:6" outlineLevel="1" x14ac:dyDescent="0.2">
      <c r="A1373" s="42">
        <v>1</v>
      </c>
      <c r="B1373" s="51" t="s">
        <v>1689</v>
      </c>
      <c r="C1373" s="42"/>
      <c r="D1373" s="42"/>
      <c r="E1373" s="42"/>
      <c r="F1373" s="42"/>
    </row>
    <row r="1374" spans="1:6" outlineLevel="1" x14ac:dyDescent="0.2">
      <c r="A1374" s="42">
        <v>2</v>
      </c>
      <c r="B1374" s="51" t="s">
        <v>1681</v>
      </c>
      <c r="C1374" s="42"/>
      <c r="D1374" s="42"/>
      <c r="E1374" s="42"/>
      <c r="F1374" s="42"/>
    </row>
    <row r="1375" spans="1:6" outlineLevel="1" x14ac:dyDescent="0.2">
      <c r="A1375" s="42">
        <v>3</v>
      </c>
      <c r="B1375" s="51" t="s">
        <v>1682</v>
      </c>
      <c r="C1375" s="42"/>
      <c r="D1375" s="42"/>
      <c r="E1375" s="42"/>
      <c r="F1375" s="42"/>
    </row>
    <row r="1376" spans="1:6" outlineLevel="1" x14ac:dyDescent="0.2">
      <c r="A1376" s="42">
        <v>4</v>
      </c>
      <c r="B1376" s="51" t="s">
        <v>1683</v>
      </c>
      <c r="C1376" s="42"/>
      <c r="D1376" s="42"/>
      <c r="E1376" s="42"/>
      <c r="F1376" s="42"/>
    </row>
    <row r="1377" spans="1:6" outlineLevel="1" x14ac:dyDescent="0.2">
      <c r="A1377" s="42"/>
      <c r="B1377" s="42"/>
      <c r="C1377" s="42"/>
      <c r="D1377" s="42"/>
      <c r="E1377" s="42"/>
      <c r="F1377" s="42"/>
    </row>
    <row r="1378" spans="1:6" outlineLevel="1" x14ac:dyDescent="0.2">
      <c r="A1378" s="43" t="s">
        <v>174</v>
      </c>
      <c r="B1378" s="44"/>
      <c r="C1378" s="42"/>
      <c r="D1378" s="42"/>
      <c r="E1378" s="42"/>
      <c r="F1378" s="42"/>
    </row>
    <row r="1379" spans="1:6" ht="25.5" outlineLevel="1" x14ac:dyDescent="0.2">
      <c r="A1379" s="42">
        <v>1</v>
      </c>
      <c r="B1379" s="51" t="s">
        <v>1690</v>
      </c>
      <c r="C1379" s="42"/>
      <c r="D1379" s="42"/>
      <c r="E1379" s="42"/>
      <c r="F1379" s="42"/>
    </row>
    <row r="1380" spans="1:6" ht="25.5" outlineLevel="1" x14ac:dyDescent="0.2">
      <c r="A1380" s="42">
        <v>2</v>
      </c>
      <c r="B1380" s="51" t="s">
        <v>1691</v>
      </c>
      <c r="C1380" s="42"/>
      <c r="D1380" s="42"/>
      <c r="E1380" s="42"/>
      <c r="F1380" s="42"/>
    </row>
    <row r="1381" spans="1:6" ht="25.5" outlineLevel="1" x14ac:dyDescent="0.2">
      <c r="A1381" s="42">
        <v>3</v>
      </c>
      <c r="B1381" s="51" t="s">
        <v>1692</v>
      </c>
      <c r="C1381" s="42"/>
      <c r="D1381" s="42"/>
      <c r="E1381" s="42"/>
      <c r="F1381" s="42"/>
    </row>
    <row r="1382" spans="1:6" ht="25.5" outlineLevel="1" x14ac:dyDescent="0.2">
      <c r="A1382" s="42">
        <v>4</v>
      </c>
      <c r="B1382" s="51" t="s">
        <v>1693</v>
      </c>
      <c r="C1382" s="42"/>
      <c r="D1382" s="42"/>
      <c r="E1382" s="42"/>
      <c r="F1382" s="42"/>
    </row>
    <row r="1383" spans="1:6" outlineLevel="1" x14ac:dyDescent="0.2">
      <c r="A1383" s="42">
        <v>5</v>
      </c>
      <c r="B1383" s="51" t="s">
        <v>1694</v>
      </c>
      <c r="C1383" s="42"/>
      <c r="D1383" s="42"/>
      <c r="E1383" s="42"/>
      <c r="F1383" s="42"/>
    </row>
    <row r="1384" spans="1:6" outlineLevel="1" x14ac:dyDescent="0.2">
      <c r="A1384" s="42"/>
      <c r="B1384" s="42"/>
      <c r="C1384" s="42"/>
      <c r="D1384" s="42"/>
      <c r="E1384" s="42"/>
      <c r="F1384" s="42"/>
    </row>
    <row r="1385" spans="1:6" outlineLevel="1" x14ac:dyDescent="0.2">
      <c r="A1385" s="43" t="s">
        <v>176</v>
      </c>
      <c r="B1385" s="44"/>
      <c r="C1385" s="42"/>
      <c r="D1385" s="42"/>
      <c r="E1385" s="42"/>
      <c r="F1385" s="42"/>
    </row>
    <row r="1386" spans="1:6" ht="25.5" outlineLevel="1" x14ac:dyDescent="0.2">
      <c r="A1386" s="42">
        <v>1</v>
      </c>
      <c r="B1386" s="51" t="s">
        <v>1695</v>
      </c>
      <c r="C1386" s="42"/>
      <c r="D1386" s="42"/>
      <c r="E1386" s="42"/>
      <c r="F1386" s="42"/>
    </row>
    <row r="1387" spans="1:6" outlineLevel="1" x14ac:dyDescent="0.2">
      <c r="A1387" s="42">
        <v>2</v>
      </c>
      <c r="B1387" s="51" t="s">
        <v>1696</v>
      </c>
      <c r="C1387" s="42"/>
      <c r="D1387" s="42"/>
      <c r="E1387" s="42"/>
      <c r="F1387" s="42"/>
    </row>
    <row r="1388" spans="1:6" outlineLevel="1" x14ac:dyDescent="0.2">
      <c r="A1388" s="42">
        <v>3</v>
      </c>
      <c r="B1388" s="51" t="s">
        <v>1697</v>
      </c>
      <c r="C1388" s="42"/>
      <c r="D1388" s="42"/>
      <c r="E1388" s="42"/>
      <c r="F1388" s="42"/>
    </row>
    <row r="1389" spans="1:6" outlineLevel="1" x14ac:dyDescent="0.2">
      <c r="A1389" s="42">
        <v>4</v>
      </c>
      <c r="B1389" s="51" t="s">
        <v>1698</v>
      </c>
      <c r="C1389" s="42"/>
      <c r="D1389" s="42"/>
      <c r="E1389" s="42"/>
      <c r="F1389" s="42"/>
    </row>
    <row r="1390" spans="1:6" outlineLevel="1" x14ac:dyDescent="0.2">
      <c r="A1390" s="42"/>
      <c r="B1390" s="42"/>
      <c r="C1390" s="42"/>
      <c r="D1390" s="42"/>
      <c r="E1390" s="42"/>
      <c r="F1390" s="42"/>
    </row>
    <row r="1391" spans="1:6" outlineLevel="1" x14ac:dyDescent="0.2">
      <c r="A1391" s="43" t="s">
        <v>179</v>
      </c>
      <c r="B1391" s="44"/>
      <c r="C1391" s="42"/>
      <c r="D1391" s="42"/>
      <c r="E1391" s="42"/>
      <c r="F1391" s="42"/>
    </row>
    <row r="1392" spans="1:6" ht="25.5" outlineLevel="1" x14ac:dyDescent="0.2">
      <c r="A1392" s="42">
        <v>1</v>
      </c>
      <c r="B1392" s="51" t="s">
        <v>1699</v>
      </c>
      <c r="C1392" s="42"/>
      <c r="D1392" s="42"/>
      <c r="E1392" s="42"/>
      <c r="F1392" s="42"/>
    </row>
    <row r="1393" spans="1:6" ht="25.5" outlineLevel="1" x14ac:dyDescent="0.2">
      <c r="A1393" s="42">
        <v>2</v>
      </c>
      <c r="B1393" s="51" t="s">
        <v>1700</v>
      </c>
      <c r="C1393" s="42"/>
      <c r="D1393" s="42"/>
      <c r="E1393" s="42"/>
      <c r="F1393" s="42"/>
    </row>
    <row r="1394" spans="1:6" outlineLevel="1" x14ac:dyDescent="0.2">
      <c r="A1394" s="42">
        <v>3</v>
      </c>
      <c r="B1394" s="51" t="s">
        <v>1701</v>
      </c>
      <c r="C1394" s="42"/>
      <c r="D1394" s="42"/>
      <c r="E1394" s="42"/>
      <c r="F1394" s="42"/>
    </row>
    <row r="1395" spans="1:6" outlineLevel="1" x14ac:dyDescent="0.2">
      <c r="A1395" s="42">
        <v>4</v>
      </c>
      <c r="B1395" s="51" t="s">
        <v>1702</v>
      </c>
      <c r="C1395" s="42"/>
      <c r="D1395" s="42"/>
      <c r="E1395" s="42"/>
      <c r="F1395" s="42"/>
    </row>
    <row r="1396" spans="1:6" outlineLevel="1" x14ac:dyDescent="0.2">
      <c r="A1396" s="42"/>
      <c r="B1396" s="42"/>
      <c r="C1396" s="42"/>
      <c r="D1396" s="42"/>
      <c r="E1396" s="42"/>
      <c r="F1396" s="42"/>
    </row>
    <row r="1397" spans="1:6" outlineLevel="1" x14ac:dyDescent="0.2">
      <c r="A1397" s="43" t="s">
        <v>182</v>
      </c>
      <c r="B1397" s="44"/>
      <c r="C1397" s="42"/>
      <c r="D1397" s="42"/>
      <c r="E1397" s="42"/>
      <c r="F1397" s="42"/>
    </row>
    <row r="1398" spans="1:6" ht="25.5" outlineLevel="1" x14ac:dyDescent="0.2">
      <c r="A1398" s="42">
        <v>1</v>
      </c>
      <c r="B1398" s="51" t="s">
        <v>1703</v>
      </c>
      <c r="C1398" s="42"/>
      <c r="D1398" s="42"/>
      <c r="E1398" s="42"/>
      <c r="F1398" s="42"/>
    </row>
    <row r="1399" spans="1:6" ht="25.5" outlineLevel="1" x14ac:dyDescent="0.2">
      <c r="A1399" s="42">
        <v>2</v>
      </c>
      <c r="B1399" s="51" t="s">
        <v>1700</v>
      </c>
      <c r="C1399" s="42"/>
      <c r="D1399" s="42"/>
      <c r="E1399" s="42"/>
      <c r="F1399" s="42"/>
    </row>
    <row r="1400" spans="1:6" outlineLevel="1" x14ac:dyDescent="0.2">
      <c r="A1400" s="42">
        <v>3</v>
      </c>
      <c r="B1400" s="51" t="s">
        <v>1701</v>
      </c>
      <c r="C1400" s="42"/>
      <c r="D1400" s="42"/>
      <c r="E1400" s="42"/>
      <c r="F1400" s="42"/>
    </row>
    <row r="1401" spans="1:6" outlineLevel="1" x14ac:dyDescent="0.2">
      <c r="A1401" s="42">
        <v>4</v>
      </c>
      <c r="B1401" s="51" t="s">
        <v>1702</v>
      </c>
      <c r="C1401" s="42"/>
      <c r="D1401" s="42"/>
      <c r="E1401" s="42"/>
      <c r="F1401" s="42"/>
    </row>
    <row r="1402" spans="1:6" outlineLevel="1" x14ac:dyDescent="0.2">
      <c r="A1402" s="42"/>
      <c r="B1402" s="42"/>
      <c r="C1402" s="42"/>
      <c r="D1402" s="42"/>
      <c r="E1402" s="42"/>
      <c r="F1402" s="42"/>
    </row>
    <row r="1403" spans="1:6" outlineLevel="1" x14ac:dyDescent="0.2">
      <c r="A1403" s="43" t="s">
        <v>185</v>
      </c>
      <c r="B1403" s="44"/>
      <c r="C1403" s="42"/>
      <c r="D1403" s="42"/>
      <c r="E1403" s="42"/>
      <c r="F1403" s="42"/>
    </row>
    <row r="1404" spans="1:6" ht="25.5" outlineLevel="1" x14ac:dyDescent="0.2">
      <c r="A1404" s="42">
        <v>1</v>
      </c>
      <c r="B1404" s="51" t="s">
        <v>1704</v>
      </c>
      <c r="C1404" s="42"/>
      <c r="D1404" s="42"/>
      <c r="E1404" s="42"/>
      <c r="F1404" s="42"/>
    </row>
    <row r="1405" spans="1:6" outlineLevel="1" x14ac:dyDescent="0.2">
      <c r="A1405" s="42">
        <v>2</v>
      </c>
      <c r="B1405" s="51" t="s">
        <v>1705</v>
      </c>
      <c r="C1405" s="42"/>
      <c r="D1405" s="42"/>
      <c r="E1405" s="42"/>
      <c r="F1405" s="42"/>
    </row>
    <row r="1406" spans="1:6" outlineLevel="1" x14ac:dyDescent="0.2">
      <c r="A1406" s="42">
        <v>3</v>
      </c>
      <c r="B1406" s="51" t="s">
        <v>1706</v>
      </c>
      <c r="C1406" s="42"/>
      <c r="D1406" s="42"/>
      <c r="E1406" s="42"/>
      <c r="F1406" s="42"/>
    </row>
    <row r="1407" spans="1:6" ht="25.5" outlineLevel="1" x14ac:dyDescent="0.2">
      <c r="A1407" s="42">
        <v>4</v>
      </c>
      <c r="B1407" s="51" t="s">
        <v>1707</v>
      </c>
      <c r="C1407" s="42"/>
      <c r="D1407" s="42"/>
      <c r="E1407" s="42"/>
      <c r="F1407" s="42"/>
    </row>
    <row r="1408" spans="1:6" ht="25.5" outlineLevel="1" x14ac:dyDescent="0.2">
      <c r="A1408" s="42">
        <v>5</v>
      </c>
      <c r="B1408" s="51" t="s">
        <v>1708</v>
      </c>
      <c r="C1408" s="42"/>
      <c r="D1408" s="42"/>
      <c r="E1408" s="42"/>
      <c r="F1408" s="42"/>
    </row>
    <row r="1409" spans="1:6" outlineLevel="1" x14ac:dyDescent="0.2">
      <c r="A1409" s="42"/>
      <c r="B1409" s="42"/>
      <c r="C1409" s="42"/>
      <c r="D1409" s="42"/>
      <c r="E1409" s="42"/>
      <c r="F1409" s="42"/>
    </row>
    <row r="1410" spans="1:6" outlineLevel="1" x14ac:dyDescent="0.2">
      <c r="A1410" s="43" t="s">
        <v>188</v>
      </c>
      <c r="B1410" s="44"/>
      <c r="C1410" s="42"/>
      <c r="D1410" s="42"/>
      <c r="E1410" s="42"/>
      <c r="F1410" s="42"/>
    </row>
    <row r="1411" spans="1:6" outlineLevel="1" x14ac:dyDescent="0.2">
      <c r="A1411" s="42">
        <v>1</v>
      </c>
      <c r="B1411" s="51" t="s">
        <v>1709</v>
      </c>
      <c r="C1411" s="42"/>
      <c r="D1411" s="42"/>
      <c r="E1411" s="42"/>
      <c r="F1411" s="42"/>
    </row>
    <row r="1412" spans="1:6" ht="25.5" outlineLevel="1" x14ac:dyDescent="0.2">
      <c r="A1412" s="42">
        <v>2</v>
      </c>
      <c r="B1412" s="51" t="s">
        <v>1700</v>
      </c>
      <c r="C1412" s="42"/>
      <c r="D1412" s="42"/>
      <c r="E1412" s="42"/>
      <c r="F1412" s="42"/>
    </row>
    <row r="1413" spans="1:6" outlineLevel="1" x14ac:dyDescent="0.2">
      <c r="A1413" s="42">
        <v>3</v>
      </c>
      <c r="B1413" s="51" t="s">
        <v>1701</v>
      </c>
      <c r="C1413" s="42"/>
      <c r="D1413" s="42"/>
      <c r="E1413" s="42"/>
      <c r="F1413" s="42"/>
    </row>
    <row r="1414" spans="1:6" outlineLevel="1" x14ac:dyDescent="0.2">
      <c r="A1414" s="42">
        <v>4</v>
      </c>
      <c r="B1414" s="51" t="s">
        <v>1702</v>
      </c>
      <c r="C1414" s="42"/>
      <c r="D1414" s="42"/>
      <c r="E1414" s="42"/>
      <c r="F1414" s="42"/>
    </row>
    <row r="1415" spans="1:6" outlineLevel="1" x14ac:dyDescent="0.2">
      <c r="A1415" s="42"/>
      <c r="B1415" s="42"/>
      <c r="C1415" s="42"/>
      <c r="D1415" s="42"/>
      <c r="E1415" s="42"/>
      <c r="F1415" s="42"/>
    </row>
    <row r="1416" spans="1:6" ht="25.5" outlineLevel="1" x14ac:dyDescent="0.2">
      <c r="A1416" s="43" t="s">
        <v>191</v>
      </c>
      <c r="B1416" s="44"/>
      <c r="C1416" s="42"/>
      <c r="D1416" s="42"/>
      <c r="E1416" s="42"/>
      <c r="F1416" s="42"/>
    </row>
    <row r="1417" spans="1:6" ht="25.5" outlineLevel="1" x14ac:dyDescent="0.2">
      <c r="A1417" s="42">
        <v>1</v>
      </c>
      <c r="B1417" s="51" t="s">
        <v>1710</v>
      </c>
      <c r="C1417" s="42"/>
      <c r="D1417" s="42"/>
      <c r="E1417" s="42"/>
      <c r="F1417" s="42"/>
    </row>
    <row r="1418" spans="1:6" ht="25.5" outlineLevel="1" x14ac:dyDescent="0.2">
      <c r="A1418" s="42">
        <v>2</v>
      </c>
      <c r="B1418" s="51" t="s">
        <v>1700</v>
      </c>
      <c r="C1418" s="42"/>
      <c r="D1418" s="42"/>
      <c r="E1418" s="42"/>
      <c r="F1418" s="42"/>
    </row>
    <row r="1419" spans="1:6" outlineLevel="1" x14ac:dyDescent="0.2">
      <c r="A1419" s="42">
        <v>3</v>
      </c>
      <c r="B1419" s="51" t="s">
        <v>1701</v>
      </c>
      <c r="C1419" s="42"/>
      <c r="D1419" s="42"/>
      <c r="E1419" s="42"/>
      <c r="F1419" s="42"/>
    </row>
    <row r="1420" spans="1:6" outlineLevel="1" x14ac:dyDescent="0.2">
      <c r="A1420" s="42">
        <v>4</v>
      </c>
      <c r="B1420" s="51" t="s">
        <v>1702</v>
      </c>
      <c r="C1420" s="42"/>
      <c r="D1420" s="42"/>
      <c r="E1420" s="42"/>
      <c r="F1420" s="42"/>
    </row>
    <row r="1421" spans="1:6" outlineLevel="1" x14ac:dyDescent="0.2">
      <c r="A1421" s="42"/>
      <c r="B1421" s="42"/>
      <c r="C1421" s="42"/>
      <c r="D1421" s="42"/>
      <c r="E1421" s="42"/>
      <c r="F1421" s="42"/>
    </row>
    <row r="1422" spans="1:6" outlineLevel="1" x14ac:dyDescent="0.2">
      <c r="A1422" s="43" t="s">
        <v>194</v>
      </c>
      <c r="B1422" s="44"/>
      <c r="C1422" s="42"/>
      <c r="D1422" s="42"/>
      <c r="E1422" s="42"/>
      <c r="F1422" s="42"/>
    </row>
    <row r="1423" spans="1:6" outlineLevel="1" x14ac:dyDescent="0.2">
      <c r="A1423" s="42">
        <v>1</v>
      </c>
      <c r="B1423" s="51" t="s">
        <v>1711</v>
      </c>
      <c r="C1423" s="42"/>
      <c r="D1423" s="42"/>
      <c r="E1423" s="42"/>
      <c r="F1423" s="42"/>
    </row>
    <row r="1424" spans="1:6" ht="25.5" outlineLevel="1" x14ac:dyDescent="0.2">
      <c r="A1424" s="42">
        <v>2</v>
      </c>
      <c r="B1424" s="51" t="s">
        <v>1700</v>
      </c>
      <c r="C1424" s="42"/>
      <c r="D1424" s="42"/>
      <c r="E1424" s="42"/>
      <c r="F1424" s="42"/>
    </row>
    <row r="1425" spans="1:6" outlineLevel="1" x14ac:dyDescent="0.2">
      <c r="A1425" s="42">
        <v>3</v>
      </c>
      <c r="B1425" s="51" t="s">
        <v>1701</v>
      </c>
      <c r="C1425" s="42"/>
      <c r="D1425" s="42"/>
      <c r="E1425" s="42"/>
      <c r="F1425" s="42"/>
    </row>
    <row r="1426" spans="1:6" outlineLevel="1" x14ac:dyDescent="0.2">
      <c r="A1426" s="42">
        <v>4</v>
      </c>
      <c r="B1426" s="51" t="s">
        <v>1702</v>
      </c>
      <c r="C1426" s="42"/>
      <c r="D1426" s="42"/>
      <c r="E1426" s="42"/>
      <c r="F1426" s="42"/>
    </row>
    <row r="1427" spans="1:6" outlineLevel="1" x14ac:dyDescent="0.2">
      <c r="A1427" s="42"/>
      <c r="B1427" s="42"/>
      <c r="C1427" s="42"/>
      <c r="D1427" s="42"/>
      <c r="E1427" s="42"/>
      <c r="F1427" s="42"/>
    </row>
    <row r="1428" spans="1:6" outlineLevel="1" x14ac:dyDescent="0.2">
      <c r="A1428" s="43" t="s">
        <v>197</v>
      </c>
      <c r="B1428" s="44"/>
      <c r="C1428" s="42"/>
      <c r="D1428" s="42"/>
      <c r="E1428" s="42"/>
      <c r="F1428" s="42"/>
    </row>
    <row r="1429" spans="1:6" ht="25.5" outlineLevel="1" x14ac:dyDescent="0.2">
      <c r="A1429" s="42">
        <v>1</v>
      </c>
      <c r="B1429" s="51" t="s">
        <v>1712</v>
      </c>
      <c r="C1429" s="42"/>
      <c r="D1429" s="42"/>
      <c r="E1429" s="42"/>
      <c r="F1429" s="42"/>
    </row>
    <row r="1430" spans="1:6" ht="25.5" outlineLevel="1" x14ac:dyDescent="0.2">
      <c r="A1430" s="42">
        <v>2</v>
      </c>
      <c r="B1430" s="51" t="s">
        <v>1700</v>
      </c>
      <c r="C1430" s="42"/>
      <c r="D1430" s="42"/>
      <c r="E1430" s="42"/>
      <c r="F1430" s="42"/>
    </row>
    <row r="1431" spans="1:6" outlineLevel="1" x14ac:dyDescent="0.2">
      <c r="A1431" s="42">
        <v>3</v>
      </c>
      <c r="B1431" s="51" t="s">
        <v>1701</v>
      </c>
      <c r="C1431" s="42"/>
      <c r="D1431" s="42"/>
      <c r="E1431" s="42"/>
      <c r="F1431" s="42"/>
    </row>
    <row r="1432" spans="1:6" outlineLevel="1" x14ac:dyDescent="0.2">
      <c r="A1432" s="42">
        <v>4</v>
      </c>
      <c r="B1432" s="51" t="s">
        <v>1702</v>
      </c>
      <c r="C1432" s="42"/>
      <c r="D1432" s="42"/>
      <c r="E1432" s="42"/>
      <c r="F1432" s="42"/>
    </row>
    <row r="1433" spans="1:6" outlineLevel="1" x14ac:dyDescent="0.2">
      <c r="A1433" s="42"/>
      <c r="B1433" s="42"/>
      <c r="C1433" s="42"/>
      <c r="D1433" s="42"/>
      <c r="E1433" s="42"/>
      <c r="F1433" s="42"/>
    </row>
    <row r="1434" spans="1:6" outlineLevel="1" x14ac:dyDescent="0.2">
      <c r="A1434" s="43" t="s">
        <v>200</v>
      </c>
      <c r="B1434" s="44"/>
      <c r="C1434" s="42"/>
      <c r="D1434" s="42"/>
      <c r="E1434" s="42"/>
      <c r="F1434" s="42"/>
    </row>
    <row r="1435" spans="1:6" outlineLevel="1" x14ac:dyDescent="0.2">
      <c r="A1435" s="42">
        <v>1</v>
      </c>
      <c r="B1435" s="51" t="s">
        <v>1713</v>
      </c>
      <c r="C1435" s="42"/>
      <c r="D1435" s="42"/>
      <c r="E1435" s="42"/>
      <c r="F1435" s="42"/>
    </row>
    <row r="1436" spans="1:6" ht="25.5" outlineLevel="1" x14ac:dyDescent="0.2">
      <c r="A1436" s="42">
        <v>2</v>
      </c>
      <c r="B1436" s="51" t="s">
        <v>1714</v>
      </c>
      <c r="C1436" s="42"/>
      <c r="D1436" s="42"/>
      <c r="E1436" s="42"/>
      <c r="F1436" s="42"/>
    </row>
    <row r="1437" spans="1:6" outlineLevel="1" x14ac:dyDescent="0.2">
      <c r="A1437" s="42"/>
      <c r="B1437" s="42"/>
      <c r="C1437" s="42"/>
      <c r="D1437" s="42"/>
      <c r="E1437" s="42"/>
      <c r="F1437" s="42"/>
    </row>
    <row r="1438" spans="1:6" ht="25.5" outlineLevel="1" x14ac:dyDescent="0.2">
      <c r="A1438" s="43" t="s">
        <v>203</v>
      </c>
      <c r="B1438" s="44"/>
      <c r="C1438" s="42"/>
      <c r="D1438" s="42"/>
      <c r="E1438" s="42"/>
      <c r="F1438" s="42"/>
    </row>
    <row r="1439" spans="1:6" outlineLevel="1" x14ac:dyDescent="0.2">
      <c r="A1439" s="42">
        <v>1</v>
      </c>
      <c r="B1439" s="51" t="s">
        <v>1715</v>
      </c>
      <c r="C1439" s="42"/>
      <c r="D1439" s="42"/>
      <c r="E1439" s="42"/>
      <c r="F1439" s="42"/>
    </row>
    <row r="1440" spans="1:6" ht="25.5" outlineLevel="1" x14ac:dyDescent="0.2">
      <c r="A1440" s="42">
        <v>2</v>
      </c>
      <c r="B1440" s="51" t="s">
        <v>1714</v>
      </c>
      <c r="C1440" s="42"/>
      <c r="D1440" s="42"/>
      <c r="E1440" s="42"/>
      <c r="F1440" s="42"/>
    </row>
    <row r="1441" spans="1:6" outlineLevel="1" x14ac:dyDescent="0.2">
      <c r="A1441" s="42"/>
      <c r="B1441" s="42"/>
      <c r="C1441" s="42"/>
      <c r="D1441" s="42"/>
      <c r="E1441" s="42"/>
      <c r="F1441" s="42"/>
    </row>
    <row r="1442" spans="1:6" outlineLevel="1" x14ac:dyDescent="0.2">
      <c r="A1442" s="43" t="s">
        <v>205</v>
      </c>
      <c r="B1442" s="44"/>
      <c r="C1442" s="42"/>
      <c r="D1442" s="42"/>
      <c r="E1442" s="42"/>
      <c r="F1442" s="42"/>
    </row>
    <row r="1443" spans="1:6" outlineLevel="1" x14ac:dyDescent="0.2">
      <c r="A1443" s="42">
        <v>1</v>
      </c>
      <c r="B1443" s="51" t="s">
        <v>1716</v>
      </c>
      <c r="C1443" s="42"/>
      <c r="D1443" s="42"/>
      <c r="E1443" s="42"/>
      <c r="F1443" s="42"/>
    </row>
    <row r="1444" spans="1:6" ht="25.5" outlineLevel="1" x14ac:dyDescent="0.2">
      <c r="A1444" s="42">
        <v>2</v>
      </c>
      <c r="B1444" s="51" t="s">
        <v>1714</v>
      </c>
      <c r="C1444" s="42"/>
      <c r="D1444" s="42"/>
      <c r="E1444" s="42"/>
      <c r="F1444" s="42"/>
    </row>
    <row r="1445" spans="1:6" outlineLevel="1" x14ac:dyDescent="0.2">
      <c r="A1445" s="42"/>
      <c r="B1445" s="42"/>
      <c r="C1445" s="42"/>
      <c r="D1445" s="42"/>
      <c r="E1445" s="42"/>
      <c r="F1445" s="42"/>
    </row>
    <row r="1446" spans="1:6" outlineLevel="1" x14ac:dyDescent="0.2">
      <c r="A1446" s="43" t="s">
        <v>207</v>
      </c>
      <c r="B1446" s="44"/>
      <c r="C1446" s="42"/>
      <c r="D1446" s="42"/>
      <c r="E1446" s="42"/>
      <c r="F1446" s="42"/>
    </row>
    <row r="1447" spans="1:6" outlineLevel="1" x14ac:dyDescent="0.2">
      <c r="A1447" s="42">
        <v>1</v>
      </c>
      <c r="B1447" s="51" t="s">
        <v>1717</v>
      </c>
      <c r="C1447" s="42"/>
      <c r="D1447" s="42"/>
      <c r="E1447" s="42"/>
      <c r="F1447" s="42"/>
    </row>
    <row r="1448" spans="1:6" ht="25.5" outlineLevel="1" x14ac:dyDescent="0.2">
      <c r="A1448" s="42">
        <v>2</v>
      </c>
      <c r="B1448" s="51" t="s">
        <v>1714</v>
      </c>
      <c r="C1448" s="42"/>
      <c r="D1448" s="42"/>
      <c r="E1448" s="42"/>
      <c r="F1448" s="42"/>
    </row>
    <row r="1449" spans="1:6" outlineLevel="1" x14ac:dyDescent="0.2">
      <c r="A1449" s="42"/>
      <c r="B1449" s="42"/>
      <c r="C1449" s="42"/>
      <c r="D1449" s="42"/>
      <c r="E1449" s="42"/>
      <c r="F1449" s="42"/>
    </row>
    <row r="1450" spans="1:6" outlineLevel="1" x14ac:dyDescent="0.2">
      <c r="A1450" s="43" t="s">
        <v>209</v>
      </c>
      <c r="B1450" s="44"/>
      <c r="C1450" s="42"/>
      <c r="D1450" s="42"/>
      <c r="E1450" s="42"/>
      <c r="F1450" s="42"/>
    </row>
    <row r="1451" spans="1:6" ht="25.5" outlineLevel="1" x14ac:dyDescent="0.2">
      <c r="A1451" s="42">
        <v>1</v>
      </c>
      <c r="B1451" s="51" t="s">
        <v>1718</v>
      </c>
      <c r="C1451" s="42"/>
      <c r="D1451" s="42"/>
      <c r="E1451" s="42"/>
      <c r="F1451" s="42"/>
    </row>
    <row r="1452" spans="1:6" ht="25.5" outlineLevel="1" x14ac:dyDescent="0.2">
      <c r="A1452" s="42">
        <v>2</v>
      </c>
      <c r="B1452" s="51" t="s">
        <v>1714</v>
      </c>
      <c r="C1452" s="42"/>
      <c r="D1452" s="42"/>
      <c r="E1452" s="42"/>
      <c r="F1452" s="42"/>
    </row>
    <row r="1453" spans="1:6" outlineLevel="1" x14ac:dyDescent="0.2">
      <c r="A1453" s="42"/>
      <c r="B1453" s="42"/>
      <c r="C1453" s="42"/>
      <c r="D1453" s="42"/>
      <c r="E1453" s="42"/>
      <c r="F1453" s="42"/>
    </row>
    <row r="1454" spans="1:6" outlineLevel="1" x14ac:dyDescent="0.2">
      <c r="A1454" s="43" t="s">
        <v>212</v>
      </c>
      <c r="B1454" s="44"/>
      <c r="C1454" s="42"/>
      <c r="D1454" s="42"/>
      <c r="E1454" s="42"/>
      <c r="F1454" s="42"/>
    </row>
    <row r="1455" spans="1:6" ht="25.5" outlineLevel="1" x14ac:dyDescent="0.2">
      <c r="A1455" s="42">
        <v>1</v>
      </c>
      <c r="B1455" s="51" t="s">
        <v>1719</v>
      </c>
      <c r="C1455" s="42"/>
      <c r="D1455" s="42"/>
      <c r="E1455" s="42"/>
      <c r="F1455" s="42"/>
    </row>
    <row r="1456" spans="1:6" outlineLevel="1" x14ac:dyDescent="0.2">
      <c r="A1456" s="42">
        <v>2</v>
      </c>
      <c r="B1456" s="51" t="s">
        <v>1720</v>
      </c>
      <c r="C1456" s="42"/>
      <c r="D1456" s="42"/>
      <c r="E1456" s="42"/>
      <c r="F1456" s="42"/>
    </row>
    <row r="1457" spans="1:6" outlineLevel="1" x14ac:dyDescent="0.2">
      <c r="A1457" s="42">
        <v>3</v>
      </c>
      <c r="B1457" s="51" t="s">
        <v>1721</v>
      </c>
      <c r="C1457" s="42"/>
      <c r="D1457" s="42"/>
      <c r="E1457" s="42"/>
      <c r="F1457" s="42"/>
    </row>
    <row r="1458" spans="1:6" ht="25.5" outlineLevel="1" x14ac:dyDescent="0.2">
      <c r="A1458" s="42">
        <v>4</v>
      </c>
      <c r="B1458" s="51" t="s">
        <v>1722</v>
      </c>
      <c r="C1458" s="42"/>
      <c r="D1458" s="42"/>
      <c r="E1458" s="42"/>
      <c r="F1458" s="42"/>
    </row>
    <row r="1459" spans="1:6" outlineLevel="1" x14ac:dyDescent="0.2">
      <c r="A1459" s="42">
        <v>5</v>
      </c>
      <c r="B1459" s="51" t="s">
        <v>1723</v>
      </c>
      <c r="C1459" s="42"/>
      <c r="D1459" s="42"/>
      <c r="E1459" s="42"/>
      <c r="F1459" s="42"/>
    </row>
    <row r="1460" spans="1:6" ht="25.5" outlineLevel="1" x14ac:dyDescent="0.2">
      <c r="A1460" s="42">
        <v>6</v>
      </c>
      <c r="B1460" s="51" t="s">
        <v>1724</v>
      </c>
      <c r="C1460" s="42"/>
      <c r="D1460" s="42"/>
      <c r="E1460" s="42"/>
      <c r="F1460" s="42"/>
    </row>
    <row r="1461" spans="1:6" ht="38.25" outlineLevel="1" x14ac:dyDescent="0.2">
      <c r="A1461" s="42">
        <v>7</v>
      </c>
      <c r="B1461" s="51" t="s">
        <v>1725</v>
      </c>
      <c r="C1461" s="42"/>
      <c r="D1461" s="42"/>
      <c r="E1461" s="42"/>
      <c r="F1461" s="42"/>
    </row>
    <row r="1462" spans="1:6" ht="25.5" outlineLevel="1" x14ac:dyDescent="0.2">
      <c r="A1462" s="42">
        <v>8</v>
      </c>
      <c r="B1462" s="51" t="s">
        <v>1726</v>
      </c>
      <c r="C1462" s="42"/>
      <c r="D1462" s="42"/>
      <c r="E1462" s="42"/>
      <c r="F1462" s="42"/>
    </row>
    <row r="1463" spans="1:6" outlineLevel="1" x14ac:dyDescent="0.2">
      <c r="A1463" s="42"/>
      <c r="B1463" s="42"/>
      <c r="C1463" s="42"/>
      <c r="D1463" s="42"/>
      <c r="E1463" s="42"/>
      <c r="F1463" s="42"/>
    </row>
    <row r="1464" spans="1:6" outlineLevel="1" x14ac:dyDescent="0.2">
      <c r="A1464" s="43" t="s">
        <v>214</v>
      </c>
      <c r="B1464" s="44"/>
      <c r="C1464" s="42"/>
      <c r="D1464" s="42"/>
      <c r="E1464" s="42"/>
      <c r="F1464" s="42"/>
    </row>
    <row r="1465" spans="1:6" ht="25.5" outlineLevel="1" x14ac:dyDescent="0.2">
      <c r="A1465" s="42">
        <v>1</v>
      </c>
      <c r="B1465" s="51" t="s">
        <v>1727</v>
      </c>
      <c r="C1465" s="42"/>
      <c r="D1465" s="42"/>
      <c r="E1465" s="42"/>
      <c r="F1465" s="42"/>
    </row>
    <row r="1466" spans="1:6" outlineLevel="1" x14ac:dyDescent="0.2">
      <c r="A1466" s="42">
        <v>2</v>
      </c>
      <c r="B1466" s="51" t="s">
        <v>1728</v>
      </c>
      <c r="C1466" s="42"/>
      <c r="D1466" s="42"/>
      <c r="E1466" s="42"/>
      <c r="F1466" s="42"/>
    </row>
    <row r="1467" spans="1:6" ht="25.5" outlineLevel="1" x14ac:dyDescent="0.2">
      <c r="A1467" s="42">
        <v>3</v>
      </c>
      <c r="B1467" s="51" t="s">
        <v>1729</v>
      </c>
      <c r="C1467" s="42"/>
      <c r="D1467" s="42"/>
      <c r="E1467" s="42"/>
      <c r="F1467" s="42"/>
    </row>
    <row r="1468" spans="1:6" ht="25.5" outlineLevel="1" x14ac:dyDescent="0.2">
      <c r="A1468" s="42">
        <v>4</v>
      </c>
      <c r="B1468" s="51" t="s">
        <v>1730</v>
      </c>
      <c r="C1468" s="42"/>
      <c r="D1468" s="42"/>
      <c r="E1468" s="42"/>
      <c r="F1468" s="42"/>
    </row>
    <row r="1469" spans="1:6" outlineLevel="1" x14ac:dyDescent="0.2">
      <c r="A1469" s="42">
        <v>5</v>
      </c>
      <c r="B1469" s="51" t="s">
        <v>1731</v>
      </c>
      <c r="C1469" s="42"/>
      <c r="D1469" s="42"/>
      <c r="E1469" s="42"/>
      <c r="F1469" s="42"/>
    </row>
    <row r="1470" spans="1:6" outlineLevel="1" x14ac:dyDescent="0.2">
      <c r="A1470" s="42"/>
      <c r="B1470" s="42"/>
      <c r="C1470" s="42"/>
      <c r="D1470" s="42"/>
      <c r="E1470" s="42"/>
      <c r="F1470" s="42"/>
    </row>
    <row r="1471" spans="1:6" outlineLevel="1" x14ac:dyDescent="0.2">
      <c r="A1471" s="43" t="s">
        <v>216</v>
      </c>
      <c r="B1471" s="44"/>
      <c r="C1471" s="42"/>
      <c r="D1471" s="42"/>
      <c r="E1471" s="42"/>
      <c r="F1471" s="42"/>
    </row>
    <row r="1472" spans="1:6" outlineLevel="1" x14ac:dyDescent="0.2">
      <c r="A1472" s="42">
        <v>1</v>
      </c>
      <c r="B1472" s="51" t="s">
        <v>1732</v>
      </c>
      <c r="C1472" s="42"/>
      <c r="D1472" s="42"/>
      <c r="E1472" s="42"/>
      <c r="F1472" s="42"/>
    </row>
    <row r="1473" spans="1:6" outlineLevel="1" x14ac:dyDescent="0.2">
      <c r="A1473" s="42">
        <v>2</v>
      </c>
      <c r="B1473" s="51" t="s">
        <v>1733</v>
      </c>
      <c r="C1473" s="42"/>
      <c r="D1473" s="42"/>
      <c r="E1473" s="42"/>
      <c r="F1473" s="42"/>
    </row>
    <row r="1474" spans="1:6" ht="25.5" outlineLevel="1" x14ac:dyDescent="0.2">
      <c r="A1474" s="42">
        <v>3</v>
      </c>
      <c r="B1474" s="51" t="s">
        <v>1734</v>
      </c>
      <c r="C1474" s="42"/>
      <c r="D1474" s="42"/>
      <c r="E1474" s="42"/>
      <c r="F1474" s="42"/>
    </row>
    <row r="1475" spans="1:6" outlineLevel="1" x14ac:dyDescent="0.2">
      <c r="A1475" s="42">
        <v>4</v>
      </c>
      <c r="B1475" s="51" t="s">
        <v>1735</v>
      </c>
      <c r="C1475" s="42"/>
      <c r="D1475" s="42"/>
      <c r="E1475" s="42"/>
      <c r="F1475" s="42"/>
    </row>
    <row r="1476" spans="1:6" ht="25.5" outlineLevel="1" x14ac:dyDescent="0.2">
      <c r="A1476" s="42">
        <v>5</v>
      </c>
      <c r="B1476" s="51" t="s">
        <v>1736</v>
      </c>
      <c r="C1476" s="42"/>
      <c r="D1476" s="42"/>
      <c r="E1476" s="42"/>
      <c r="F1476" s="42"/>
    </row>
    <row r="1477" spans="1:6" outlineLevel="1" x14ac:dyDescent="0.2">
      <c r="A1477" s="42"/>
      <c r="B1477" s="42"/>
      <c r="C1477" s="42"/>
      <c r="D1477" s="42"/>
      <c r="E1477" s="42"/>
      <c r="F1477" s="42"/>
    </row>
    <row r="1478" spans="1:6" outlineLevel="1" x14ac:dyDescent="0.2">
      <c r="A1478" s="43" t="s">
        <v>219</v>
      </c>
      <c r="B1478" s="44"/>
      <c r="C1478" s="42"/>
      <c r="D1478" s="42"/>
      <c r="E1478" s="42"/>
      <c r="F1478" s="42"/>
    </row>
    <row r="1479" spans="1:6" outlineLevel="1" x14ac:dyDescent="0.2">
      <c r="A1479" s="42">
        <v>1</v>
      </c>
      <c r="B1479" s="51" t="s">
        <v>1737</v>
      </c>
      <c r="C1479" s="42"/>
      <c r="D1479" s="42"/>
      <c r="E1479" s="42"/>
      <c r="F1479" s="42"/>
    </row>
    <row r="1480" spans="1:6" outlineLevel="1" x14ac:dyDescent="0.2">
      <c r="A1480" s="42">
        <v>2</v>
      </c>
      <c r="B1480" s="51" t="s">
        <v>1738</v>
      </c>
      <c r="C1480" s="42"/>
      <c r="D1480" s="42"/>
      <c r="E1480" s="42"/>
      <c r="F1480" s="42"/>
    </row>
    <row r="1481" spans="1:6" outlineLevel="1" x14ac:dyDescent="0.2">
      <c r="A1481" s="42">
        <v>3</v>
      </c>
      <c r="B1481" s="51" t="s">
        <v>1739</v>
      </c>
      <c r="C1481" s="42"/>
      <c r="D1481" s="42"/>
      <c r="E1481" s="42"/>
      <c r="F1481" s="42"/>
    </row>
    <row r="1482" spans="1:6" outlineLevel="1" x14ac:dyDescent="0.2">
      <c r="A1482" s="42"/>
      <c r="B1482" s="42"/>
      <c r="C1482" s="42"/>
      <c r="D1482" s="42"/>
      <c r="E1482" s="42"/>
      <c r="F1482" s="42"/>
    </row>
    <row r="1483" spans="1:6" outlineLevel="1" x14ac:dyDescent="0.2">
      <c r="A1483" s="43" t="s">
        <v>221</v>
      </c>
      <c r="B1483" s="44"/>
      <c r="C1483" s="42"/>
      <c r="D1483" s="42"/>
      <c r="E1483" s="42"/>
      <c r="F1483" s="42"/>
    </row>
    <row r="1484" spans="1:6" ht="25.5" outlineLevel="1" x14ac:dyDescent="0.2">
      <c r="A1484" s="42">
        <v>1</v>
      </c>
      <c r="B1484" s="51" t="s">
        <v>1740</v>
      </c>
      <c r="C1484" s="42"/>
      <c r="D1484" s="42"/>
      <c r="E1484" s="42"/>
      <c r="F1484" s="42"/>
    </row>
    <row r="1485" spans="1:6" outlineLevel="1" x14ac:dyDescent="0.2">
      <c r="A1485" s="42">
        <v>2</v>
      </c>
      <c r="B1485" s="51" t="s">
        <v>1741</v>
      </c>
      <c r="C1485" s="42"/>
      <c r="D1485" s="42"/>
      <c r="E1485" s="42"/>
      <c r="F1485" s="42"/>
    </row>
    <row r="1486" spans="1:6" outlineLevel="1" x14ac:dyDescent="0.2">
      <c r="A1486" s="42">
        <v>3</v>
      </c>
      <c r="B1486" s="51" t="s">
        <v>1742</v>
      </c>
      <c r="C1486" s="42"/>
      <c r="D1486" s="42"/>
      <c r="E1486" s="42"/>
      <c r="F1486" s="42"/>
    </row>
    <row r="1487" spans="1:6" outlineLevel="1" x14ac:dyDescent="0.2">
      <c r="A1487" s="42">
        <v>4</v>
      </c>
      <c r="B1487" s="51" t="s">
        <v>1743</v>
      </c>
      <c r="C1487" s="42"/>
      <c r="D1487" s="42"/>
      <c r="E1487" s="42"/>
      <c r="F1487" s="42"/>
    </row>
    <row r="1488" spans="1:6" outlineLevel="1" x14ac:dyDescent="0.2">
      <c r="A1488" s="42"/>
      <c r="B1488" s="42"/>
      <c r="C1488" s="42"/>
      <c r="D1488" s="42"/>
      <c r="E1488" s="42"/>
      <c r="F1488" s="42"/>
    </row>
    <row r="1489" spans="1:6" outlineLevel="1" x14ac:dyDescent="0.2">
      <c r="A1489" s="43" t="s">
        <v>223</v>
      </c>
      <c r="B1489" s="44"/>
      <c r="C1489" s="42"/>
      <c r="D1489" s="42"/>
      <c r="E1489" s="42"/>
      <c r="F1489" s="42"/>
    </row>
    <row r="1490" spans="1:6" ht="25.5" outlineLevel="1" x14ac:dyDescent="0.2">
      <c r="A1490" s="42">
        <v>1</v>
      </c>
      <c r="B1490" s="51" t="s">
        <v>1744</v>
      </c>
      <c r="C1490" s="42"/>
      <c r="D1490" s="42"/>
      <c r="E1490" s="42"/>
      <c r="F1490" s="42"/>
    </row>
    <row r="1491" spans="1:6" ht="25.5" outlineLevel="1" x14ac:dyDescent="0.2">
      <c r="A1491" s="42">
        <v>2</v>
      </c>
      <c r="B1491" s="51" t="s">
        <v>1745</v>
      </c>
      <c r="C1491" s="42"/>
      <c r="D1491" s="42"/>
      <c r="E1491" s="42"/>
      <c r="F1491" s="42"/>
    </row>
    <row r="1492" spans="1:6" ht="25.5" outlineLevel="1" x14ac:dyDescent="0.2">
      <c r="A1492" s="42">
        <v>3</v>
      </c>
      <c r="B1492" s="51" t="s">
        <v>1746</v>
      </c>
      <c r="C1492" s="42"/>
      <c r="D1492" s="42"/>
      <c r="E1492" s="42"/>
      <c r="F1492" s="42"/>
    </row>
    <row r="1493" spans="1:6" outlineLevel="1" x14ac:dyDescent="0.2">
      <c r="A1493" s="42">
        <v>4</v>
      </c>
      <c r="B1493" s="51" t="s">
        <v>1747</v>
      </c>
      <c r="C1493" s="42"/>
      <c r="D1493" s="42"/>
      <c r="E1493" s="42"/>
      <c r="F1493" s="42"/>
    </row>
    <row r="1494" spans="1:6" outlineLevel="1" x14ac:dyDescent="0.2">
      <c r="A1494" s="42"/>
      <c r="B1494" s="42"/>
      <c r="C1494" s="42"/>
      <c r="D1494" s="42"/>
      <c r="E1494" s="42"/>
      <c r="F1494" s="42"/>
    </row>
    <row r="1495" spans="1:6" outlineLevel="1" x14ac:dyDescent="0.2">
      <c r="A1495" s="43" t="s">
        <v>225</v>
      </c>
      <c r="B1495" s="44"/>
      <c r="C1495" s="42"/>
      <c r="D1495" s="42"/>
      <c r="E1495" s="42"/>
      <c r="F1495" s="42"/>
    </row>
    <row r="1496" spans="1:6" ht="25.5" outlineLevel="1" x14ac:dyDescent="0.2">
      <c r="A1496" s="42">
        <v>1</v>
      </c>
      <c r="B1496" s="51" t="s">
        <v>1748</v>
      </c>
      <c r="C1496" s="42"/>
      <c r="D1496" s="42"/>
      <c r="E1496" s="42"/>
      <c r="F1496" s="42"/>
    </row>
    <row r="1497" spans="1:6" outlineLevel="1" x14ac:dyDescent="0.2">
      <c r="A1497" s="42">
        <v>2</v>
      </c>
      <c r="B1497" s="51" t="s">
        <v>1749</v>
      </c>
      <c r="C1497" s="42"/>
      <c r="D1497" s="42"/>
      <c r="E1497" s="42"/>
      <c r="F1497" s="42"/>
    </row>
    <row r="1498" spans="1:6" outlineLevel="1" x14ac:dyDescent="0.2">
      <c r="A1498" s="42">
        <v>3</v>
      </c>
      <c r="B1498" s="51" t="s">
        <v>1750</v>
      </c>
      <c r="C1498" s="42"/>
      <c r="D1498" s="42"/>
      <c r="E1498" s="42"/>
      <c r="F1498" s="42"/>
    </row>
    <row r="1499" spans="1:6" outlineLevel="1" x14ac:dyDescent="0.2">
      <c r="A1499" s="42">
        <v>4</v>
      </c>
      <c r="B1499" s="51" t="s">
        <v>1751</v>
      </c>
      <c r="C1499" s="42"/>
      <c r="D1499" s="42"/>
      <c r="E1499" s="42"/>
      <c r="F1499" s="42"/>
    </row>
    <row r="1500" spans="1:6" outlineLevel="1" x14ac:dyDescent="0.2">
      <c r="A1500" s="42"/>
      <c r="B1500" s="42"/>
      <c r="C1500" s="42"/>
      <c r="D1500" s="42"/>
      <c r="E1500" s="42"/>
      <c r="F1500" s="42"/>
    </row>
    <row r="1501" spans="1:6" outlineLevel="1" x14ac:dyDescent="0.2">
      <c r="A1501" s="43" t="s">
        <v>227</v>
      </c>
      <c r="B1501" s="44"/>
      <c r="C1501" s="42"/>
      <c r="D1501" s="42"/>
      <c r="E1501" s="42"/>
      <c r="F1501" s="42"/>
    </row>
    <row r="1502" spans="1:6" ht="25.5" outlineLevel="1" x14ac:dyDescent="0.2">
      <c r="A1502" s="42">
        <v>1</v>
      </c>
      <c r="B1502" s="51" t="s">
        <v>1752</v>
      </c>
      <c r="C1502" s="42"/>
      <c r="D1502" s="42"/>
      <c r="E1502" s="42"/>
      <c r="F1502" s="42"/>
    </row>
    <row r="1503" spans="1:6" outlineLevel="1" x14ac:dyDescent="0.2">
      <c r="A1503" s="42">
        <v>2</v>
      </c>
      <c r="B1503" s="51" t="s">
        <v>1753</v>
      </c>
      <c r="C1503" s="42"/>
      <c r="D1503" s="42"/>
      <c r="E1503" s="42"/>
      <c r="F1503" s="42"/>
    </row>
    <row r="1504" spans="1:6" outlineLevel="1" x14ac:dyDescent="0.2">
      <c r="A1504" s="42">
        <v>3</v>
      </c>
      <c r="B1504" s="51" t="s">
        <v>1754</v>
      </c>
      <c r="C1504" s="42"/>
      <c r="D1504" s="42"/>
      <c r="E1504" s="42"/>
      <c r="F1504" s="42"/>
    </row>
    <row r="1505" spans="1:6" outlineLevel="1" x14ac:dyDescent="0.2">
      <c r="A1505" s="42">
        <v>4</v>
      </c>
      <c r="B1505" s="51" t="s">
        <v>1755</v>
      </c>
      <c r="C1505" s="42"/>
      <c r="D1505" s="42"/>
      <c r="E1505" s="42"/>
      <c r="F1505" s="42"/>
    </row>
    <row r="1506" spans="1:6" outlineLevel="1" x14ac:dyDescent="0.2">
      <c r="A1506" s="42"/>
      <c r="B1506" s="42"/>
      <c r="C1506" s="42"/>
      <c r="D1506" s="42"/>
      <c r="E1506" s="42"/>
      <c r="F1506" s="42"/>
    </row>
    <row r="1507" spans="1:6" outlineLevel="1" x14ac:dyDescent="0.2">
      <c r="A1507" s="43" t="s">
        <v>230</v>
      </c>
      <c r="B1507" s="44"/>
      <c r="C1507" s="42"/>
      <c r="D1507" s="42"/>
      <c r="E1507" s="42"/>
      <c r="F1507" s="42"/>
    </row>
    <row r="1508" spans="1:6" outlineLevel="1" x14ac:dyDescent="0.2">
      <c r="A1508" s="42">
        <v>1</v>
      </c>
      <c r="B1508" s="51" t="s">
        <v>1756</v>
      </c>
      <c r="C1508" s="42"/>
      <c r="D1508" s="42"/>
      <c r="E1508" s="42"/>
      <c r="F1508" s="42"/>
    </row>
    <row r="1509" spans="1:6" outlineLevel="1" x14ac:dyDescent="0.2">
      <c r="A1509" s="42">
        <v>2</v>
      </c>
      <c r="B1509" s="51" t="s">
        <v>1757</v>
      </c>
      <c r="C1509" s="42"/>
      <c r="D1509" s="42"/>
      <c r="E1509" s="42"/>
      <c r="F1509" s="42"/>
    </row>
    <row r="1510" spans="1:6" ht="25.5" outlineLevel="1" x14ac:dyDescent="0.2">
      <c r="A1510" s="42">
        <v>3</v>
      </c>
      <c r="B1510" s="51" t="s">
        <v>1758</v>
      </c>
      <c r="C1510" s="42"/>
      <c r="D1510" s="42"/>
      <c r="E1510" s="42"/>
      <c r="F1510" s="42"/>
    </row>
    <row r="1511" spans="1:6" outlineLevel="1" x14ac:dyDescent="0.2">
      <c r="A1511" s="42">
        <v>4</v>
      </c>
      <c r="B1511" s="51" t="s">
        <v>1759</v>
      </c>
      <c r="C1511" s="42"/>
      <c r="D1511" s="42"/>
      <c r="E1511" s="42"/>
      <c r="F1511" s="42"/>
    </row>
    <row r="1512" spans="1:6" outlineLevel="1" x14ac:dyDescent="0.2">
      <c r="A1512" s="42"/>
      <c r="B1512" s="42"/>
      <c r="C1512" s="42"/>
      <c r="D1512" s="42"/>
      <c r="E1512" s="42"/>
      <c r="F1512" s="42"/>
    </row>
    <row r="1513" spans="1:6" outlineLevel="1" x14ac:dyDescent="0.2">
      <c r="A1513" s="43" t="s">
        <v>232</v>
      </c>
      <c r="B1513" s="44"/>
      <c r="C1513" s="42"/>
      <c r="D1513" s="42"/>
      <c r="E1513" s="42"/>
      <c r="F1513" s="42"/>
    </row>
    <row r="1514" spans="1:6" outlineLevel="1" x14ac:dyDescent="0.2">
      <c r="A1514" s="42">
        <v>1</v>
      </c>
      <c r="B1514" s="51" t="s">
        <v>1760</v>
      </c>
      <c r="C1514" s="42"/>
      <c r="D1514" s="42"/>
      <c r="E1514" s="42"/>
      <c r="F1514" s="42"/>
    </row>
    <row r="1515" spans="1:6" outlineLevel="1" x14ac:dyDescent="0.2">
      <c r="A1515" s="42">
        <v>2</v>
      </c>
      <c r="B1515" s="51" t="s">
        <v>1761</v>
      </c>
      <c r="C1515" s="42"/>
      <c r="D1515" s="42"/>
      <c r="E1515" s="42"/>
      <c r="F1515" s="42"/>
    </row>
    <row r="1516" spans="1:6" outlineLevel="1" x14ac:dyDescent="0.2">
      <c r="A1516" s="42">
        <v>3</v>
      </c>
      <c r="B1516" s="51" t="s">
        <v>1762</v>
      </c>
      <c r="C1516" s="42"/>
      <c r="D1516" s="42"/>
      <c r="E1516" s="42"/>
      <c r="F1516" s="42"/>
    </row>
    <row r="1517" spans="1:6" outlineLevel="1" x14ac:dyDescent="0.2">
      <c r="A1517" s="42"/>
      <c r="B1517" s="42"/>
      <c r="C1517" s="42"/>
      <c r="D1517" s="42"/>
      <c r="E1517" s="42"/>
      <c r="F1517" s="42"/>
    </row>
    <row r="1518" spans="1:6" outlineLevel="1" x14ac:dyDescent="0.2">
      <c r="A1518" s="43" t="s">
        <v>234</v>
      </c>
      <c r="B1518" s="44"/>
      <c r="C1518" s="42"/>
      <c r="D1518" s="42"/>
      <c r="E1518" s="42"/>
      <c r="F1518" s="42"/>
    </row>
    <row r="1519" spans="1:6" ht="25.5" outlineLevel="1" x14ac:dyDescent="0.2">
      <c r="A1519" s="42">
        <v>1</v>
      </c>
      <c r="B1519" s="51" t="s">
        <v>1763</v>
      </c>
      <c r="C1519" s="42"/>
      <c r="D1519" s="42"/>
      <c r="E1519" s="42"/>
      <c r="F1519" s="42"/>
    </row>
    <row r="1520" spans="1:6" outlineLevel="1" x14ac:dyDescent="0.2">
      <c r="A1520" s="42">
        <v>2</v>
      </c>
      <c r="B1520" s="51" t="s">
        <v>1764</v>
      </c>
      <c r="C1520" s="42"/>
      <c r="D1520" s="42"/>
      <c r="E1520" s="42"/>
      <c r="F1520" s="42"/>
    </row>
    <row r="1521" spans="1:6" outlineLevel="1" x14ac:dyDescent="0.2">
      <c r="A1521" s="42">
        <v>3</v>
      </c>
      <c r="B1521" s="51" t="s">
        <v>1765</v>
      </c>
      <c r="C1521" s="42"/>
      <c r="D1521" s="42"/>
      <c r="E1521" s="42"/>
      <c r="F1521" s="42"/>
    </row>
    <row r="1522" spans="1:6" ht="25.5" outlineLevel="1" x14ac:dyDescent="0.2">
      <c r="A1522" s="42">
        <v>4</v>
      </c>
      <c r="B1522" s="51" t="s">
        <v>1766</v>
      </c>
      <c r="C1522" s="42"/>
      <c r="D1522" s="42"/>
      <c r="E1522" s="42"/>
      <c r="F1522" s="42"/>
    </row>
    <row r="1523" spans="1:6" ht="25.5" outlineLevel="1" x14ac:dyDescent="0.2">
      <c r="A1523" s="42">
        <v>5</v>
      </c>
      <c r="B1523" s="51" t="s">
        <v>1767</v>
      </c>
      <c r="C1523" s="42"/>
      <c r="D1523" s="42"/>
      <c r="E1523" s="42"/>
      <c r="F1523" s="42"/>
    </row>
    <row r="1524" spans="1:6" outlineLevel="1" x14ac:dyDescent="0.2">
      <c r="A1524" s="42"/>
      <c r="B1524" s="42"/>
      <c r="C1524" s="42"/>
      <c r="D1524" s="42"/>
      <c r="E1524" s="42"/>
      <c r="F1524" s="42"/>
    </row>
    <row r="1525" spans="1:6" outlineLevel="1" x14ac:dyDescent="0.2">
      <c r="A1525" s="43" t="s">
        <v>236</v>
      </c>
      <c r="B1525" s="44"/>
      <c r="C1525" s="42"/>
      <c r="D1525" s="42"/>
      <c r="E1525" s="42"/>
      <c r="F1525" s="42"/>
    </row>
    <row r="1526" spans="1:6" outlineLevel="1" x14ac:dyDescent="0.2">
      <c r="A1526" s="42">
        <v>1</v>
      </c>
      <c r="B1526" s="51" t="s">
        <v>1768</v>
      </c>
      <c r="C1526" s="42"/>
      <c r="D1526" s="42"/>
      <c r="E1526" s="42"/>
      <c r="F1526" s="42"/>
    </row>
    <row r="1527" spans="1:6" outlineLevel="1" x14ac:dyDescent="0.2">
      <c r="A1527" s="42">
        <v>2</v>
      </c>
      <c r="B1527" s="51" t="s">
        <v>1761</v>
      </c>
      <c r="C1527" s="42"/>
      <c r="D1527" s="42"/>
      <c r="E1527" s="42"/>
      <c r="F1527" s="42"/>
    </row>
    <row r="1528" spans="1:6" outlineLevel="1" x14ac:dyDescent="0.2">
      <c r="A1528" s="42">
        <v>3</v>
      </c>
      <c r="B1528" s="51" t="s">
        <v>1762</v>
      </c>
      <c r="C1528" s="42"/>
      <c r="D1528" s="42"/>
      <c r="E1528" s="42"/>
      <c r="F1528" s="42"/>
    </row>
    <row r="1529" spans="1:6" outlineLevel="1" x14ac:dyDescent="0.2">
      <c r="A1529" s="42"/>
      <c r="B1529" s="42"/>
      <c r="C1529" s="42"/>
      <c r="D1529" s="42"/>
      <c r="E1529" s="42"/>
      <c r="F1529" s="42"/>
    </row>
    <row r="1530" spans="1:6" outlineLevel="1" x14ac:dyDescent="0.2">
      <c r="A1530" s="43" t="s">
        <v>238</v>
      </c>
      <c r="B1530" s="44"/>
      <c r="C1530" s="42"/>
      <c r="D1530" s="42"/>
      <c r="E1530" s="42"/>
      <c r="F1530" s="42"/>
    </row>
    <row r="1531" spans="1:6" outlineLevel="1" x14ac:dyDescent="0.2">
      <c r="A1531" s="42">
        <v>1</v>
      </c>
      <c r="B1531" s="51" t="s">
        <v>1769</v>
      </c>
      <c r="C1531" s="42"/>
      <c r="D1531" s="42"/>
      <c r="E1531" s="42"/>
      <c r="F1531" s="42"/>
    </row>
    <row r="1532" spans="1:6" outlineLevel="1" x14ac:dyDescent="0.2">
      <c r="A1532" s="42">
        <v>2</v>
      </c>
      <c r="B1532" s="51" t="s">
        <v>1770</v>
      </c>
      <c r="C1532" s="42"/>
      <c r="D1532" s="42"/>
      <c r="E1532" s="42"/>
      <c r="F1532" s="42"/>
    </row>
    <row r="1533" spans="1:6" ht="25.5" outlineLevel="1" x14ac:dyDescent="0.2">
      <c r="A1533" s="42">
        <v>3</v>
      </c>
      <c r="B1533" s="51" t="s">
        <v>1771</v>
      </c>
      <c r="C1533" s="42"/>
      <c r="D1533" s="42"/>
      <c r="E1533" s="42"/>
      <c r="F1533" s="42"/>
    </row>
    <row r="1534" spans="1:6" outlineLevel="1" x14ac:dyDescent="0.2">
      <c r="A1534" s="42">
        <v>4</v>
      </c>
      <c r="B1534" s="51" t="s">
        <v>1772</v>
      </c>
      <c r="C1534" s="42"/>
      <c r="D1534" s="42"/>
      <c r="E1534" s="42"/>
      <c r="F1534" s="42"/>
    </row>
    <row r="1535" spans="1:6" outlineLevel="1" x14ac:dyDescent="0.2">
      <c r="A1535" s="42"/>
      <c r="B1535" s="42"/>
      <c r="C1535" s="42"/>
      <c r="D1535" s="42"/>
      <c r="E1535" s="42"/>
      <c r="F1535" s="42"/>
    </row>
    <row r="1536" spans="1:6" outlineLevel="1" x14ac:dyDescent="0.2">
      <c r="A1536" s="43" t="s">
        <v>240</v>
      </c>
      <c r="B1536" s="44"/>
      <c r="C1536" s="42"/>
      <c r="D1536" s="42"/>
      <c r="E1536" s="42"/>
      <c r="F1536" s="42"/>
    </row>
    <row r="1537" spans="1:6" outlineLevel="1" x14ac:dyDescent="0.2">
      <c r="A1537" s="42">
        <v>1</v>
      </c>
      <c r="B1537" s="51" t="s">
        <v>1773</v>
      </c>
      <c r="C1537" s="42"/>
      <c r="D1537" s="42"/>
      <c r="E1537" s="42"/>
      <c r="F1537" s="42"/>
    </row>
    <row r="1538" spans="1:6" outlineLevel="1" x14ac:dyDescent="0.2">
      <c r="A1538" s="42">
        <v>2</v>
      </c>
      <c r="B1538" s="51" t="s">
        <v>1774</v>
      </c>
      <c r="C1538" s="42"/>
      <c r="D1538" s="42"/>
      <c r="E1538" s="42"/>
      <c r="F1538" s="42"/>
    </row>
    <row r="1539" spans="1:6" outlineLevel="1" x14ac:dyDescent="0.2">
      <c r="A1539" s="42">
        <v>3</v>
      </c>
      <c r="B1539" s="51" t="s">
        <v>1775</v>
      </c>
      <c r="C1539" s="42"/>
      <c r="D1539" s="42"/>
      <c r="E1539" s="42"/>
      <c r="F1539" s="42"/>
    </row>
    <row r="1540" spans="1:6" outlineLevel="1" x14ac:dyDescent="0.2">
      <c r="A1540" s="42">
        <v>4</v>
      </c>
      <c r="B1540" s="51" t="s">
        <v>1776</v>
      </c>
      <c r="C1540" s="42"/>
      <c r="D1540" s="42"/>
      <c r="E1540" s="42"/>
      <c r="F1540" s="42"/>
    </row>
    <row r="1541" spans="1:6" outlineLevel="1" x14ac:dyDescent="0.2">
      <c r="A1541" s="42"/>
      <c r="B1541" s="42"/>
      <c r="C1541" s="42"/>
      <c r="D1541" s="42"/>
      <c r="E1541" s="42"/>
      <c r="F1541" s="42"/>
    </row>
    <row r="1542" spans="1:6" outlineLevel="1" x14ac:dyDescent="0.2">
      <c r="A1542" s="43" t="s">
        <v>243</v>
      </c>
      <c r="B1542" s="44"/>
      <c r="C1542" s="42"/>
      <c r="D1542" s="42"/>
      <c r="E1542" s="42"/>
      <c r="F1542" s="42"/>
    </row>
    <row r="1543" spans="1:6" ht="25.5" outlineLevel="1" x14ac:dyDescent="0.2">
      <c r="A1543" s="42">
        <v>1</v>
      </c>
      <c r="B1543" s="51" t="s">
        <v>1777</v>
      </c>
      <c r="C1543" s="42"/>
      <c r="D1543" s="42"/>
      <c r="E1543" s="42"/>
      <c r="F1543" s="42"/>
    </row>
    <row r="1544" spans="1:6" outlineLevel="1" x14ac:dyDescent="0.2">
      <c r="A1544" s="42">
        <v>2</v>
      </c>
      <c r="B1544" s="51" t="s">
        <v>1778</v>
      </c>
      <c r="C1544" s="42"/>
      <c r="D1544" s="42"/>
      <c r="E1544" s="42"/>
      <c r="F1544" s="42"/>
    </row>
    <row r="1545" spans="1:6" ht="25.5" outlineLevel="1" x14ac:dyDescent="0.2">
      <c r="A1545" s="42">
        <v>3</v>
      </c>
      <c r="B1545" s="51" t="s">
        <v>1779</v>
      </c>
      <c r="C1545" s="42"/>
      <c r="D1545" s="42"/>
      <c r="E1545" s="42"/>
      <c r="F1545" s="42"/>
    </row>
    <row r="1546" spans="1:6" outlineLevel="1" x14ac:dyDescent="0.2">
      <c r="A1546" s="42">
        <v>4</v>
      </c>
      <c r="B1546" s="51" t="s">
        <v>1780</v>
      </c>
      <c r="C1546" s="42"/>
      <c r="D1546" s="42"/>
      <c r="E1546" s="42"/>
      <c r="F1546" s="42"/>
    </row>
    <row r="1547" spans="1:6" outlineLevel="1" x14ac:dyDescent="0.2">
      <c r="A1547" s="42"/>
      <c r="B1547" s="42"/>
      <c r="C1547" s="42"/>
      <c r="D1547" s="42"/>
      <c r="E1547" s="42"/>
      <c r="F1547" s="42"/>
    </row>
    <row r="1548" spans="1:6" outlineLevel="1" x14ac:dyDescent="0.2">
      <c r="A1548" s="43" t="s">
        <v>245</v>
      </c>
      <c r="B1548" s="44"/>
      <c r="C1548" s="42"/>
      <c r="D1548" s="42"/>
      <c r="E1548" s="42"/>
      <c r="F1548" s="42"/>
    </row>
    <row r="1549" spans="1:6" outlineLevel="1" x14ac:dyDescent="0.2">
      <c r="A1549" s="42">
        <v>1</v>
      </c>
      <c r="B1549" s="51" t="s">
        <v>1781</v>
      </c>
      <c r="C1549" s="42"/>
      <c r="D1549" s="42"/>
      <c r="E1549" s="42"/>
      <c r="F1549" s="42"/>
    </row>
    <row r="1550" spans="1:6" outlineLevel="1" x14ac:dyDescent="0.2">
      <c r="A1550" s="42">
        <v>2</v>
      </c>
      <c r="B1550" s="51" t="s">
        <v>1761</v>
      </c>
      <c r="C1550" s="42"/>
      <c r="D1550" s="42"/>
      <c r="E1550" s="42"/>
      <c r="F1550" s="42"/>
    </row>
    <row r="1551" spans="1:6" outlineLevel="1" x14ac:dyDescent="0.2">
      <c r="A1551" s="42">
        <v>3</v>
      </c>
      <c r="B1551" s="51" t="s">
        <v>1762</v>
      </c>
      <c r="C1551" s="42"/>
      <c r="D1551" s="42"/>
      <c r="E1551" s="42"/>
      <c r="F1551" s="42"/>
    </row>
    <row r="1552" spans="1:6" outlineLevel="1" x14ac:dyDescent="0.2">
      <c r="A1552" s="42"/>
      <c r="B1552" s="42"/>
      <c r="C1552" s="42"/>
      <c r="D1552" s="42"/>
      <c r="E1552" s="42"/>
      <c r="F1552" s="42"/>
    </row>
    <row r="1553" spans="1:6" outlineLevel="1" x14ac:dyDescent="0.2">
      <c r="A1553" s="43" t="s">
        <v>247</v>
      </c>
      <c r="B1553" s="44"/>
      <c r="C1553" s="42"/>
      <c r="D1553" s="42"/>
      <c r="E1553" s="42"/>
      <c r="F1553" s="42"/>
    </row>
    <row r="1554" spans="1:6" ht="25.5" outlineLevel="1" x14ac:dyDescent="0.2">
      <c r="A1554" s="42">
        <v>1</v>
      </c>
      <c r="B1554" s="51" t="s">
        <v>1782</v>
      </c>
      <c r="C1554" s="42"/>
      <c r="D1554" s="42"/>
      <c r="E1554" s="42"/>
      <c r="F1554" s="42"/>
    </row>
    <row r="1555" spans="1:6" outlineLevel="1" x14ac:dyDescent="0.2">
      <c r="A1555" s="42">
        <v>2</v>
      </c>
      <c r="B1555" s="51" t="s">
        <v>1783</v>
      </c>
      <c r="C1555" s="42"/>
      <c r="D1555" s="42"/>
      <c r="E1555" s="42"/>
      <c r="F1555" s="42"/>
    </row>
    <row r="1556" spans="1:6" ht="25.5" outlineLevel="1" x14ac:dyDescent="0.2">
      <c r="A1556" s="42">
        <v>3</v>
      </c>
      <c r="B1556" s="51" t="s">
        <v>1784</v>
      </c>
      <c r="C1556" s="42"/>
      <c r="D1556" s="42"/>
      <c r="E1556" s="42"/>
      <c r="F1556" s="42"/>
    </row>
    <row r="1557" spans="1:6" outlineLevel="1" x14ac:dyDescent="0.2">
      <c r="A1557" s="42">
        <v>4</v>
      </c>
      <c r="B1557" s="51" t="s">
        <v>1785</v>
      </c>
      <c r="C1557" s="42"/>
      <c r="D1557" s="42"/>
      <c r="E1557" s="42"/>
      <c r="F1557" s="42"/>
    </row>
    <row r="1558" spans="1:6" outlineLevel="1" x14ac:dyDescent="0.2">
      <c r="A1558" s="42"/>
      <c r="B1558" s="42"/>
      <c r="C1558" s="42"/>
      <c r="D1558" s="42"/>
      <c r="E1558" s="42"/>
      <c r="F1558" s="42"/>
    </row>
    <row r="1559" spans="1:6" outlineLevel="1" x14ac:dyDescent="0.2">
      <c r="A1559" s="43" t="s">
        <v>250</v>
      </c>
      <c r="B1559" s="44"/>
      <c r="C1559" s="42"/>
      <c r="D1559" s="42"/>
      <c r="E1559" s="42"/>
      <c r="F1559" s="42"/>
    </row>
    <row r="1560" spans="1:6" ht="25.5" outlineLevel="1" x14ac:dyDescent="0.2">
      <c r="A1560" s="42">
        <v>1</v>
      </c>
      <c r="B1560" s="51" t="s">
        <v>1786</v>
      </c>
      <c r="C1560" s="42"/>
      <c r="D1560" s="42"/>
      <c r="E1560" s="42"/>
      <c r="F1560" s="42"/>
    </row>
    <row r="1561" spans="1:6" outlineLevel="1" x14ac:dyDescent="0.2">
      <c r="A1561" s="42">
        <v>2</v>
      </c>
      <c r="B1561" s="51" t="s">
        <v>1787</v>
      </c>
      <c r="C1561" s="42"/>
      <c r="D1561" s="42"/>
      <c r="E1561" s="42"/>
      <c r="F1561" s="42"/>
    </row>
    <row r="1562" spans="1:6" outlineLevel="1" x14ac:dyDescent="0.2">
      <c r="A1562" s="42">
        <v>3</v>
      </c>
      <c r="B1562" s="51" t="s">
        <v>1788</v>
      </c>
      <c r="C1562" s="42"/>
      <c r="D1562" s="42"/>
      <c r="E1562" s="42"/>
      <c r="F1562" s="42"/>
    </row>
    <row r="1563" spans="1:6" outlineLevel="1" x14ac:dyDescent="0.2">
      <c r="A1563" s="42">
        <v>4</v>
      </c>
      <c r="B1563" s="51" t="s">
        <v>1789</v>
      </c>
      <c r="C1563" s="42"/>
      <c r="D1563" s="42"/>
      <c r="E1563" s="42"/>
      <c r="F1563" s="42"/>
    </row>
    <row r="1564" spans="1:6" outlineLevel="1" x14ac:dyDescent="0.2">
      <c r="A1564" s="42"/>
      <c r="B1564" s="42"/>
      <c r="C1564" s="42"/>
      <c r="D1564" s="42"/>
      <c r="E1564" s="42"/>
      <c r="F1564" s="42"/>
    </row>
    <row r="1565" spans="1:6" outlineLevel="1" x14ac:dyDescent="0.2">
      <c r="A1565" s="43" t="s">
        <v>254</v>
      </c>
      <c r="B1565" s="44"/>
      <c r="C1565" s="42"/>
      <c r="D1565" s="42"/>
      <c r="E1565" s="42"/>
      <c r="F1565" s="42"/>
    </row>
    <row r="1566" spans="1:6" ht="25.5" outlineLevel="1" x14ac:dyDescent="0.2">
      <c r="A1566" s="42">
        <v>1</v>
      </c>
      <c r="B1566" s="51" t="s">
        <v>1790</v>
      </c>
      <c r="C1566" s="42"/>
      <c r="D1566" s="42"/>
      <c r="E1566" s="42"/>
      <c r="F1566" s="42"/>
    </row>
    <row r="1567" spans="1:6" outlineLevel="1" x14ac:dyDescent="0.2">
      <c r="A1567" s="42">
        <v>2</v>
      </c>
      <c r="B1567" s="51" t="s">
        <v>1787</v>
      </c>
      <c r="C1567" s="42"/>
      <c r="D1567" s="42"/>
      <c r="E1567" s="42"/>
      <c r="F1567" s="42"/>
    </row>
    <row r="1568" spans="1:6" outlineLevel="1" x14ac:dyDescent="0.2">
      <c r="A1568" s="42">
        <v>3</v>
      </c>
      <c r="B1568" s="51" t="s">
        <v>1788</v>
      </c>
      <c r="C1568" s="42"/>
      <c r="D1568" s="42"/>
      <c r="E1568" s="42"/>
      <c r="F1568" s="42"/>
    </row>
    <row r="1569" spans="1:6" outlineLevel="1" x14ac:dyDescent="0.2">
      <c r="A1569" s="42">
        <v>4</v>
      </c>
      <c r="B1569" s="51" t="s">
        <v>1789</v>
      </c>
      <c r="C1569" s="42"/>
      <c r="D1569" s="42"/>
      <c r="E1569" s="42"/>
      <c r="F1569" s="42"/>
    </row>
    <row r="1570" spans="1:6" outlineLevel="1" x14ac:dyDescent="0.2">
      <c r="A1570" s="42"/>
      <c r="B1570" s="42"/>
      <c r="C1570" s="42"/>
      <c r="D1570" s="42"/>
      <c r="E1570" s="42"/>
      <c r="F1570" s="42"/>
    </row>
    <row r="1571" spans="1:6" outlineLevel="1" x14ac:dyDescent="0.2">
      <c r="A1571" s="43" t="s">
        <v>257</v>
      </c>
      <c r="B1571" s="44"/>
      <c r="C1571" s="42"/>
      <c r="D1571" s="42"/>
      <c r="E1571" s="42"/>
      <c r="F1571" s="42"/>
    </row>
    <row r="1572" spans="1:6" outlineLevel="1" x14ac:dyDescent="0.2">
      <c r="A1572" s="42">
        <v>1</v>
      </c>
      <c r="B1572" s="51" t="s">
        <v>1791</v>
      </c>
      <c r="C1572" s="42"/>
      <c r="D1572" s="42"/>
      <c r="E1572" s="42"/>
      <c r="F1572" s="42"/>
    </row>
    <row r="1573" spans="1:6" outlineLevel="1" x14ac:dyDescent="0.2">
      <c r="A1573" s="42">
        <v>2</v>
      </c>
      <c r="B1573" s="51" t="s">
        <v>1787</v>
      </c>
      <c r="C1573" s="42"/>
      <c r="D1573" s="42"/>
      <c r="E1573" s="42"/>
      <c r="F1573" s="42"/>
    </row>
    <row r="1574" spans="1:6" outlineLevel="1" x14ac:dyDescent="0.2">
      <c r="A1574" s="42">
        <v>3</v>
      </c>
      <c r="B1574" s="51" t="s">
        <v>1788</v>
      </c>
      <c r="C1574" s="42"/>
      <c r="D1574" s="42"/>
      <c r="E1574" s="42"/>
      <c r="F1574" s="42"/>
    </row>
    <row r="1575" spans="1:6" outlineLevel="1" x14ac:dyDescent="0.2">
      <c r="A1575" s="42">
        <v>4</v>
      </c>
      <c r="B1575" s="51" t="s">
        <v>1789</v>
      </c>
      <c r="C1575" s="42"/>
      <c r="D1575" s="42"/>
      <c r="E1575" s="42"/>
      <c r="F1575" s="42"/>
    </row>
    <row r="1576" spans="1:6" outlineLevel="1" x14ac:dyDescent="0.2">
      <c r="A1576" s="42"/>
      <c r="B1576" s="42"/>
      <c r="C1576" s="42"/>
      <c r="D1576" s="42"/>
      <c r="E1576" s="42"/>
      <c r="F1576" s="42"/>
    </row>
    <row r="1577" spans="1:6" outlineLevel="1" x14ac:dyDescent="0.2">
      <c r="A1577" s="43" t="s">
        <v>260</v>
      </c>
      <c r="B1577" s="44"/>
      <c r="C1577" s="42"/>
      <c r="D1577" s="42"/>
      <c r="E1577" s="42"/>
      <c r="F1577" s="42"/>
    </row>
    <row r="1578" spans="1:6" ht="25.5" outlineLevel="1" x14ac:dyDescent="0.2">
      <c r="A1578" s="42">
        <v>1</v>
      </c>
      <c r="B1578" s="51" t="s">
        <v>1792</v>
      </c>
      <c r="C1578" s="42"/>
      <c r="D1578" s="42"/>
      <c r="E1578" s="42"/>
      <c r="F1578" s="42"/>
    </row>
    <row r="1579" spans="1:6" outlineLevel="1" x14ac:dyDescent="0.2">
      <c r="A1579" s="42">
        <v>2</v>
      </c>
      <c r="B1579" s="51" t="s">
        <v>1787</v>
      </c>
      <c r="C1579" s="42"/>
      <c r="D1579" s="42"/>
      <c r="E1579" s="42"/>
      <c r="F1579" s="42"/>
    </row>
    <row r="1580" spans="1:6" outlineLevel="1" x14ac:dyDescent="0.2">
      <c r="A1580" s="42">
        <v>3</v>
      </c>
      <c r="B1580" s="51" t="s">
        <v>1788</v>
      </c>
      <c r="C1580" s="42"/>
      <c r="D1580" s="42"/>
      <c r="E1580" s="42"/>
      <c r="F1580" s="42"/>
    </row>
    <row r="1581" spans="1:6" outlineLevel="1" x14ac:dyDescent="0.2">
      <c r="A1581" s="42">
        <v>4</v>
      </c>
      <c r="B1581" s="51" t="s">
        <v>1789</v>
      </c>
      <c r="C1581" s="42"/>
      <c r="D1581" s="42"/>
      <c r="E1581" s="42"/>
      <c r="F1581" s="42"/>
    </row>
    <row r="1582" spans="1:6" outlineLevel="1" x14ac:dyDescent="0.2">
      <c r="A1582" s="42"/>
      <c r="B1582" s="42"/>
      <c r="C1582" s="42"/>
      <c r="D1582" s="42"/>
      <c r="E1582" s="42"/>
      <c r="F1582" s="42"/>
    </row>
    <row r="1583" spans="1:6" outlineLevel="1" x14ac:dyDescent="0.2">
      <c r="A1583" s="43" t="s">
        <v>1793</v>
      </c>
      <c r="B1583" s="44"/>
      <c r="C1583" s="42"/>
      <c r="D1583" s="42"/>
      <c r="E1583" s="42"/>
      <c r="F1583" s="42"/>
    </row>
    <row r="1584" spans="1:6" outlineLevel="1" x14ac:dyDescent="0.2">
      <c r="A1584" s="42">
        <v>1</v>
      </c>
      <c r="B1584" s="51" t="s">
        <v>1794</v>
      </c>
      <c r="C1584" s="42"/>
      <c r="D1584" s="42"/>
      <c r="E1584" s="42"/>
      <c r="F1584" s="42"/>
    </row>
    <row r="1585" spans="1:6" outlineLevel="1" x14ac:dyDescent="0.2">
      <c r="A1585" s="42">
        <v>2</v>
      </c>
      <c r="B1585" s="51" t="s">
        <v>1795</v>
      </c>
      <c r="C1585" s="42"/>
      <c r="D1585" s="42"/>
      <c r="E1585" s="42"/>
      <c r="F1585" s="42"/>
    </row>
    <row r="1586" spans="1:6" ht="25.5" outlineLevel="1" x14ac:dyDescent="0.2">
      <c r="A1586" s="42">
        <v>3</v>
      </c>
      <c r="B1586" s="51" t="s">
        <v>1796</v>
      </c>
      <c r="C1586" s="42"/>
      <c r="D1586" s="42"/>
      <c r="E1586" s="42"/>
      <c r="F1586" s="42"/>
    </row>
    <row r="1587" spans="1:6" outlineLevel="1" x14ac:dyDescent="0.2">
      <c r="A1587" s="42"/>
      <c r="B1587" s="42"/>
      <c r="C1587" s="42"/>
      <c r="D1587" s="42"/>
      <c r="E1587" s="42"/>
      <c r="F1587" s="42"/>
    </row>
    <row r="1588" spans="1:6" outlineLevel="1" x14ac:dyDescent="0.2">
      <c r="A1588" s="43" t="s">
        <v>1797</v>
      </c>
      <c r="B1588" s="44"/>
      <c r="C1588" s="42"/>
      <c r="D1588" s="42"/>
      <c r="E1588" s="42"/>
      <c r="F1588" s="42"/>
    </row>
    <row r="1589" spans="1:6" ht="25.5" outlineLevel="1" x14ac:dyDescent="0.2">
      <c r="A1589" s="42">
        <v>1</v>
      </c>
      <c r="B1589" s="51" t="s">
        <v>1798</v>
      </c>
      <c r="C1589" s="42"/>
      <c r="D1589" s="42"/>
      <c r="E1589" s="42"/>
      <c r="F1589" s="42"/>
    </row>
    <row r="1590" spans="1:6" outlineLevel="1" x14ac:dyDescent="0.2">
      <c r="A1590" s="42">
        <v>2</v>
      </c>
      <c r="B1590" s="51" t="s">
        <v>1795</v>
      </c>
      <c r="C1590" s="42"/>
      <c r="D1590" s="42"/>
      <c r="E1590" s="42"/>
      <c r="F1590" s="42"/>
    </row>
    <row r="1591" spans="1:6" ht="25.5" outlineLevel="1" x14ac:dyDescent="0.2">
      <c r="A1591" s="42">
        <v>3</v>
      </c>
      <c r="B1591" s="51" t="s">
        <v>1796</v>
      </c>
      <c r="C1591" s="42"/>
      <c r="D1591" s="42"/>
      <c r="E1591" s="42"/>
      <c r="F1591" s="42"/>
    </row>
    <row r="1592" spans="1:6" outlineLevel="1" x14ac:dyDescent="0.2">
      <c r="A1592" s="42"/>
      <c r="B1592" s="42"/>
      <c r="C1592" s="42"/>
      <c r="D1592" s="42"/>
      <c r="E1592" s="42"/>
      <c r="F1592" s="42"/>
    </row>
    <row r="1593" spans="1:6" outlineLevel="1" x14ac:dyDescent="0.2">
      <c r="A1593" s="43" t="s">
        <v>1799</v>
      </c>
      <c r="B1593" s="44"/>
      <c r="C1593" s="42"/>
      <c r="D1593" s="42"/>
      <c r="E1593" s="42"/>
      <c r="F1593" s="42"/>
    </row>
    <row r="1594" spans="1:6" ht="25.5" outlineLevel="1" x14ac:dyDescent="0.2">
      <c r="A1594" s="42">
        <v>1</v>
      </c>
      <c r="B1594" s="51" t="s">
        <v>1800</v>
      </c>
      <c r="C1594" s="42"/>
      <c r="D1594" s="42"/>
      <c r="E1594" s="42"/>
      <c r="F1594" s="42"/>
    </row>
    <row r="1595" spans="1:6" outlineLevel="1" x14ac:dyDescent="0.2">
      <c r="A1595" s="42">
        <v>2</v>
      </c>
      <c r="B1595" s="51" t="s">
        <v>1801</v>
      </c>
      <c r="C1595" s="42"/>
      <c r="D1595" s="42"/>
      <c r="E1595" s="42"/>
      <c r="F1595" s="42"/>
    </row>
    <row r="1596" spans="1:6" outlineLevel="1" x14ac:dyDescent="0.2">
      <c r="A1596" s="42">
        <v>3</v>
      </c>
      <c r="B1596" s="51" t="s">
        <v>1802</v>
      </c>
      <c r="C1596" s="42"/>
      <c r="D1596" s="42"/>
      <c r="E1596" s="42"/>
      <c r="F1596" s="42"/>
    </row>
    <row r="1597" spans="1:6" outlineLevel="1" x14ac:dyDescent="0.2">
      <c r="A1597" s="42">
        <v>4</v>
      </c>
      <c r="B1597" s="51" t="s">
        <v>1803</v>
      </c>
      <c r="C1597" s="42"/>
      <c r="D1597" s="42"/>
      <c r="E1597" s="42"/>
      <c r="F1597" s="42"/>
    </row>
    <row r="1598" spans="1:6" ht="25.5" outlineLevel="1" x14ac:dyDescent="0.2">
      <c r="A1598" s="42">
        <v>5</v>
      </c>
      <c r="B1598" s="51" t="s">
        <v>1804</v>
      </c>
      <c r="C1598" s="42"/>
      <c r="D1598" s="42"/>
      <c r="E1598" s="42"/>
      <c r="F1598" s="42"/>
    </row>
    <row r="1599" spans="1:6" outlineLevel="1" x14ac:dyDescent="0.2">
      <c r="A1599" s="42"/>
      <c r="B1599" s="42"/>
      <c r="C1599" s="42"/>
      <c r="D1599" s="42"/>
      <c r="E1599" s="42"/>
      <c r="F1599" s="42"/>
    </row>
    <row r="1600" spans="1:6" outlineLevel="1" x14ac:dyDescent="0.2">
      <c r="A1600" s="43" t="s">
        <v>1805</v>
      </c>
      <c r="B1600" s="44"/>
      <c r="C1600" s="42"/>
      <c r="D1600" s="42"/>
      <c r="E1600" s="42"/>
      <c r="F1600" s="42"/>
    </row>
    <row r="1601" spans="1:6" outlineLevel="1" x14ac:dyDescent="0.2">
      <c r="A1601" s="42">
        <v>1</v>
      </c>
      <c r="B1601" s="51" t="s">
        <v>1806</v>
      </c>
      <c r="C1601" s="42"/>
      <c r="D1601" s="42"/>
      <c r="E1601" s="42"/>
      <c r="F1601" s="42"/>
    </row>
    <row r="1602" spans="1:6" outlineLevel="1" x14ac:dyDescent="0.2">
      <c r="A1602" s="42">
        <v>2</v>
      </c>
      <c r="B1602" s="51" t="s">
        <v>1795</v>
      </c>
      <c r="C1602" s="42"/>
      <c r="D1602" s="42"/>
      <c r="E1602" s="42"/>
      <c r="F1602" s="42"/>
    </row>
    <row r="1603" spans="1:6" ht="25.5" outlineLevel="1" x14ac:dyDescent="0.2">
      <c r="A1603" s="42">
        <v>3</v>
      </c>
      <c r="B1603" s="51" t="s">
        <v>1796</v>
      </c>
      <c r="C1603" s="42"/>
      <c r="D1603" s="42"/>
      <c r="E1603" s="42"/>
      <c r="F1603" s="42"/>
    </row>
    <row r="1604" spans="1:6" outlineLevel="1" x14ac:dyDescent="0.2">
      <c r="A1604" s="42"/>
      <c r="B1604" s="42"/>
      <c r="C1604" s="42"/>
      <c r="D1604" s="42"/>
      <c r="E1604" s="42"/>
      <c r="F1604" s="42"/>
    </row>
    <row r="1605" spans="1:6" outlineLevel="1" x14ac:dyDescent="0.2">
      <c r="A1605" s="43" t="s">
        <v>1807</v>
      </c>
      <c r="B1605" s="44"/>
      <c r="C1605" s="42"/>
      <c r="D1605" s="42"/>
      <c r="E1605" s="42"/>
      <c r="F1605" s="42"/>
    </row>
    <row r="1606" spans="1:6" outlineLevel="1" x14ac:dyDescent="0.2">
      <c r="A1606" s="42">
        <v>1</v>
      </c>
      <c r="B1606" s="51" t="s">
        <v>1808</v>
      </c>
      <c r="C1606" s="42"/>
      <c r="D1606" s="42"/>
      <c r="E1606" s="42"/>
      <c r="F1606" s="42"/>
    </row>
    <row r="1607" spans="1:6" outlineLevel="1" x14ac:dyDescent="0.2">
      <c r="A1607" s="42">
        <v>2</v>
      </c>
      <c r="B1607" s="51" t="s">
        <v>1795</v>
      </c>
      <c r="C1607" s="42"/>
      <c r="D1607" s="42"/>
      <c r="E1607" s="42"/>
      <c r="F1607" s="42"/>
    </row>
    <row r="1608" spans="1:6" ht="25.5" outlineLevel="1" x14ac:dyDescent="0.2">
      <c r="A1608" s="42">
        <v>3</v>
      </c>
      <c r="B1608" s="51" t="s">
        <v>1796</v>
      </c>
      <c r="C1608" s="42"/>
      <c r="D1608" s="42"/>
      <c r="E1608" s="42"/>
      <c r="F1608" s="42"/>
    </row>
    <row r="1609" spans="1:6" outlineLevel="1" x14ac:dyDescent="0.2">
      <c r="A1609" s="42"/>
      <c r="B1609" s="42"/>
      <c r="C1609" s="42"/>
      <c r="D1609" s="42"/>
      <c r="E1609" s="42"/>
      <c r="F1609" s="42"/>
    </row>
    <row r="1610" spans="1:6" ht="25.5" outlineLevel="1" x14ac:dyDescent="0.2">
      <c r="A1610" s="43" t="s">
        <v>1809</v>
      </c>
      <c r="B1610" s="44"/>
      <c r="C1610" s="42"/>
      <c r="D1610" s="42"/>
      <c r="E1610" s="42"/>
      <c r="F1610" s="42"/>
    </row>
    <row r="1611" spans="1:6" outlineLevel="1" x14ac:dyDescent="0.2">
      <c r="A1611" s="42">
        <v>1</v>
      </c>
      <c r="B1611" s="51" t="s">
        <v>1810</v>
      </c>
      <c r="C1611" s="42"/>
      <c r="D1611" s="42"/>
      <c r="E1611" s="42"/>
      <c r="F1611" s="42"/>
    </row>
    <row r="1612" spans="1:6" outlineLevel="1" x14ac:dyDescent="0.2">
      <c r="A1612" s="42">
        <v>2</v>
      </c>
      <c r="B1612" s="51" t="s">
        <v>1795</v>
      </c>
      <c r="C1612" s="42"/>
      <c r="D1612" s="42"/>
      <c r="E1612" s="42"/>
      <c r="F1612" s="42"/>
    </row>
    <row r="1613" spans="1:6" ht="25.5" outlineLevel="1" x14ac:dyDescent="0.2">
      <c r="A1613" s="42">
        <v>3</v>
      </c>
      <c r="B1613" s="51" t="s">
        <v>1796</v>
      </c>
      <c r="C1613" s="42"/>
      <c r="D1613" s="42"/>
      <c r="E1613" s="42"/>
      <c r="F1613" s="42"/>
    </row>
    <row r="1614" spans="1:6" outlineLevel="1" x14ac:dyDescent="0.2">
      <c r="A1614" s="42"/>
      <c r="B1614" s="42"/>
      <c r="C1614" s="42"/>
      <c r="D1614" s="42"/>
      <c r="E1614" s="42"/>
      <c r="F1614" s="42"/>
    </row>
    <row r="1615" spans="1:6" outlineLevel="1" x14ac:dyDescent="0.2">
      <c r="A1615" s="43" t="s">
        <v>1811</v>
      </c>
      <c r="B1615" s="44"/>
      <c r="C1615" s="42"/>
      <c r="D1615" s="42"/>
      <c r="E1615" s="42"/>
      <c r="F1615" s="42"/>
    </row>
    <row r="1616" spans="1:6" outlineLevel="1" x14ac:dyDescent="0.2">
      <c r="A1616" s="42">
        <v>1</v>
      </c>
      <c r="B1616" s="51" t="s">
        <v>1812</v>
      </c>
      <c r="C1616" s="42"/>
      <c r="D1616" s="42"/>
      <c r="E1616" s="42"/>
      <c r="F1616" s="42"/>
    </row>
    <row r="1617" spans="1:6" ht="25.5" outlineLevel="1" x14ac:dyDescent="0.2">
      <c r="A1617" s="42">
        <v>2</v>
      </c>
      <c r="B1617" s="51" t="s">
        <v>1813</v>
      </c>
      <c r="C1617" s="42"/>
      <c r="D1617" s="42"/>
      <c r="E1617" s="42"/>
      <c r="F1617" s="42"/>
    </row>
    <row r="1618" spans="1:6" ht="25.5" outlineLevel="1" x14ac:dyDescent="0.2">
      <c r="A1618" s="42">
        <v>3</v>
      </c>
      <c r="B1618" s="51" t="s">
        <v>1814</v>
      </c>
      <c r="C1618" s="42"/>
      <c r="D1618" s="42"/>
      <c r="E1618" s="42"/>
      <c r="F1618" s="42"/>
    </row>
    <row r="1619" spans="1:6" ht="25.5" outlineLevel="1" x14ac:dyDescent="0.2">
      <c r="A1619" s="42">
        <v>4</v>
      </c>
      <c r="B1619" s="51" t="s">
        <v>1815</v>
      </c>
      <c r="C1619" s="42"/>
      <c r="D1619" s="42"/>
      <c r="E1619" s="42"/>
      <c r="F1619" s="42"/>
    </row>
    <row r="1620" spans="1:6" ht="25.5" outlineLevel="1" x14ac:dyDescent="0.2">
      <c r="A1620" s="42">
        <v>5</v>
      </c>
      <c r="B1620" s="51" t="s">
        <v>1816</v>
      </c>
      <c r="C1620" s="42"/>
      <c r="D1620" s="42"/>
      <c r="E1620" s="42"/>
      <c r="F1620" s="42"/>
    </row>
    <row r="1621" spans="1:6" ht="25.5" outlineLevel="1" x14ac:dyDescent="0.2">
      <c r="A1621" s="42">
        <v>6</v>
      </c>
      <c r="B1621" s="51" t="s">
        <v>1817</v>
      </c>
      <c r="C1621" s="42"/>
      <c r="D1621" s="42"/>
      <c r="E1621" s="42"/>
      <c r="F1621" s="42"/>
    </row>
    <row r="1622" spans="1:6" outlineLevel="1" x14ac:dyDescent="0.2">
      <c r="A1622" s="42"/>
      <c r="B1622" s="42"/>
      <c r="C1622" s="42"/>
      <c r="D1622" s="42"/>
      <c r="E1622" s="42"/>
      <c r="F1622" s="42"/>
    </row>
    <row r="1623" spans="1:6" outlineLevel="1" x14ac:dyDescent="0.2">
      <c r="A1623" s="43" t="s">
        <v>1818</v>
      </c>
      <c r="B1623" s="44"/>
      <c r="C1623" s="42"/>
      <c r="D1623" s="42"/>
      <c r="E1623" s="42"/>
      <c r="F1623" s="42"/>
    </row>
    <row r="1624" spans="1:6" ht="25.5" outlineLevel="1" x14ac:dyDescent="0.2">
      <c r="A1624" s="42">
        <v>1</v>
      </c>
      <c r="B1624" s="51" t="s">
        <v>1819</v>
      </c>
      <c r="C1624" s="42"/>
      <c r="D1624" s="42"/>
      <c r="E1624" s="42"/>
      <c r="F1624" s="42"/>
    </row>
    <row r="1625" spans="1:6" outlineLevel="1" x14ac:dyDescent="0.2">
      <c r="A1625" s="42">
        <v>2</v>
      </c>
      <c r="B1625" s="51" t="s">
        <v>1820</v>
      </c>
      <c r="C1625" s="42"/>
      <c r="D1625" s="42"/>
      <c r="E1625" s="42"/>
      <c r="F1625" s="42"/>
    </row>
    <row r="1626" spans="1:6" ht="25.5" outlineLevel="1" x14ac:dyDescent="0.2">
      <c r="A1626" s="42">
        <v>3</v>
      </c>
      <c r="B1626" s="51" t="s">
        <v>1821</v>
      </c>
      <c r="C1626" s="42"/>
      <c r="D1626" s="42"/>
      <c r="E1626" s="42"/>
      <c r="F1626" s="42"/>
    </row>
    <row r="1627" spans="1:6" ht="25.5" outlineLevel="1" x14ac:dyDescent="0.2">
      <c r="A1627" s="42">
        <v>4</v>
      </c>
      <c r="B1627" s="51" t="s">
        <v>1822</v>
      </c>
      <c r="C1627" s="42"/>
      <c r="D1627" s="42"/>
      <c r="E1627" s="42"/>
      <c r="F1627" s="42"/>
    </row>
    <row r="1628" spans="1:6" outlineLevel="1" x14ac:dyDescent="0.2">
      <c r="A1628" s="42">
        <v>5</v>
      </c>
      <c r="B1628" s="51" t="s">
        <v>1823</v>
      </c>
      <c r="C1628" s="42"/>
      <c r="D1628" s="42"/>
      <c r="E1628" s="42"/>
      <c r="F1628" s="42"/>
    </row>
    <row r="1629" spans="1:6" outlineLevel="1" x14ac:dyDescent="0.2">
      <c r="A1629" s="42"/>
      <c r="B1629" s="42"/>
      <c r="C1629" s="42"/>
      <c r="D1629" s="42"/>
      <c r="E1629" s="42"/>
      <c r="F1629" s="42"/>
    </row>
    <row r="1630" spans="1:6" outlineLevel="1" x14ac:dyDescent="0.2">
      <c r="A1630" s="43" t="s">
        <v>1824</v>
      </c>
      <c r="B1630" s="44"/>
      <c r="C1630" s="42"/>
      <c r="D1630" s="42"/>
      <c r="E1630" s="42"/>
      <c r="F1630" s="42"/>
    </row>
    <row r="1631" spans="1:6" ht="25.5" outlineLevel="1" x14ac:dyDescent="0.2">
      <c r="A1631" s="42">
        <v>1</v>
      </c>
      <c r="B1631" s="51" t="s">
        <v>1825</v>
      </c>
      <c r="C1631" s="42"/>
      <c r="D1631" s="42"/>
      <c r="E1631" s="42"/>
      <c r="F1631" s="42"/>
    </row>
    <row r="1632" spans="1:6" outlineLevel="1" x14ac:dyDescent="0.2">
      <c r="A1632" s="42">
        <v>2</v>
      </c>
      <c r="B1632" s="51" t="s">
        <v>1826</v>
      </c>
      <c r="C1632" s="42"/>
      <c r="D1632" s="42"/>
      <c r="E1632" s="42"/>
      <c r="F1632" s="42"/>
    </row>
    <row r="1633" spans="1:6" ht="25.5" outlineLevel="1" x14ac:dyDescent="0.2">
      <c r="A1633" s="42">
        <v>3</v>
      </c>
      <c r="B1633" s="51" t="s">
        <v>1827</v>
      </c>
      <c r="C1633" s="42"/>
      <c r="D1633" s="42"/>
      <c r="E1633" s="42"/>
      <c r="F1633" s="42"/>
    </row>
    <row r="1634" spans="1:6" ht="25.5" outlineLevel="1" x14ac:dyDescent="0.2">
      <c r="A1634" s="42">
        <v>4</v>
      </c>
      <c r="B1634" s="51" t="s">
        <v>1828</v>
      </c>
      <c r="C1634" s="42"/>
      <c r="D1634" s="42"/>
      <c r="E1634" s="42"/>
      <c r="F1634" s="42"/>
    </row>
    <row r="1635" spans="1:6" ht="25.5" outlineLevel="1" x14ac:dyDescent="0.2">
      <c r="A1635" s="42">
        <v>5</v>
      </c>
      <c r="B1635" s="51" t="s">
        <v>1829</v>
      </c>
      <c r="C1635" s="42"/>
      <c r="D1635" s="42"/>
      <c r="E1635" s="42"/>
      <c r="F1635" s="42"/>
    </row>
    <row r="1636" spans="1:6" outlineLevel="1" x14ac:dyDescent="0.2">
      <c r="A1636" s="42"/>
      <c r="B1636" s="42"/>
      <c r="C1636" s="42"/>
      <c r="D1636" s="42"/>
      <c r="E1636" s="42"/>
      <c r="F1636" s="42"/>
    </row>
    <row r="1637" spans="1:6" outlineLevel="1" x14ac:dyDescent="0.2">
      <c r="A1637" s="43" t="s">
        <v>1830</v>
      </c>
      <c r="B1637" s="44"/>
      <c r="C1637" s="42"/>
      <c r="D1637" s="42"/>
      <c r="E1637" s="42"/>
      <c r="F1637" s="42"/>
    </row>
    <row r="1638" spans="1:6" outlineLevel="1" x14ac:dyDescent="0.2">
      <c r="A1638" s="42">
        <v>1</v>
      </c>
      <c r="B1638" s="51" t="s">
        <v>1831</v>
      </c>
      <c r="C1638" s="42"/>
      <c r="D1638" s="42"/>
      <c r="E1638" s="42"/>
      <c r="F1638" s="42"/>
    </row>
    <row r="1639" spans="1:6" outlineLevel="1" x14ac:dyDescent="0.2">
      <c r="A1639" s="42">
        <v>2</v>
      </c>
      <c r="B1639" s="51" t="s">
        <v>1795</v>
      </c>
      <c r="C1639" s="42"/>
      <c r="D1639" s="42"/>
      <c r="E1639" s="42"/>
      <c r="F1639" s="42"/>
    </row>
    <row r="1640" spans="1:6" ht="25.5" outlineLevel="1" x14ac:dyDescent="0.2">
      <c r="A1640" s="42">
        <v>3</v>
      </c>
      <c r="B1640" s="51" t="s">
        <v>1796</v>
      </c>
      <c r="C1640" s="42"/>
      <c r="D1640" s="42"/>
      <c r="E1640" s="42"/>
      <c r="F1640" s="42"/>
    </row>
    <row r="1641" spans="1:6" outlineLevel="1" x14ac:dyDescent="0.2">
      <c r="A1641" s="42"/>
      <c r="B1641" s="42"/>
      <c r="C1641" s="42"/>
      <c r="D1641" s="42"/>
      <c r="E1641" s="42"/>
      <c r="F1641" s="42"/>
    </row>
    <row r="1642" spans="1:6" outlineLevel="1" x14ac:dyDescent="0.2">
      <c r="A1642" s="43" t="s">
        <v>1832</v>
      </c>
      <c r="B1642" s="44"/>
      <c r="C1642" s="42"/>
      <c r="D1642" s="42"/>
      <c r="E1642" s="42"/>
      <c r="F1642" s="42"/>
    </row>
    <row r="1643" spans="1:6" outlineLevel="1" x14ac:dyDescent="0.2">
      <c r="A1643" s="42">
        <v>1</v>
      </c>
      <c r="B1643" s="51" t="s">
        <v>1833</v>
      </c>
      <c r="C1643" s="42"/>
      <c r="D1643" s="42"/>
      <c r="E1643" s="42"/>
      <c r="F1643" s="42"/>
    </row>
    <row r="1644" spans="1:6" outlineLevel="1" x14ac:dyDescent="0.2">
      <c r="A1644" s="42">
        <v>2</v>
      </c>
      <c r="B1644" s="51" t="s">
        <v>1795</v>
      </c>
      <c r="C1644" s="42"/>
      <c r="D1644" s="42"/>
      <c r="E1644" s="42"/>
      <c r="F1644" s="42"/>
    </row>
    <row r="1645" spans="1:6" ht="25.5" outlineLevel="1" x14ac:dyDescent="0.2">
      <c r="A1645" s="42">
        <v>3</v>
      </c>
      <c r="B1645" s="51" t="s">
        <v>1796</v>
      </c>
      <c r="C1645" s="42"/>
      <c r="D1645" s="42"/>
      <c r="E1645" s="42"/>
      <c r="F1645" s="42"/>
    </row>
    <row r="1646" spans="1:6" outlineLevel="1" x14ac:dyDescent="0.2">
      <c r="A1646" s="42"/>
      <c r="B1646" s="42"/>
      <c r="C1646" s="42"/>
      <c r="D1646" s="42"/>
      <c r="E1646" s="42"/>
      <c r="F1646" s="42"/>
    </row>
    <row r="1647" spans="1:6" outlineLevel="1" x14ac:dyDescent="0.2">
      <c r="A1647" s="43" t="s">
        <v>1834</v>
      </c>
      <c r="B1647" s="44"/>
      <c r="C1647" s="42"/>
      <c r="D1647" s="42"/>
      <c r="E1647" s="42"/>
      <c r="F1647" s="42"/>
    </row>
    <row r="1648" spans="1:6" outlineLevel="1" x14ac:dyDescent="0.2">
      <c r="A1648" s="42">
        <v>1</v>
      </c>
      <c r="B1648" s="51" t="s">
        <v>1835</v>
      </c>
      <c r="C1648" s="42"/>
      <c r="D1648" s="42"/>
      <c r="E1648" s="42"/>
      <c r="F1648" s="42"/>
    </row>
    <row r="1649" spans="1:6" outlineLevel="1" x14ac:dyDescent="0.2">
      <c r="A1649" s="42">
        <v>2</v>
      </c>
      <c r="B1649" s="51" t="s">
        <v>1795</v>
      </c>
      <c r="C1649" s="42"/>
      <c r="D1649" s="42"/>
      <c r="E1649" s="42"/>
      <c r="F1649" s="42"/>
    </row>
    <row r="1650" spans="1:6" ht="25.5" outlineLevel="1" x14ac:dyDescent="0.2">
      <c r="A1650" s="42">
        <v>3</v>
      </c>
      <c r="B1650" s="51" t="s">
        <v>1796</v>
      </c>
      <c r="C1650" s="42"/>
      <c r="D1650" s="42"/>
      <c r="E1650" s="42"/>
      <c r="F1650" s="42"/>
    </row>
    <row r="1651" spans="1:6" outlineLevel="1" x14ac:dyDescent="0.2">
      <c r="A1651" s="42"/>
      <c r="B1651" s="42"/>
      <c r="C1651" s="42"/>
      <c r="D1651" s="42"/>
      <c r="E1651" s="42"/>
      <c r="F1651" s="42"/>
    </row>
    <row r="1652" spans="1:6" ht="25.5" outlineLevel="1" x14ac:dyDescent="0.2">
      <c r="A1652" s="43" t="s">
        <v>1836</v>
      </c>
      <c r="B1652" s="44"/>
      <c r="C1652" s="42"/>
      <c r="D1652" s="42"/>
      <c r="E1652" s="42"/>
      <c r="F1652" s="42"/>
    </row>
    <row r="1653" spans="1:6" outlineLevel="1" x14ac:dyDescent="0.2">
      <c r="A1653" s="42">
        <v>1</v>
      </c>
      <c r="B1653" s="51" t="s">
        <v>1837</v>
      </c>
      <c r="C1653" s="42"/>
      <c r="D1653" s="42"/>
      <c r="E1653" s="42"/>
      <c r="F1653" s="42"/>
    </row>
    <row r="1654" spans="1:6" outlineLevel="1" x14ac:dyDescent="0.2">
      <c r="A1654" s="42">
        <v>2</v>
      </c>
      <c r="B1654" s="51" t="s">
        <v>1795</v>
      </c>
      <c r="C1654" s="42"/>
      <c r="D1654" s="42"/>
      <c r="E1654" s="42"/>
      <c r="F1654" s="42"/>
    </row>
    <row r="1655" spans="1:6" ht="25.5" outlineLevel="1" x14ac:dyDescent="0.2">
      <c r="A1655" s="42">
        <v>3</v>
      </c>
      <c r="B1655" s="51" t="s">
        <v>1796</v>
      </c>
      <c r="C1655" s="42"/>
      <c r="D1655" s="42"/>
      <c r="E1655" s="42"/>
      <c r="F1655" s="42"/>
    </row>
    <row r="1656" spans="1:6" outlineLevel="1" x14ac:dyDescent="0.2">
      <c r="A1656" s="42"/>
      <c r="B1656" s="42"/>
      <c r="C1656" s="42"/>
      <c r="D1656" s="42"/>
      <c r="E1656" s="42"/>
      <c r="F1656" s="42"/>
    </row>
    <row r="1657" spans="1:6" outlineLevel="1" x14ac:dyDescent="0.2">
      <c r="A1657" s="43" t="s">
        <v>338</v>
      </c>
      <c r="B1657" s="44"/>
      <c r="C1657" s="42"/>
      <c r="D1657" s="42"/>
      <c r="E1657" s="42"/>
      <c r="F1657" s="42"/>
    </row>
    <row r="1658" spans="1:6" ht="25.5" outlineLevel="1" x14ac:dyDescent="0.2">
      <c r="A1658" s="42">
        <v>1</v>
      </c>
      <c r="B1658" s="51" t="s">
        <v>1838</v>
      </c>
      <c r="C1658" s="42"/>
      <c r="D1658" s="42"/>
      <c r="E1658" s="42"/>
      <c r="F1658" s="42"/>
    </row>
    <row r="1659" spans="1:6" outlineLevel="1" x14ac:dyDescent="0.2">
      <c r="A1659" s="42">
        <v>2</v>
      </c>
      <c r="B1659" s="51" t="s">
        <v>1839</v>
      </c>
      <c r="C1659" s="42"/>
      <c r="D1659" s="42"/>
      <c r="E1659" s="42"/>
      <c r="F1659" s="42"/>
    </row>
    <row r="1660" spans="1:6" outlineLevel="1" x14ac:dyDescent="0.2">
      <c r="A1660" s="42">
        <v>3</v>
      </c>
      <c r="B1660" s="51" t="s">
        <v>1840</v>
      </c>
      <c r="C1660" s="42"/>
      <c r="D1660" s="42"/>
      <c r="E1660" s="42"/>
      <c r="F1660" s="42"/>
    </row>
    <row r="1661" spans="1:6" ht="25.5" outlineLevel="1" x14ac:dyDescent="0.2">
      <c r="A1661" s="42">
        <v>4</v>
      </c>
      <c r="B1661" s="51" t="s">
        <v>1841</v>
      </c>
      <c r="C1661" s="42"/>
      <c r="D1661" s="42"/>
      <c r="E1661" s="42"/>
      <c r="F1661" s="42"/>
    </row>
    <row r="1662" spans="1:6" outlineLevel="1" x14ac:dyDescent="0.2">
      <c r="A1662" s="42">
        <v>5</v>
      </c>
      <c r="B1662" s="51" t="s">
        <v>1842</v>
      </c>
      <c r="C1662" s="42"/>
      <c r="D1662" s="42"/>
      <c r="E1662" s="42"/>
      <c r="F1662" s="42"/>
    </row>
    <row r="1663" spans="1:6" ht="25.5" outlineLevel="1" x14ac:dyDescent="0.2">
      <c r="A1663" s="42">
        <v>6</v>
      </c>
      <c r="B1663" s="51" t="s">
        <v>1843</v>
      </c>
      <c r="C1663" s="42"/>
      <c r="D1663" s="42"/>
      <c r="E1663" s="42"/>
      <c r="F1663" s="42"/>
    </row>
    <row r="1664" spans="1:6" outlineLevel="1" x14ac:dyDescent="0.2">
      <c r="A1664" s="42"/>
      <c r="B1664" s="42"/>
      <c r="C1664" s="42"/>
      <c r="D1664" s="42"/>
      <c r="E1664" s="42"/>
      <c r="F1664" s="42"/>
    </row>
    <row r="1665" spans="1:6" outlineLevel="1" x14ac:dyDescent="0.2">
      <c r="A1665" s="43" t="s">
        <v>340</v>
      </c>
      <c r="B1665" s="44"/>
      <c r="C1665" s="42"/>
      <c r="D1665" s="42"/>
      <c r="E1665" s="42"/>
      <c r="F1665" s="42"/>
    </row>
    <row r="1666" spans="1:6" ht="25.5" outlineLevel="1" x14ac:dyDescent="0.2">
      <c r="A1666" s="42">
        <v>1</v>
      </c>
      <c r="B1666" s="51" t="s">
        <v>1844</v>
      </c>
      <c r="C1666" s="42"/>
      <c r="D1666" s="42"/>
      <c r="E1666" s="42"/>
      <c r="F1666" s="42"/>
    </row>
    <row r="1667" spans="1:6" outlineLevel="1" x14ac:dyDescent="0.2">
      <c r="A1667" s="42">
        <v>2</v>
      </c>
      <c r="B1667" s="51" t="s">
        <v>1845</v>
      </c>
      <c r="C1667" s="42"/>
      <c r="D1667" s="42"/>
      <c r="E1667" s="42"/>
      <c r="F1667" s="42"/>
    </row>
    <row r="1668" spans="1:6" ht="25.5" outlineLevel="1" x14ac:dyDescent="0.2">
      <c r="A1668" s="42">
        <v>3</v>
      </c>
      <c r="B1668" s="51" t="s">
        <v>1846</v>
      </c>
      <c r="C1668" s="42"/>
      <c r="D1668" s="42"/>
      <c r="E1668" s="42"/>
      <c r="F1668" s="42"/>
    </row>
    <row r="1669" spans="1:6" ht="25.5" outlineLevel="1" x14ac:dyDescent="0.2">
      <c r="A1669" s="42">
        <v>4</v>
      </c>
      <c r="B1669" s="51" t="s">
        <v>1847</v>
      </c>
      <c r="C1669" s="42"/>
      <c r="D1669" s="42"/>
      <c r="E1669" s="42"/>
      <c r="F1669" s="42"/>
    </row>
    <row r="1670" spans="1:6" ht="25.5" outlineLevel="1" x14ac:dyDescent="0.2">
      <c r="A1670" s="42">
        <v>5</v>
      </c>
      <c r="B1670" s="51" t="s">
        <v>1848</v>
      </c>
      <c r="C1670" s="42"/>
      <c r="D1670" s="42"/>
      <c r="E1670" s="42"/>
      <c r="F1670" s="42"/>
    </row>
    <row r="1671" spans="1:6" ht="25.5" outlineLevel="1" x14ac:dyDescent="0.2">
      <c r="A1671" s="42">
        <v>6</v>
      </c>
      <c r="B1671" s="51" t="s">
        <v>1849</v>
      </c>
      <c r="C1671" s="42"/>
      <c r="D1671" s="42"/>
      <c r="E1671" s="42"/>
      <c r="F1671" s="42"/>
    </row>
    <row r="1672" spans="1:6" outlineLevel="1" x14ac:dyDescent="0.2">
      <c r="A1672" s="42">
        <v>7</v>
      </c>
      <c r="B1672" s="51" t="s">
        <v>1850</v>
      </c>
      <c r="C1672" s="42"/>
      <c r="D1672" s="42"/>
      <c r="E1672" s="42"/>
      <c r="F1672" s="42"/>
    </row>
    <row r="1673" spans="1:6" outlineLevel="1" x14ac:dyDescent="0.2">
      <c r="A1673" s="42"/>
      <c r="B1673" s="42"/>
      <c r="C1673" s="42"/>
      <c r="D1673" s="42"/>
      <c r="E1673" s="42"/>
      <c r="F1673" s="42"/>
    </row>
    <row r="1674" spans="1:6" outlineLevel="1" x14ac:dyDescent="0.2">
      <c r="A1674" s="43" t="s">
        <v>342</v>
      </c>
      <c r="B1674" s="44"/>
      <c r="C1674" s="42"/>
      <c r="D1674" s="42"/>
      <c r="E1674" s="42"/>
      <c r="F1674" s="42"/>
    </row>
    <row r="1675" spans="1:6" ht="25.5" outlineLevel="1" x14ac:dyDescent="0.2">
      <c r="A1675" s="42">
        <v>1</v>
      </c>
      <c r="B1675" s="51" t="s">
        <v>1851</v>
      </c>
      <c r="C1675" s="42"/>
      <c r="D1675" s="42"/>
      <c r="E1675" s="42"/>
      <c r="F1675" s="42"/>
    </row>
    <row r="1676" spans="1:6" outlineLevel="1" x14ac:dyDescent="0.2">
      <c r="A1676" s="42">
        <v>2</v>
      </c>
      <c r="B1676" s="51" t="s">
        <v>1852</v>
      </c>
      <c r="C1676" s="42"/>
      <c r="D1676" s="42"/>
      <c r="E1676" s="42"/>
      <c r="F1676" s="42"/>
    </row>
    <row r="1677" spans="1:6" ht="25.5" outlineLevel="1" x14ac:dyDescent="0.2">
      <c r="A1677" s="42">
        <v>3</v>
      </c>
      <c r="B1677" s="51" t="s">
        <v>1853</v>
      </c>
      <c r="C1677" s="42"/>
      <c r="D1677" s="42"/>
      <c r="E1677" s="42"/>
      <c r="F1677" s="42"/>
    </row>
    <row r="1678" spans="1:6" ht="25.5" outlineLevel="1" x14ac:dyDescent="0.2">
      <c r="A1678" s="42">
        <v>4</v>
      </c>
      <c r="B1678" s="51" t="s">
        <v>1854</v>
      </c>
      <c r="C1678" s="42"/>
      <c r="D1678" s="42"/>
      <c r="E1678" s="42"/>
      <c r="F1678" s="42"/>
    </row>
    <row r="1679" spans="1:6" outlineLevel="1" x14ac:dyDescent="0.2">
      <c r="A1679" s="42">
        <v>5</v>
      </c>
      <c r="B1679" s="51" t="s">
        <v>1855</v>
      </c>
      <c r="C1679" s="42"/>
      <c r="D1679" s="42"/>
      <c r="E1679" s="42"/>
      <c r="F1679" s="42"/>
    </row>
    <row r="1680" spans="1:6" ht="25.5" outlineLevel="1" x14ac:dyDescent="0.2">
      <c r="A1680" s="42">
        <v>6</v>
      </c>
      <c r="B1680" s="51" t="s">
        <v>1856</v>
      </c>
      <c r="C1680" s="42"/>
      <c r="D1680" s="42"/>
      <c r="E1680" s="42"/>
      <c r="F1680" s="42"/>
    </row>
    <row r="1681" spans="1:6" ht="25.5" outlineLevel="1" x14ac:dyDescent="0.2">
      <c r="A1681" s="42">
        <v>7</v>
      </c>
      <c r="B1681" s="51" t="s">
        <v>1857</v>
      </c>
      <c r="C1681" s="42"/>
      <c r="D1681" s="42"/>
      <c r="E1681" s="42"/>
      <c r="F1681" s="42"/>
    </row>
    <row r="1682" spans="1:6" ht="25.5" outlineLevel="1" x14ac:dyDescent="0.2">
      <c r="A1682" s="42">
        <v>8</v>
      </c>
      <c r="B1682" s="51" t="s">
        <v>1858</v>
      </c>
      <c r="C1682" s="42"/>
      <c r="D1682" s="42"/>
      <c r="E1682" s="42"/>
      <c r="F1682" s="42"/>
    </row>
    <row r="1683" spans="1:6" outlineLevel="1" x14ac:dyDescent="0.2">
      <c r="A1683" s="42"/>
      <c r="B1683" s="42"/>
      <c r="C1683" s="42"/>
      <c r="D1683" s="42"/>
      <c r="E1683" s="42"/>
      <c r="F1683" s="42"/>
    </row>
    <row r="1684" spans="1:6" outlineLevel="1" x14ac:dyDescent="0.2">
      <c r="A1684" s="43" t="s">
        <v>344</v>
      </c>
      <c r="B1684" s="44"/>
      <c r="C1684" s="42"/>
      <c r="D1684" s="42"/>
      <c r="E1684" s="42"/>
      <c r="F1684" s="42"/>
    </row>
    <row r="1685" spans="1:6" outlineLevel="1" x14ac:dyDescent="0.2">
      <c r="A1685" s="42">
        <v>1</v>
      </c>
      <c r="B1685" s="51" t="s">
        <v>1859</v>
      </c>
      <c r="C1685" s="42"/>
      <c r="D1685" s="42"/>
      <c r="E1685" s="42"/>
      <c r="F1685" s="42"/>
    </row>
    <row r="1686" spans="1:6" outlineLevel="1" x14ac:dyDescent="0.2">
      <c r="A1686" s="42">
        <v>2</v>
      </c>
      <c r="B1686" s="51" t="s">
        <v>1860</v>
      </c>
      <c r="C1686" s="42"/>
      <c r="D1686" s="42"/>
      <c r="E1686" s="42"/>
      <c r="F1686" s="42"/>
    </row>
    <row r="1687" spans="1:6" outlineLevel="1" x14ac:dyDescent="0.2">
      <c r="A1687" s="42">
        <v>3</v>
      </c>
      <c r="B1687" s="51" t="s">
        <v>1861</v>
      </c>
      <c r="C1687" s="42"/>
      <c r="D1687" s="42"/>
      <c r="E1687" s="42"/>
      <c r="F1687" s="42"/>
    </row>
    <row r="1688" spans="1:6" outlineLevel="1" x14ac:dyDescent="0.2">
      <c r="A1688" s="42">
        <v>4</v>
      </c>
      <c r="B1688" s="51" t="s">
        <v>1862</v>
      </c>
      <c r="C1688" s="42"/>
      <c r="D1688" s="42"/>
      <c r="E1688" s="42"/>
      <c r="F1688" s="42"/>
    </row>
    <row r="1689" spans="1:6" ht="25.5" outlineLevel="1" x14ac:dyDescent="0.2">
      <c r="A1689" s="42">
        <v>5</v>
      </c>
      <c r="B1689" s="51" t="s">
        <v>1863</v>
      </c>
      <c r="C1689" s="42"/>
      <c r="D1689" s="42"/>
      <c r="E1689" s="42"/>
      <c r="F1689" s="42"/>
    </row>
    <row r="1690" spans="1:6" outlineLevel="1" x14ac:dyDescent="0.2">
      <c r="A1690" s="42"/>
      <c r="B1690" s="42"/>
      <c r="C1690" s="42"/>
      <c r="D1690" s="42"/>
      <c r="E1690" s="42"/>
      <c r="F1690" s="42"/>
    </row>
    <row r="1691" spans="1:6" outlineLevel="1" x14ac:dyDescent="0.2">
      <c r="A1691" s="43" t="s">
        <v>346</v>
      </c>
      <c r="B1691" s="44"/>
      <c r="C1691" s="42"/>
      <c r="D1691" s="42"/>
      <c r="E1691" s="42"/>
      <c r="F1691" s="42"/>
    </row>
    <row r="1692" spans="1:6" outlineLevel="1" x14ac:dyDescent="0.2">
      <c r="A1692" s="42">
        <v>1</v>
      </c>
      <c r="B1692" s="51" t="s">
        <v>1864</v>
      </c>
      <c r="C1692" s="42"/>
      <c r="D1692" s="42"/>
      <c r="E1692" s="42"/>
      <c r="F1692" s="42"/>
    </row>
    <row r="1693" spans="1:6" ht="25.5" outlineLevel="1" x14ac:dyDescent="0.2">
      <c r="A1693" s="42">
        <v>2</v>
      </c>
      <c r="B1693" s="51" t="s">
        <v>1865</v>
      </c>
      <c r="C1693" s="42"/>
      <c r="D1693" s="42"/>
      <c r="E1693" s="42"/>
      <c r="F1693" s="42"/>
    </row>
    <row r="1694" spans="1:6" ht="25.5" outlineLevel="1" x14ac:dyDescent="0.2">
      <c r="A1694" s="42">
        <v>3</v>
      </c>
      <c r="B1694" s="51" t="s">
        <v>1866</v>
      </c>
      <c r="C1694" s="42"/>
      <c r="D1694" s="42"/>
      <c r="E1694" s="42"/>
      <c r="F1694" s="42"/>
    </row>
    <row r="1695" spans="1:6" ht="38.25" outlineLevel="1" x14ac:dyDescent="0.2">
      <c r="A1695" s="42">
        <v>4</v>
      </c>
      <c r="B1695" s="51" t="s">
        <v>1867</v>
      </c>
      <c r="C1695" s="42"/>
      <c r="D1695" s="42"/>
      <c r="E1695" s="42"/>
      <c r="F1695" s="42"/>
    </row>
    <row r="1696" spans="1:6" ht="25.5" outlineLevel="1" x14ac:dyDescent="0.2">
      <c r="A1696" s="42">
        <v>5</v>
      </c>
      <c r="B1696" s="51" t="s">
        <v>1868</v>
      </c>
      <c r="C1696" s="42"/>
      <c r="D1696" s="42"/>
      <c r="E1696" s="42"/>
      <c r="F1696" s="42"/>
    </row>
    <row r="1697" spans="1:6" ht="25.5" outlineLevel="1" x14ac:dyDescent="0.2">
      <c r="A1697" s="42">
        <v>6</v>
      </c>
      <c r="B1697" s="51" t="s">
        <v>1869</v>
      </c>
      <c r="C1697" s="42"/>
      <c r="D1697" s="42"/>
      <c r="E1697" s="42"/>
      <c r="F1697" s="42"/>
    </row>
    <row r="1698" spans="1:6" ht="25.5" outlineLevel="1" x14ac:dyDescent="0.2">
      <c r="A1698" s="42">
        <v>7</v>
      </c>
      <c r="B1698" s="51" t="s">
        <v>1870</v>
      </c>
      <c r="C1698" s="42"/>
      <c r="D1698" s="42"/>
      <c r="E1698" s="42"/>
      <c r="F1698" s="42"/>
    </row>
    <row r="1699" spans="1:6" outlineLevel="1" x14ac:dyDescent="0.2">
      <c r="A1699" s="42"/>
      <c r="B1699" s="42"/>
      <c r="C1699" s="42"/>
      <c r="D1699" s="42"/>
      <c r="E1699" s="42"/>
      <c r="F1699" s="42"/>
    </row>
    <row r="1700" spans="1:6" outlineLevel="1" x14ac:dyDescent="0.2">
      <c r="A1700" s="43" t="s">
        <v>348</v>
      </c>
      <c r="B1700" s="44"/>
      <c r="C1700" s="42"/>
      <c r="D1700" s="42"/>
      <c r="E1700" s="42"/>
      <c r="F1700" s="42"/>
    </row>
    <row r="1701" spans="1:6" outlineLevel="1" x14ac:dyDescent="0.2">
      <c r="A1701" s="42">
        <v>1</v>
      </c>
      <c r="B1701" s="51" t="s">
        <v>1871</v>
      </c>
      <c r="C1701" s="42"/>
      <c r="D1701" s="42"/>
      <c r="E1701" s="42"/>
      <c r="F1701" s="42"/>
    </row>
    <row r="1702" spans="1:6" ht="25.5" outlineLevel="1" x14ac:dyDescent="0.2">
      <c r="A1702" s="42">
        <v>2</v>
      </c>
      <c r="B1702" s="51" t="s">
        <v>1865</v>
      </c>
      <c r="C1702" s="42"/>
      <c r="D1702" s="42"/>
      <c r="E1702" s="42"/>
      <c r="F1702" s="42"/>
    </row>
    <row r="1703" spans="1:6" ht="25.5" outlineLevel="1" x14ac:dyDescent="0.2">
      <c r="A1703" s="42">
        <v>3</v>
      </c>
      <c r="B1703" s="51" t="s">
        <v>1866</v>
      </c>
      <c r="C1703" s="42"/>
      <c r="D1703" s="42"/>
      <c r="E1703" s="42"/>
      <c r="F1703" s="42"/>
    </row>
    <row r="1704" spans="1:6" ht="38.25" outlineLevel="1" x14ac:dyDescent="0.2">
      <c r="A1704" s="42">
        <v>4</v>
      </c>
      <c r="B1704" s="51" t="s">
        <v>1867</v>
      </c>
      <c r="C1704" s="42"/>
      <c r="D1704" s="42"/>
      <c r="E1704" s="42"/>
      <c r="F1704" s="42"/>
    </row>
    <row r="1705" spans="1:6" ht="25.5" outlineLevel="1" x14ac:dyDescent="0.2">
      <c r="A1705" s="42">
        <v>5</v>
      </c>
      <c r="B1705" s="51" t="s">
        <v>1868</v>
      </c>
      <c r="C1705" s="42"/>
      <c r="D1705" s="42"/>
      <c r="E1705" s="42"/>
      <c r="F1705" s="42"/>
    </row>
    <row r="1706" spans="1:6" ht="25.5" outlineLevel="1" x14ac:dyDescent="0.2">
      <c r="A1706" s="42">
        <v>6</v>
      </c>
      <c r="B1706" s="51" t="s">
        <v>1869</v>
      </c>
      <c r="C1706" s="42"/>
      <c r="D1706" s="42"/>
      <c r="E1706" s="42"/>
      <c r="F1706" s="42"/>
    </row>
    <row r="1707" spans="1:6" ht="25.5" outlineLevel="1" x14ac:dyDescent="0.2">
      <c r="A1707" s="42">
        <v>7</v>
      </c>
      <c r="B1707" s="51" t="s">
        <v>1870</v>
      </c>
      <c r="C1707" s="42"/>
      <c r="D1707" s="42"/>
      <c r="E1707" s="42"/>
      <c r="F1707" s="42"/>
    </row>
    <row r="1708" spans="1:6" outlineLevel="1" x14ac:dyDescent="0.2">
      <c r="A1708" s="42"/>
      <c r="B1708" s="42"/>
      <c r="C1708" s="42"/>
      <c r="D1708" s="42"/>
      <c r="E1708" s="42"/>
      <c r="F1708" s="42"/>
    </row>
    <row r="1709" spans="1:6" outlineLevel="1" x14ac:dyDescent="0.2">
      <c r="A1709" s="43" t="s">
        <v>350</v>
      </c>
      <c r="B1709" s="44"/>
      <c r="C1709" s="42"/>
      <c r="D1709" s="42"/>
      <c r="E1709" s="42"/>
      <c r="F1709" s="42"/>
    </row>
    <row r="1710" spans="1:6" outlineLevel="1" x14ac:dyDescent="0.2">
      <c r="A1710" s="42">
        <v>1</v>
      </c>
      <c r="B1710" s="51" t="s">
        <v>1872</v>
      </c>
      <c r="C1710" s="42"/>
      <c r="D1710" s="42"/>
      <c r="E1710" s="42"/>
      <c r="F1710" s="42"/>
    </row>
    <row r="1711" spans="1:6" ht="25.5" outlineLevel="1" x14ac:dyDescent="0.2">
      <c r="A1711" s="42">
        <v>2</v>
      </c>
      <c r="B1711" s="51" t="s">
        <v>1865</v>
      </c>
      <c r="C1711" s="42"/>
      <c r="D1711" s="42"/>
      <c r="E1711" s="42"/>
      <c r="F1711" s="42"/>
    </row>
    <row r="1712" spans="1:6" ht="25.5" outlineLevel="1" x14ac:dyDescent="0.2">
      <c r="A1712" s="42">
        <v>3</v>
      </c>
      <c r="B1712" s="51" t="s">
        <v>1866</v>
      </c>
      <c r="C1712" s="42"/>
      <c r="D1712" s="42"/>
      <c r="E1712" s="42"/>
      <c r="F1712" s="42"/>
    </row>
    <row r="1713" spans="1:6" ht="38.25" outlineLevel="1" x14ac:dyDescent="0.2">
      <c r="A1713" s="42">
        <v>4</v>
      </c>
      <c r="B1713" s="51" t="s">
        <v>1867</v>
      </c>
      <c r="C1713" s="42"/>
      <c r="D1713" s="42"/>
      <c r="E1713" s="42"/>
      <c r="F1713" s="42"/>
    </row>
    <row r="1714" spans="1:6" ht="25.5" outlineLevel="1" x14ac:dyDescent="0.2">
      <c r="A1714" s="42">
        <v>5</v>
      </c>
      <c r="B1714" s="51" t="s">
        <v>1868</v>
      </c>
      <c r="C1714" s="42"/>
      <c r="D1714" s="42"/>
      <c r="E1714" s="42"/>
      <c r="F1714" s="42"/>
    </row>
    <row r="1715" spans="1:6" ht="25.5" outlineLevel="1" x14ac:dyDescent="0.2">
      <c r="A1715" s="42">
        <v>6</v>
      </c>
      <c r="B1715" s="51" t="s">
        <v>1869</v>
      </c>
      <c r="C1715" s="42"/>
      <c r="D1715" s="42"/>
      <c r="E1715" s="42"/>
      <c r="F1715" s="42"/>
    </row>
    <row r="1716" spans="1:6" ht="25.5" outlineLevel="1" x14ac:dyDescent="0.2">
      <c r="A1716" s="42">
        <v>7</v>
      </c>
      <c r="B1716" s="51" t="s">
        <v>1870</v>
      </c>
      <c r="C1716" s="42"/>
      <c r="D1716" s="42"/>
      <c r="E1716" s="42"/>
      <c r="F1716" s="42"/>
    </row>
    <row r="1717" spans="1:6" outlineLevel="1" x14ac:dyDescent="0.2">
      <c r="A1717" s="42"/>
      <c r="B1717" s="42"/>
      <c r="C1717" s="42"/>
      <c r="D1717" s="42"/>
      <c r="E1717" s="42"/>
      <c r="F1717" s="42"/>
    </row>
    <row r="1718" spans="1:6" outlineLevel="1" x14ac:dyDescent="0.2">
      <c r="A1718" s="43" t="s">
        <v>328</v>
      </c>
      <c r="B1718" s="44"/>
      <c r="C1718" s="42"/>
      <c r="D1718" s="42"/>
      <c r="E1718" s="42"/>
      <c r="F1718" s="42"/>
    </row>
    <row r="1719" spans="1:6" outlineLevel="1" x14ac:dyDescent="0.2">
      <c r="A1719" s="42">
        <v>1</v>
      </c>
      <c r="B1719" s="51" t="s">
        <v>1873</v>
      </c>
      <c r="C1719" s="42"/>
      <c r="D1719" s="42"/>
      <c r="E1719" s="42"/>
      <c r="F1719" s="42"/>
    </row>
    <row r="1720" spans="1:6" outlineLevel="1" x14ac:dyDescent="0.2">
      <c r="A1720" s="42">
        <v>2</v>
      </c>
      <c r="B1720" s="51" t="s">
        <v>1874</v>
      </c>
      <c r="C1720" s="42"/>
      <c r="D1720" s="42"/>
      <c r="E1720" s="42"/>
      <c r="F1720" s="42"/>
    </row>
    <row r="1721" spans="1:6" ht="25.5" outlineLevel="1" x14ac:dyDescent="0.2">
      <c r="A1721" s="42">
        <v>3</v>
      </c>
      <c r="B1721" s="51" t="s">
        <v>1875</v>
      </c>
      <c r="C1721" s="42"/>
      <c r="D1721" s="42"/>
      <c r="E1721" s="42"/>
      <c r="F1721" s="42"/>
    </row>
    <row r="1722" spans="1:6" ht="25.5" outlineLevel="1" x14ac:dyDescent="0.2">
      <c r="A1722" s="42">
        <v>4</v>
      </c>
      <c r="B1722" s="51" t="s">
        <v>1876</v>
      </c>
      <c r="C1722" s="42"/>
      <c r="D1722" s="42"/>
      <c r="E1722" s="42"/>
      <c r="F1722" s="42"/>
    </row>
    <row r="1723" spans="1:6" outlineLevel="1" x14ac:dyDescent="0.2">
      <c r="A1723" s="42"/>
      <c r="B1723" s="42"/>
      <c r="C1723" s="42"/>
      <c r="D1723" s="42"/>
      <c r="E1723" s="42"/>
      <c r="F1723" s="42"/>
    </row>
    <row r="1724" spans="1:6" outlineLevel="1" x14ac:dyDescent="0.2">
      <c r="A1724" s="43" t="s">
        <v>330</v>
      </c>
      <c r="B1724" s="44"/>
      <c r="C1724" s="42"/>
      <c r="D1724" s="42"/>
      <c r="E1724" s="42"/>
      <c r="F1724" s="42"/>
    </row>
    <row r="1725" spans="1:6" outlineLevel="1" x14ac:dyDescent="0.2">
      <c r="A1725" s="42">
        <v>1</v>
      </c>
      <c r="B1725" s="51" t="s">
        <v>1877</v>
      </c>
      <c r="C1725" s="42"/>
      <c r="D1725" s="42"/>
      <c r="E1725" s="42"/>
      <c r="F1725" s="42"/>
    </row>
    <row r="1726" spans="1:6" ht="25.5" outlineLevel="1" x14ac:dyDescent="0.2">
      <c r="A1726" s="42">
        <v>2</v>
      </c>
      <c r="B1726" s="51" t="s">
        <v>1878</v>
      </c>
      <c r="C1726" s="42"/>
      <c r="D1726" s="42"/>
      <c r="E1726" s="42"/>
      <c r="F1726" s="42"/>
    </row>
    <row r="1727" spans="1:6" ht="25.5" outlineLevel="1" x14ac:dyDescent="0.2">
      <c r="A1727" s="42">
        <v>3</v>
      </c>
      <c r="B1727" s="51" t="s">
        <v>1879</v>
      </c>
      <c r="C1727" s="42"/>
      <c r="D1727" s="42"/>
      <c r="E1727" s="42"/>
      <c r="F1727" s="42"/>
    </row>
    <row r="1728" spans="1:6" ht="25.5" outlineLevel="1" x14ac:dyDescent="0.2">
      <c r="A1728" s="42">
        <v>4</v>
      </c>
      <c r="B1728" s="51" t="s">
        <v>1880</v>
      </c>
      <c r="C1728" s="42"/>
      <c r="D1728" s="42"/>
      <c r="E1728" s="42"/>
      <c r="F1728" s="42"/>
    </row>
    <row r="1729" spans="1:6" outlineLevel="1" x14ac:dyDescent="0.2">
      <c r="A1729" s="42"/>
      <c r="B1729" s="42"/>
      <c r="C1729" s="42"/>
      <c r="D1729" s="42"/>
      <c r="E1729" s="42"/>
      <c r="F1729" s="42"/>
    </row>
    <row r="1730" spans="1:6" outlineLevel="1" x14ac:dyDescent="0.2">
      <c r="A1730" s="43" t="s">
        <v>332</v>
      </c>
      <c r="B1730" s="44"/>
      <c r="C1730" s="42"/>
      <c r="D1730" s="42"/>
      <c r="E1730" s="42"/>
      <c r="F1730" s="42"/>
    </row>
    <row r="1731" spans="1:6" outlineLevel="1" x14ac:dyDescent="0.2">
      <c r="A1731" s="42">
        <v>1</v>
      </c>
      <c r="B1731" s="51" t="s">
        <v>1881</v>
      </c>
      <c r="C1731" s="42"/>
      <c r="D1731" s="42"/>
      <c r="E1731" s="42"/>
      <c r="F1731" s="42"/>
    </row>
    <row r="1732" spans="1:6" outlineLevel="1" x14ac:dyDescent="0.2">
      <c r="A1732" s="42">
        <v>2</v>
      </c>
      <c r="B1732" s="51" t="s">
        <v>1882</v>
      </c>
      <c r="C1732" s="42"/>
      <c r="D1732" s="42"/>
      <c r="E1732" s="42"/>
      <c r="F1732" s="42"/>
    </row>
    <row r="1733" spans="1:6" outlineLevel="1" x14ac:dyDescent="0.2">
      <c r="A1733" s="42">
        <v>3</v>
      </c>
      <c r="B1733" s="51" t="s">
        <v>1883</v>
      </c>
      <c r="C1733" s="42"/>
      <c r="D1733" s="42"/>
      <c r="E1733" s="42"/>
      <c r="F1733" s="42"/>
    </row>
    <row r="1734" spans="1:6" outlineLevel="1" x14ac:dyDescent="0.2">
      <c r="A1734" s="42">
        <v>4</v>
      </c>
      <c r="B1734" s="51" t="s">
        <v>1884</v>
      </c>
      <c r="C1734" s="42"/>
      <c r="D1734" s="42"/>
      <c r="E1734" s="42"/>
      <c r="F1734" s="42"/>
    </row>
    <row r="1735" spans="1:6" outlineLevel="1" x14ac:dyDescent="0.2">
      <c r="A1735" s="42">
        <v>5</v>
      </c>
      <c r="B1735" s="51" t="s">
        <v>1885</v>
      </c>
      <c r="C1735" s="42"/>
      <c r="D1735" s="42"/>
      <c r="E1735" s="42"/>
      <c r="F1735" s="42"/>
    </row>
    <row r="1736" spans="1:6" outlineLevel="1" x14ac:dyDescent="0.2">
      <c r="A1736" s="42"/>
      <c r="B1736" s="42"/>
      <c r="C1736" s="42"/>
      <c r="D1736" s="42"/>
      <c r="E1736" s="42"/>
      <c r="F1736" s="42"/>
    </row>
    <row r="1737" spans="1:6" outlineLevel="1" x14ac:dyDescent="0.2">
      <c r="A1737" s="43" t="s">
        <v>334</v>
      </c>
      <c r="B1737" s="44"/>
      <c r="C1737" s="42"/>
      <c r="D1737" s="42"/>
      <c r="E1737" s="42"/>
      <c r="F1737" s="42"/>
    </row>
    <row r="1738" spans="1:6" outlineLevel="1" x14ac:dyDescent="0.2">
      <c r="A1738" s="42">
        <v>1</v>
      </c>
      <c r="B1738" s="51" t="s">
        <v>1886</v>
      </c>
      <c r="C1738" s="42"/>
      <c r="D1738" s="42"/>
      <c r="E1738" s="42"/>
      <c r="F1738" s="42"/>
    </row>
    <row r="1739" spans="1:6" ht="25.5" outlineLevel="1" x14ac:dyDescent="0.2">
      <c r="A1739" s="42">
        <v>2</v>
      </c>
      <c r="B1739" s="51" t="s">
        <v>1887</v>
      </c>
      <c r="C1739" s="42"/>
      <c r="D1739" s="42"/>
      <c r="E1739" s="42"/>
      <c r="F1739" s="42"/>
    </row>
    <row r="1740" spans="1:6" ht="25.5" outlineLevel="1" x14ac:dyDescent="0.2">
      <c r="A1740" s="42">
        <v>3</v>
      </c>
      <c r="B1740" s="51" t="s">
        <v>1888</v>
      </c>
      <c r="C1740" s="42"/>
      <c r="D1740" s="42"/>
      <c r="E1740" s="42"/>
      <c r="F1740" s="42"/>
    </row>
    <row r="1741" spans="1:6" ht="25.5" outlineLevel="1" x14ac:dyDescent="0.2">
      <c r="A1741" s="42">
        <v>4</v>
      </c>
      <c r="B1741" s="51" t="s">
        <v>1889</v>
      </c>
      <c r="C1741" s="42"/>
      <c r="D1741" s="42"/>
      <c r="E1741" s="42"/>
      <c r="F1741" s="42"/>
    </row>
    <row r="1742" spans="1:6" ht="25.5" outlineLevel="1" x14ac:dyDescent="0.2">
      <c r="A1742" s="42">
        <v>5</v>
      </c>
      <c r="B1742" s="51" t="s">
        <v>1890</v>
      </c>
      <c r="C1742" s="42"/>
      <c r="D1742" s="42"/>
      <c r="E1742" s="42"/>
      <c r="F1742" s="42"/>
    </row>
    <row r="1743" spans="1:6" ht="25.5" outlineLevel="1" x14ac:dyDescent="0.2">
      <c r="A1743" s="42">
        <v>6</v>
      </c>
      <c r="B1743" s="51" t="s">
        <v>1891</v>
      </c>
      <c r="C1743" s="42"/>
      <c r="D1743" s="42"/>
      <c r="E1743" s="42"/>
      <c r="F1743" s="42"/>
    </row>
    <row r="1744" spans="1:6" outlineLevel="1" x14ac:dyDescent="0.2">
      <c r="A1744" s="42"/>
      <c r="B1744" s="42"/>
      <c r="C1744" s="42"/>
      <c r="D1744" s="42"/>
      <c r="E1744" s="42"/>
      <c r="F1744" s="42"/>
    </row>
    <row r="1745" spans="1:6" outlineLevel="1" x14ac:dyDescent="0.2">
      <c r="A1745" s="43" t="s">
        <v>336</v>
      </c>
      <c r="B1745" s="44"/>
      <c r="C1745" s="42"/>
      <c r="D1745" s="42"/>
      <c r="E1745" s="42"/>
      <c r="F1745" s="42"/>
    </row>
    <row r="1746" spans="1:6" outlineLevel="1" x14ac:dyDescent="0.2">
      <c r="A1746" s="42">
        <v>1</v>
      </c>
      <c r="B1746" s="51" t="s">
        <v>1892</v>
      </c>
      <c r="C1746" s="42"/>
      <c r="D1746" s="42"/>
      <c r="E1746" s="42"/>
      <c r="F1746" s="42"/>
    </row>
    <row r="1747" spans="1:6" ht="25.5" outlineLevel="1" x14ac:dyDescent="0.2">
      <c r="A1747" s="42">
        <v>2</v>
      </c>
      <c r="B1747" s="51" t="s">
        <v>1887</v>
      </c>
      <c r="C1747" s="42"/>
      <c r="D1747" s="42"/>
      <c r="E1747" s="42"/>
      <c r="F1747" s="42"/>
    </row>
    <row r="1748" spans="1:6" ht="25.5" outlineLevel="1" x14ac:dyDescent="0.2">
      <c r="A1748" s="42">
        <v>3</v>
      </c>
      <c r="B1748" s="51" t="s">
        <v>1888</v>
      </c>
      <c r="C1748" s="42"/>
      <c r="D1748" s="42"/>
      <c r="E1748" s="42"/>
      <c r="F1748" s="42"/>
    </row>
    <row r="1749" spans="1:6" ht="25.5" outlineLevel="1" x14ac:dyDescent="0.2">
      <c r="A1749" s="42">
        <v>4</v>
      </c>
      <c r="B1749" s="51" t="s">
        <v>1889</v>
      </c>
      <c r="C1749" s="42"/>
      <c r="D1749" s="42"/>
      <c r="E1749" s="42"/>
      <c r="F1749" s="42"/>
    </row>
    <row r="1750" spans="1:6" ht="25.5" outlineLevel="1" x14ac:dyDescent="0.2">
      <c r="A1750" s="42">
        <v>5</v>
      </c>
      <c r="B1750" s="51" t="s">
        <v>1890</v>
      </c>
      <c r="C1750" s="42"/>
      <c r="D1750" s="42"/>
      <c r="E1750" s="42"/>
      <c r="F1750" s="42"/>
    </row>
    <row r="1751" spans="1:6" ht="25.5" outlineLevel="1" x14ac:dyDescent="0.2">
      <c r="A1751" s="42">
        <v>6</v>
      </c>
      <c r="B1751" s="51" t="s">
        <v>1891</v>
      </c>
      <c r="C1751" s="42"/>
      <c r="D1751" s="42"/>
      <c r="E1751" s="42"/>
      <c r="F1751" s="42"/>
    </row>
    <row r="1752" spans="1:6" outlineLevel="1" x14ac:dyDescent="0.2">
      <c r="A1752" s="42"/>
      <c r="B1752" s="42"/>
      <c r="C1752" s="42"/>
      <c r="D1752" s="42"/>
      <c r="E1752" s="42"/>
      <c r="F1752" s="42"/>
    </row>
    <row r="1753" spans="1:6" outlineLevel="1" x14ac:dyDescent="0.2">
      <c r="A1753" s="43" t="s">
        <v>482</v>
      </c>
      <c r="B1753" s="44"/>
      <c r="C1753" s="42"/>
      <c r="D1753" s="42"/>
      <c r="E1753" s="42"/>
      <c r="F1753" s="42"/>
    </row>
    <row r="1754" spans="1:6" outlineLevel="1" x14ac:dyDescent="0.2">
      <c r="A1754" s="42">
        <v>1</v>
      </c>
      <c r="B1754" s="51" t="s">
        <v>1893</v>
      </c>
      <c r="C1754" s="42"/>
      <c r="D1754" s="42"/>
      <c r="E1754" s="42"/>
      <c r="F1754" s="42"/>
    </row>
    <row r="1755" spans="1:6" ht="25.5" outlineLevel="1" x14ac:dyDescent="0.2">
      <c r="A1755" s="42">
        <v>2</v>
      </c>
      <c r="B1755" s="51" t="s">
        <v>1894</v>
      </c>
      <c r="C1755" s="42"/>
      <c r="D1755" s="42"/>
      <c r="E1755" s="42"/>
      <c r="F1755" s="42"/>
    </row>
    <row r="1756" spans="1:6" ht="25.5" outlineLevel="1" x14ac:dyDescent="0.2">
      <c r="A1756" s="42">
        <v>3</v>
      </c>
      <c r="B1756" s="51" t="s">
        <v>1895</v>
      </c>
      <c r="C1756" s="42"/>
      <c r="D1756" s="42"/>
      <c r="E1756" s="42"/>
      <c r="F1756" s="42"/>
    </row>
    <row r="1757" spans="1:6" outlineLevel="1" x14ac:dyDescent="0.2">
      <c r="A1757" s="42">
        <v>4</v>
      </c>
      <c r="B1757" s="51" t="s">
        <v>1896</v>
      </c>
      <c r="C1757" s="42"/>
      <c r="D1757" s="42"/>
      <c r="E1757" s="42"/>
      <c r="F1757" s="42"/>
    </row>
    <row r="1758" spans="1:6" outlineLevel="1" x14ac:dyDescent="0.2">
      <c r="A1758" s="42"/>
      <c r="B1758" s="42"/>
      <c r="C1758" s="42"/>
      <c r="D1758" s="42"/>
      <c r="E1758" s="42"/>
      <c r="F1758" s="42"/>
    </row>
    <row r="1759" spans="1:6" outlineLevel="1" x14ac:dyDescent="0.2">
      <c r="A1759" s="43" t="s">
        <v>484</v>
      </c>
      <c r="B1759" s="44"/>
      <c r="C1759" s="42"/>
      <c r="D1759" s="42"/>
      <c r="E1759" s="42"/>
      <c r="F1759" s="42"/>
    </row>
    <row r="1760" spans="1:6" ht="25.5" outlineLevel="1" x14ac:dyDescent="0.2">
      <c r="A1760" s="42">
        <v>1</v>
      </c>
      <c r="B1760" s="51" t="s">
        <v>1897</v>
      </c>
      <c r="C1760" s="42"/>
      <c r="D1760" s="42"/>
      <c r="E1760" s="42"/>
      <c r="F1760" s="42"/>
    </row>
    <row r="1761" spans="1:6" outlineLevel="1" x14ac:dyDescent="0.2">
      <c r="A1761" s="42">
        <v>2</v>
      </c>
      <c r="B1761" s="51" t="s">
        <v>1898</v>
      </c>
      <c r="C1761" s="42"/>
      <c r="D1761" s="42"/>
      <c r="E1761" s="42"/>
      <c r="F1761" s="42"/>
    </row>
    <row r="1762" spans="1:6" outlineLevel="1" x14ac:dyDescent="0.2">
      <c r="A1762" s="42">
        <v>3</v>
      </c>
      <c r="B1762" s="51" t="s">
        <v>1899</v>
      </c>
      <c r="C1762" s="42"/>
      <c r="D1762" s="42"/>
      <c r="E1762" s="42"/>
      <c r="F1762" s="42"/>
    </row>
    <row r="1763" spans="1:6" ht="25.5" outlineLevel="1" x14ac:dyDescent="0.2">
      <c r="A1763" s="42">
        <v>4</v>
      </c>
      <c r="B1763" s="51" t="s">
        <v>1900</v>
      </c>
      <c r="C1763" s="42"/>
      <c r="D1763" s="42"/>
      <c r="E1763" s="42"/>
      <c r="F1763" s="42"/>
    </row>
    <row r="1764" spans="1:6" outlineLevel="1" x14ac:dyDescent="0.2">
      <c r="A1764" s="42"/>
      <c r="B1764" s="42"/>
      <c r="C1764" s="42"/>
      <c r="D1764" s="42"/>
      <c r="E1764" s="42"/>
      <c r="F1764" s="42"/>
    </row>
    <row r="1765" spans="1:6" outlineLevel="1" x14ac:dyDescent="0.2">
      <c r="A1765" s="43" t="s">
        <v>486</v>
      </c>
      <c r="B1765" s="44"/>
      <c r="C1765" s="42"/>
      <c r="D1765" s="42"/>
      <c r="E1765" s="42"/>
      <c r="F1765" s="42"/>
    </row>
    <row r="1766" spans="1:6" ht="25.5" outlineLevel="1" x14ac:dyDescent="0.2">
      <c r="A1766" s="42">
        <v>1</v>
      </c>
      <c r="B1766" s="51" t="s">
        <v>1901</v>
      </c>
      <c r="C1766" s="42"/>
      <c r="D1766" s="42"/>
      <c r="E1766" s="42"/>
      <c r="F1766" s="42"/>
    </row>
    <row r="1767" spans="1:6" outlineLevel="1" x14ac:dyDescent="0.2">
      <c r="A1767" s="42">
        <v>2</v>
      </c>
      <c r="B1767" s="51" t="s">
        <v>1902</v>
      </c>
      <c r="C1767" s="42"/>
      <c r="D1767" s="42"/>
      <c r="E1767" s="42"/>
      <c r="F1767" s="42"/>
    </row>
    <row r="1768" spans="1:6" ht="25.5" outlineLevel="1" x14ac:dyDescent="0.2">
      <c r="A1768" s="42">
        <v>3</v>
      </c>
      <c r="B1768" s="51" t="s">
        <v>1903</v>
      </c>
      <c r="C1768" s="42"/>
      <c r="D1768" s="42"/>
      <c r="E1768" s="42"/>
      <c r="F1768" s="42"/>
    </row>
    <row r="1769" spans="1:6" outlineLevel="1" x14ac:dyDescent="0.2">
      <c r="A1769" s="42">
        <v>4</v>
      </c>
      <c r="B1769" s="51" t="s">
        <v>1904</v>
      </c>
      <c r="C1769" s="42"/>
      <c r="D1769" s="42"/>
      <c r="E1769" s="42"/>
      <c r="F1769" s="42"/>
    </row>
    <row r="1770" spans="1:6" outlineLevel="1" x14ac:dyDescent="0.2">
      <c r="A1770" s="42"/>
      <c r="B1770" s="42"/>
      <c r="C1770" s="42"/>
      <c r="D1770" s="42"/>
      <c r="E1770" s="42"/>
      <c r="F1770" s="42"/>
    </row>
    <row r="1771" spans="1:6" outlineLevel="1" x14ac:dyDescent="0.2">
      <c r="A1771" s="43" t="s">
        <v>488</v>
      </c>
      <c r="B1771" s="44"/>
      <c r="C1771" s="42"/>
      <c r="D1771" s="42"/>
      <c r="E1771" s="42"/>
      <c r="F1771" s="42"/>
    </row>
    <row r="1772" spans="1:6" outlineLevel="1" x14ac:dyDescent="0.2">
      <c r="A1772" s="42">
        <v>1</v>
      </c>
      <c r="B1772" s="51" t="s">
        <v>1905</v>
      </c>
      <c r="C1772" s="42"/>
      <c r="D1772" s="42"/>
      <c r="E1772" s="42"/>
      <c r="F1772" s="42"/>
    </row>
    <row r="1773" spans="1:6" outlineLevel="1" x14ac:dyDescent="0.2">
      <c r="A1773" s="42">
        <v>2</v>
      </c>
      <c r="B1773" s="51" t="s">
        <v>1906</v>
      </c>
      <c r="C1773" s="42"/>
      <c r="D1773" s="42"/>
      <c r="E1773" s="42"/>
      <c r="F1773" s="42"/>
    </row>
    <row r="1774" spans="1:6" outlineLevel="1" x14ac:dyDescent="0.2">
      <c r="A1774" s="42">
        <v>3</v>
      </c>
      <c r="B1774" s="51" t="s">
        <v>1907</v>
      </c>
      <c r="C1774" s="42"/>
      <c r="D1774" s="42"/>
      <c r="E1774" s="42"/>
      <c r="F1774" s="42"/>
    </row>
    <row r="1775" spans="1:6" outlineLevel="1" x14ac:dyDescent="0.2">
      <c r="A1775" s="42">
        <v>4</v>
      </c>
      <c r="B1775" s="51" t="s">
        <v>1908</v>
      </c>
      <c r="C1775" s="42"/>
      <c r="D1775" s="42"/>
      <c r="E1775" s="42"/>
      <c r="F1775" s="42"/>
    </row>
    <row r="1776" spans="1:6" outlineLevel="1" x14ac:dyDescent="0.2">
      <c r="A1776" s="42"/>
      <c r="B1776" s="42"/>
      <c r="C1776" s="42"/>
      <c r="D1776" s="42"/>
      <c r="E1776" s="42"/>
      <c r="F1776" s="42"/>
    </row>
    <row r="1777" spans="1:6" outlineLevel="1" x14ac:dyDescent="0.2">
      <c r="A1777" s="43" t="s">
        <v>491</v>
      </c>
      <c r="B1777" s="44"/>
      <c r="C1777" s="42"/>
      <c r="D1777" s="42"/>
      <c r="E1777" s="42"/>
      <c r="F1777" s="42"/>
    </row>
    <row r="1778" spans="1:6" outlineLevel="1" x14ac:dyDescent="0.2">
      <c r="A1778" s="42">
        <v>1</v>
      </c>
      <c r="B1778" s="51" t="s">
        <v>1909</v>
      </c>
      <c r="C1778" s="42"/>
      <c r="D1778" s="42"/>
      <c r="E1778" s="42"/>
      <c r="F1778" s="42"/>
    </row>
    <row r="1779" spans="1:6" outlineLevel="1" x14ac:dyDescent="0.2">
      <c r="A1779" s="42">
        <v>2</v>
      </c>
      <c r="B1779" s="51" t="s">
        <v>1910</v>
      </c>
      <c r="C1779" s="42"/>
      <c r="D1779" s="42"/>
      <c r="E1779" s="42"/>
      <c r="F1779" s="42"/>
    </row>
    <row r="1780" spans="1:6" outlineLevel="1" x14ac:dyDescent="0.2">
      <c r="A1780" s="42">
        <v>3</v>
      </c>
      <c r="B1780" s="51" t="s">
        <v>1911</v>
      </c>
      <c r="C1780" s="42"/>
      <c r="D1780" s="42"/>
      <c r="E1780" s="42"/>
      <c r="F1780" s="42"/>
    </row>
    <row r="1781" spans="1:6" outlineLevel="1" x14ac:dyDescent="0.2">
      <c r="A1781" s="42">
        <v>4</v>
      </c>
      <c r="B1781" s="51" t="s">
        <v>1912</v>
      </c>
      <c r="C1781" s="42"/>
      <c r="D1781" s="42"/>
      <c r="E1781" s="42"/>
      <c r="F1781" s="42"/>
    </row>
    <row r="1782" spans="1:6" outlineLevel="1" x14ac:dyDescent="0.2">
      <c r="A1782" s="42"/>
      <c r="B1782" s="42"/>
      <c r="C1782" s="42"/>
      <c r="D1782" s="42"/>
      <c r="E1782" s="42"/>
      <c r="F1782" s="42"/>
    </row>
    <row r="1783" spans="1:6" outlineLevel="1" x14ac:dyDescent="0.2">
      <c r="A1783" s="43" t="s">
        <v>493</v>
      </c>
      <c r="B1783" s="44"/>
      <c r="C1783" s="42"/>
      <c r="D1783" s="42"/>
      <c r="E1783" s="42"/>
      <c r="F1783" s="42"/>
    </row>
    <row r="1784" spans="1:6" ht="25.5" outlineLevel="1" x14ac:dyDescent="0.2">
      <c r="A1784" s="42">
        <v>1</v>
      </c>
      <c r="B1784" s="51" t="s">
        <v>1913</v>
      </c>
      <c r="C1784" s="42"/>
      <c r="D1784" s="42"/>
      <c r="E1784" s="42"/>
      <c r="F1784" s="42"/>
    </row>
    <row r="1785" spans="1:6" outlineLevel="1" x14ac:dyDescent="0.2">
      <c r="A1785" s="42">
        <v>2</v>
      </c>
      <c r="B1785" s="51" t="s">
        <v>1914</v>
      </c>
      <c r="C1785" s="42"/>
      <c r="D1785" s="42"/>
      <c r="E1785" s="42"/>
      <c r="F1785" s="42"/>
    </row>
    <row r="1786" spans="1:6" outlineLevel="1" x14ac:dyDescent="0.2">
      <c r="A1786" s="42">
        <v>3</v>
      </c>
      <c r="B1786" s="51" t="s">
        <v>1915</v>
      </c>
      <c r="C1786" s="42"/>
      <c r="D1786" s="42"/>
      <c r="E1786" s="42"/>
      <c r="F1786" s="42"/>
    </row>
    <row r="1787" spans="1:6" ht="25.5" outlineLevel="1" x14ac:dyDescent="0.2">
      <c r="A1787" s="42">
        <v>4</v>
      </c>
      <c r="B1787" s="51" t="s">
        <v>1916</v>
      </c>
      <c r="C1787" s="42"/>
      <c r="D1787" s="42"/>
      <c r="E1787" s="42"/>
      <c r="F1787" s="42"/>
    </row>
    <row r="1788" spans="1:6" outlineLevel="1" x14ac:dyDescent="0.2">
      <c r="A1788" s="42"/>
      <c r="B1788" s="42"/>
      <c r="C1788" s="42"/>
      <c r="D1788" s="42"/>
      <c r="E1788" s="42"/>
      <c r="F1788" s="42"/>
    </row>
    <row r="1789" spans="1:6" outlineLevel="1" x14ac:dyDescent="0.2">
      <c r="A1789" s="43" t="s">
        <v>495</v>
      </c>
      <c r="B1789" s="44"/>
      <c r="C1789" s="42"/>
      <c r="D1789" s="42"/>
      <c r="E1789" s="42"/>
      <c r="F1789" s="42"/>
    </row>
    <row r="1790" spans="1:6" ht="25.5" outlineLevel="1" x14ac:dyDescent="0.2">
      <c r="A1790" s="42">
        <v>1</v>
      </c>
      <c r="B1790" s="51" t="s">
        <v>1917</v>
      </c>
      <c r="C1790" s="42"/>
      <c r="D1790" s="42"/>
      <c r="E1790" s="42"/>
      <c r="F1790" s="42"/>
    </row>
    <row r="1791" spans="1:6" outlineLevel="1" x14ac:dyDescent="0.2">
      <c r="A1791" s="42">
        <v>2</v>
      </c>
      <c r="B1791" s="51" t="s">
        <v>1918</v>
      </c>
      <c r="C1791" s="42"/>
      <c r="D1791" s="42"/>
      <c r="E1791" s="42"/>
      <c r="F1791" s="42"/>
    </row>
    <row r="1792" spans="1:6" outlineLevel="1" x14ac:dyDescent="0.2">
      <c r="A1792" s="42">
        <v>3</v>
      </c>
      <c r="B1792" s="51" t="s">
        <v>1919</v>
      </c>
      <c r="C1792" s="42"/>
      <c r="D1792" s="42"/>
      <c r="E1792" s="42"/>
      <c r="F1792" s="42"/>
    </row>
    <row r="1793" spans="1:6" outlineLevel="1" x14ac:dyDescent="0.2">
      <c r="A1793" s="42">
        <v>4</v>
      </c>
      <c r="B1793" s="51" t="s">
        <v>1920</v>
      </c>
      <c r="C1793" s="42"/>
      <c r="D1793" s="42"/>
      <c r="E1793" s="42"/>
      <c r="F1793" s="42"/>
    </row>
    <row r="1794" spans="1:6" outlineLevel="1" x14ac:dyDescent="0.2">
      <c r="A1794" s="42">
        <v>5</v>
      </c>
      <c r="B1794" s="51" t="s">
        <v>1921</v>
      </c>
      <c r="C1794" s="42"/>
      <c r="D1794" s="42"/>
      <c r="E1794" s="42"/>
      <c r="F1794" s="42"/>
    </row>
    <row r="1795" spans="1:6" outlineLevel="1" x14ac:dyDescent="0.2">
      <c r="A1795" s="42"/>
      <c r="B1795" s="42"/>
      <c r="C1795" s="42"/>
      <c r="D1795" s="42"/>
      <c r="E1795" s="42"/>
      <c r="F1795" s="42"/>
    </row>
    <row r="1796" spans="1:6" outlineLevel="1" x14ac:dyDescent="0.2">
      <c r="A1796" s="43" t="s">
        <v>498</v>
      </c>
      <c r="B1796" s="44"/>
      <c r="C1796" s="42"/>
      <c r="D1796" s="42"/>
      <c r="E1796" s="42"/>
      <c r="F1796" s="42"/>
    </row>
    <row r="1797" spans="1:6" ht="25.5" outlineLevel="1" x14ac:dyDescent="0.2">
      <c r="A1797" s="42">
        <v>1</v>
      </c>
      <c r="B1797" s="51" t="s">
        <v>1922</v>
      </c>
      <c r="C1797" s="42"/>
      <c r="D1797" s="42"/>
      <c r="E1797" s="42"/>
      <c r="F1797" s="42"/>
    </row>
    <row r="1798" spans="1:6" outlineLevel="1" x14ac:dyDescent="0.2">
      <c r="A1798" s="42">
        <v>2</v>
      </c>
      <c r="B1798" s="51" t="s">
        <v>1923</v>
      </c>
      <c r="C1798" s="42"/>
      <c r="D1798" s="42"/>
      <c r="E1798" s="42"/>
      <c r="F1798" s="42"/>
    </row>
    <row r="1799" spans="1:6" outlineLevel="1" x14ac:dyDescent="0.2">
      <c r="A1799" s="42">
        <v>3</v>
      </c>
      <c r="B1799" s="51" t="s">
        <v>1924</v>
      </c>
      <c r="C1799" s="42"/>
      <c r="D1799" s="42"/>
      <c r="E1799" s="42"/>
      <c r="F1799" s="42"/>
    </row>
    <row r="1800" spans="1:6" outlineLevel="1" x14ac:dyDescent="0.2">
      <c r="A1800" s="42">
        <v>4</v>
      </c>
      <c r="B1800" s="51" t="s">
        <v>1925</v>
      </c>
      <c r="C1800" s="42"/>
      <c r="D1800" s="42"/>
      <c r="E1800" s="42"/>
      <c r="F1800" s="42"/>
    </row>
    <row r="1801" spans="1:6" outlineLevel="1" x14ac:dyDescent="0.2">
      <c r="A1801" s="42"/>
      <c r="B1801" s="42"/>
      <c r="C1801" s="42"/>
      <c r="D1801" s="42"/>
      <c r="E1801" s="42"/>
      <c r="F1801" s="42"/>
    </row>
    <row r="1802" spans="1:6" ht="20.25" collapsed="1" x14ac:dyDescent="0.2">
      <c r="A1802" s="46" t="s">
        <v>1926</v>
      </c>
      <c r="B1802" s="46"/>
      <c r="C1802" s="46"/>
      <c r="D1802" s="46"/>
      <c r="E1802" s="46"/>
      <c r="F1802" s="46"/>
    </row>
    <row r="1803" spans="1:6" hidden="1" outlineLevel="1" x14ac:dyDescent="0.2">
      <c r="A1803" s="47" t="s">
        <v>1927</v>
      </c>
      <c r="B1803" s="47"/>
      <c r="C1803" s="47"/>
      <c r="D1803" s="47"/>
      <c r="E1803" s="47"/>
      <c r="F1803" s="47"/>
    </row>
    <row r="1804" spans="1:6" hidden="1" outlineLevel="1" x14ac:dyDescent="0.2">
      <c r="A1804" s="47" t="s">
        <v>1928</v>
      </c>
      <c r="B1804" s="47"/>
      <c r="C1804" s="47"/>
      <c r="D1804" s="47"/>
      <c r="E1804" s="47"/>
      <c r="F1804" s="47"/>
    </row>
    <row r="1805" spans="1:6" hidden="1" outlineLevel="1" x14ac:dyDescent="0.2">
      <c r="A1805" s="47" t="s">
        <v>1929</v>
      </c>
      <c r="B1805" s="47"/>
      <c r="C1805" s="47"/>
      <c r="D1805" s="47"/>
      <c r="E1805" s="47"/>
      <c r="F1805" s="47"/>
    </row>
    <row r="1806" spans="1:6" hidden="1" outlineLevel="1" x14ac:dyDescent="0.2">
      <c r="A1806" s="47" t="s">
        <v>1930</v>
      </c>
      <c r="B1806" s="47"/>
      <c r="C1806" s="47"/>
      <c r="D1806" s="47"/>
      <c r="E1806" s="47"/>
      <c r="F1806" s="47"/>
    </row>
    <row r="1807" spans="1:6" hidden="1" outlineLevel="1" x14ac:dyDescent="0.2">
      <c r="A1807" s="42"/>
      <c r="B1807" s="42"/>
      <c r="C1807" s="42"/>
      <c r="D1807" s="42"/>
      <c r="E1807" s="42"/>
      <c r="F1807" s="42"/>
    </row>
    <row r="1808" spans="1:6" ht="16.5" hidden="1" outlineLevel="1" x14ac:dyDescent="0.2">
      <c r="A1808" s="48" t="s">
        <v>1931</v>
      </c>
      <c r="B1808" s="48"/>
      <c r="C1808" s="48"/>
      <c r="D1808" s="48"/>
      <c r="E1808" s="48"/>
      <c r="F1808" s="48"/>
    </row>
    <row r="1809" spans="1:6" hidden="1" outlineLevel="1" x14ac:dyDescent="0.2">
      <c r="A1809" s="47" t="s">
        <v>1932</v>
      </c>
      <c r="B1809" s="47"/>
      <c r="C1809" s="47"/>
      <c r="D1809" s="47"/>
      <c r="E1809" s="47"/>
      <c r="F1809" s="47"/>
    </row>
    <row r="1810" spans="1:6" hidden="1" outlineLevel="1" x14ac:dyDescent="0.2">
      <c r="A1810" s="47" t="s">
        <v>1933</v>
      </c>
      <c r="B1810" s="47"/>
      <c r="C1810" s="47"/>
      <c r="D1810" s="47"/>
      <c r="E1810" s="47"/>
      <c r="F1810" s="47"/>
    </row>
    <row r="1811" spans="1:6" hidden="1" outlineLevel="1" x14ac:dyDescent="0.2">
      <c r="A1811" s="47" t="s">
        <v>1934</v>
      </c>
      <c r="B1811" s="47"/>
      <c r="C1811" s="47"/>
      <c r="D1811" s="47"/>
      <c r="E1811" s="47"/>
      <c r="F1811" s="47"/>
    </row>
    <row r="1812" spans="1:6" hidden="1" outlineLevel="1" x14ac:dyDescent="0.2">
      <c r="A1812" s="42"/>
      <c r="B1812" s="42"/>
      <c r="C1812" s="42"/>
      <c r="D1812" s="42"/>
      <c r="E1812" s="42"/>
      <c r="F1812" s="42"/>
    </row>
    <row r="1813" spans="1:6" ht="16.5" hidden="1" outlineLevel="1" x14ac:dyDescent="0.2">
      <c r="A1813" s="48" t="s">
        <v>1935</v>
      </c>
      <c r="B1813" s="48"/>
      <c r="C1813" s="48"/>
      <c r="D1813" s="48"/>
      <c r="E1813" s="48"/>
      <c r="F1813" s="48"/>
    </row>
    <row r="1814" spans="1:6" hidden="1" outlineLevel="1" x14ac:dyDescent="0.2">
      <c r="A1814" s="47" t="s">
        <v>1936</v>
      </c>
      <c r="B1814" s="47"/>
      <c r="C1814" s="47"/>
      <c r="D1814" s="47"/>
      <c r="E1814" s="47"/>
      <c r="F1814" s="47"/>
    </row>
    <row r="1815" spans="1:6" hidden="1" outlineLevel="1" x14ac:dyDescent="0.2">
      <c r="A1815" s="47" t="s">
        <v>1937</v>
      </c>
      <c r="B1815" s="47"/>
      <c r="C1815" s="47"/>
      <c r="D1815" s="47"/>
      <c r="E1815" s="47"/>
      <c r="F1815" s="47"/>
    </row>
    <row r="1816" spans="1:6" hidden="1" outlineLevel="1" x14ac:dyDescent="0.2">
      <c r="A1816" s="47" t="s">
        <v>1938</v>
      </c>
      <c r="B1816" s="47"/>
      <c r="C1816" s="47"/>
      <c r="D1816" s="47"/>
      <c r="E1816" s="47"/>
      <c r="F1816" s="47"/>
    </row>
    <row r="1817" spans="1:6" hidden="1" outlineLevel="1" x14ac:dyDescent="0.2">
      <c r="A1817" s="47" t="s">
        <v>1939</v>
      </c>
      <c r="B1817" s="47"/>
      <c r="C1817" s="47"/>
      <c r="D1817" s="47"/>
      <c r="E1817" s="47"/>
      <c r="F1817" s="47"/>
    </row>
    <row r="1818" spans="1:6" hidden="1" outlineLevel="1" x14ac:dyDescent="0.2">
      <c r="A1818" s="47" t="s">
        <v>1940</v>
      </c>
      <c r="B1818" s="47"/>
      <c r="C1818" s="47"/>
      <c r="D1818" s="47"/>
      <c r="E1818" s="47"/>
      <c r="F1818" s="47"/>
    </row>
    <row r="1819" spans="1:6" hidden="1" outlineLevel="1" x14ac:dyDescent="0.2">
      <c r="A1819" s="47" t="s">
        <v>1941</v>
      </c>
      <c r="B1819" s="47"/>
      <c r="C1819" s="47"/>
      <c r="D1819" s="47"/>
      <c r="E1819" s="47"/>
      <c r="F1819" s="47"/>
    </row>
    <row r="1820" spans="1:6" hidden="1" outlineLevel="1" x14ac:dyDescent="0.2">
      <c r="A1820" s="42"/>
      <c r="B1820" s="42"/>
      <c r="C1820" s="42"/>
      <c r="D1820" s="42"/>
      <c r="E1820" s="42"/>
      <c r="F1820" s="42"/>
    </row>
    <row r="1821" spans="1:6" ht="16.5" hidden="1" outlineLevel="1" x14ac:dyDescent="0.2">
      <c r="A1821" s="48" t="s">
        <v>1942</v>
      </c>
      <c r="B1821" s="48"/>
      <c r="C1821" s="48"/>
      <c r="D1821" s="48"/>
      <c r="E1821" s="48"/>
      <c r="F1821" s="48"/>
    </row>
    <row r="1822" spans="1:6" hidden="1" outlineLevel="1" x14ac:dyDescent="0.2">
      <c r="A1822" s="47" t="s">
        <v>1943</v>
      </c>
      <c r="B1822" s="47"/>
      <c r="C1822" s="47"/>
      <c r="D1822" s="47"/>
      <c r="E1822" s="47"/>
      <c r="F1822" s="47"/>
    </row>
    <row r="1823" spans="1:6" hidden="1" outlineLevel="1" x14ac:dyDescent="0.2">
      <c r="A1823" s="47" t="s">
        <v>1944</v>
      </c>
      <c r="B1823" s="47"/>
      <c r="C1823" s="47"/>
      <c r="D1823" s="47"/>
      <c r="E1823" s="47"/>
      <c r="F1823" s="47"/>
    </row>
    <row r="1824" spans="1:6" hidden="1" outlineLevel="1" x14ac:dyDescent="0.2">
      <c r="A1824" s="47" t="s">
        <v>1945</v>
      </c>
      <c r="B1824" s="47"/>
      <c r="C1824" s="47"/>
      <c r="D1824" s="47"/>
      <c r="E1824" s="47"/>
      <c r="F1824" s="47"/>
    </row>
    <row r="1825" spans="1:6" hidden="1" outlineLevel="1" x14ac:dyDescent="0.2">
      <c r="A1825" s="47" t="s">
        <v>1946</v>
      </c>
      <c r="B1825" s="47"/>
      <c r="C1825" s="47"/>
      <c r="D1825" s="47"/>
      <c r="E1825" s="47"/>
      <c r="F1825" s="47"/>
    </row>
    <row r="1826" spans="1:6" hidden="1" outlineLevel="1" x14ac:dyDescent="0.2">
      <c r="A1826" s="47" t="s">
        <v>1947</v>
      </c>
      <c r="B1826" s="47"/>
      <c r="C1826" s="47"/>
      <c r="D1826" s="47"/>
      <c r="E1826" s="47"/>
      <c r="F1826" s="47"/>
    </row>
    <row r="1827" spans="1:6" hidden="1" outlineLevel="1" x14ac:dyDescent="0.2">
      <c r="A1827" s="47" t="s">
        <v>1948</v>
      </c>
      <c r="B1827" s="47"/>
      <c r="C1827" s="47"/>
      <c r="D1827" s="47"/>
      <c r="E1827" s="47"/>
      <c r="F1827" s="47"/>
    </row>
    <row r="1828" spans="1:6" hidden="1" outlineLevel="1" x14ac:dyDescent="0.2">
      <c r="A1828" s="47" t="s">
        <v>1949</v>
      </c>
      <c r="B1828" s="47"/>
      <c r="C1828" s="47"/>
      <c r="D1828" s="47"/>
      <c r="E1828" s="47"/>
      <c r="F1828" s="47"/>
    </row>
    <row r="1829" spans="1:6" hidden="1" outlineLevel="1" x14ac:dyDescent="0.2">
      <c r="A1829" s="47" t="s">
        <v>1950</v>
      </c>
      <c r="B1829" s="47"/>
      <c r="C1829" s="47"/>
      <c r="D1829" s="47"/>
      <c r="E1829" s="47"/>
      <c r="F1829" s="47"/>
    </row>
    <row r="1830" spans="1:6" hidden="1" outlineLevel="1" x14ac:dyDescent="0.2">
      <c r="A1830" s="42"/>
      <c r="B1830" s="42"/>
      <c r="C1830" s="42"/>
      <c r="D1830" s="42"/>
      <c r="E1830" s="42"/>
      <c r="F1830" s="42"/>
    </row>
    <row r="1831" spans="1:6" ht="16.5" hidden="1" outlineLevel="1" x14ac:dyDescent="0.2">
      <c r="A1831" s="48" t="s">
        <v>1951</v>
      </c>
      <c r="B1831" s="48"/>
      <c r="C1831" s="48"/>
      <c r="D1831" s="48"/>
      <c r="E1831" s="48"/>
      <c r="F1831" s="48"/>
    </row>
    <row r="1832" spans="1:6" hidden="1" outlineLevel="1" x14ac:dyDescent="0.2">
      <c r="A1832" s="47" t="s">
        <v>1952</v>
      </c>
      <c r="B1832" s="47"/>
      <c r="C1832" s="47"/>
      <c r="D1832" s="47"/>
      <c r="E1832" s="47"/>
      <c r="F1832" s="47"/>
    </row>
    <row r="1833" spans="1:6" hidden="1" outlineLevel="1" x14ac:dyDescent="0.2">
      <c r="A1833" s="47" t="s">
        <v>1953</v>
      </c>
      <c r="B1833" s="47"/>
      <c r="C1833" s="47"/>
      <c r="D1833" s="47"/>
      <c r="E1833" s="47"/>
      <c r="F1833" s="47"/>
    </row>
    <row r="1834" spans="1:6" hidden="1" outlineLevel="1" x14ac:dyDescent="0.2">
      <c r="A1834" s="47" t="s">
        <v>1954</v>
      </c>
      <c r="B1834" s="47"/>
      <c r="C1834" s="47"/>
      <c r="D1834" s="47"/>
      <c r="E1834" s="47"/>
      <c r="F1834" s="47"/>
    </row>
    <row r="1835" spans="1:6" hidden="1" outlineLevel="1" x14ac:dyDescent="0.2">
      <c r="A1835" s="42"/>
      <c r="B1835" s="42"/>
      <c r="C1835" s="42"/>
      <c r="D1835" s="42"/>
      <c r="E1835" s="42"/>
      <c r="F1835" s="42"/>
    </row>
    <row r="1836" spans="1:6" ht="16.5" hidden="1" outlineLevel="1" x14ac:dyDescent="0.2">
      <c r="A1836" s="48" t="s">
        <v>1955</v>
      </c>
      <c r="B1836" s="48"/>
      <c r="C1836" s="48"/>
      <c r="D1836" s="48"/>
      <c r="E1836" s="48"/>
      <c r="F1836" s="48"/>
    </row>
    <row r="1837" spans="1:6" hidden="1" outlineLevel="1" x14ac:dyDescent="0.2">
      <c r="A1837" s="47" t="s">
        <v>1956</v>
      </c>
      <c r="B1837" s="47"/>
      <c r="C1837" s="47"/>
      <c r="D1837" s="47"/>
      <c r="E1837" s="47"/>
      <c r="F1837" s="47"/>
    </row>
    <row r="1838" spans="1:6" hidden="1" outlineLevel="1" x14ac:dyDescent="0.2">
      <c r="A1838" s="47" t="s">
        <v>1957</v>
      </c>
      <c r="B1838" s="47"/>
      <c r="C1838" s="47"/>
      <c r="D1838" s="47"/>
      <c r="E1838" s="47"/>
      <c r="F1838" s="47"/>
    </row>
    <row r="1839" spans="1:6" hidden="1" outlineLevel="1" x14ac:dyDescent="0.2">
      <c r="A1839" s="47" t="s">
        <v>1958</v>
      </c>
      <c r="B1839" s="47"/>
      <c r="C1839" s="47"/>
      <c r="D1839" s="47"/>
      <c r="E1839" s="47"/>
      <c r="F1839" s="47"/>
    </row>
    <row r="1840" spans="1:6" hidden="1" outlineLevel="1" x14ac:dyDescent="0.2">
      <c r="A1840" s="47" t="s">
        <v>1959</v>
      </c>
      <c r="B1840" s="47"/>
      <c r="C1840" s="47"/>
      <c r="D1840" s="47"/>
      <c r="E1840" s="47"/>
      <c r="F1840" s="47"/>
    </row>
    <row r="1841" spans="1:6" hidden="1" outlineLevel="1" x14ac:dyDescent="0.2">
      <c r="A1841" s="47" t="s">
        <v>1960</v>
      </c>
      <c r="B1841" s="47"/>
      <c r="C1841" s="47"/>
      <c r="D1841" s="47"/>
      <c r="E1841" s="47"/>
      <c r="F1841" s="47"/>
    </row>
    <row r="1842" spans="1:6" hidden="1" outlineLevel="1" x14ac:dyDescent="0.2">
      <c r="A1842" s="47" t="s">
        <v>1961</v>
      </c>
      <c r="B1842" s="47"/>
      <c r="C1842" s="47"/>
      <c r="D1842" s="47"/>
      <c r="E1842" s="47"/>
      <c r="F1842" s="47"/>
    </row>
    <row r="1843" spans="1:6" hidden="1" outlineLevel="1" x14ac:dyDescent="0.2">
      <c r="A1843" s="47" t="s">
        <v>1962</v>
      </c>
      <c r="B1843" s="47"/>
      <c r="C1843" s="47"/>
      <c r="D1843" s="47"/>
      <c r="E1843" s="47"/>
      <c r="F1843" s="47"/>
    </row>
    <row r="1844" spans="1:6" hidden="1" outlineLevel="1" x14ac:dyDescent="0.2">
      <c r="A1844" s="47" t="s">
        <v>1963</v>
      </c>
      <c r="B1844" s="47"/>
      <c r="C1844" s="47"/>
      <c r="D1844" s="47"/>
      <c r="E1844" s="47"/>
      <c r="F1844" s="47"/>
    </row>
    <row r="1845" spans="1:6" hidden="1" outlineLevel="1" x14ac:dyDescent="0.2">
      <c r="A1845" s="47" t="s">
        <v>1964</v>
      </c>
      <c r="B1845" s="47"/>
      <c r="C1845" s="47"/>
      <c r="D1845" s="47"/>
      <c r="E1845" s="47"/>
      <c r="F1845" s="47"/>
    </row>
    <row r="1846" spans="1:6" hidden="1" outlineLevel="1" x14ac:dyDescent="0.2">
      <c r="A1846" s="42"/>
      <c r="B1846" s="42"/>
      <c r="C1846" s="42"/>
      <c r="D1846" s="42"/>
      <c r="E1846" s="42"/>
      <c r="F1846" s="42"/>
    </row>
    <row r="1847" spans="1:6" ht="16.5" hidden="1" outlineLevel="1" x14ac:dyDescent="0.2">
      <c r="A1847" s="48" t="s">
        <v>1965</v>
      </c>
      <c r="B1847" s="48"/>
      <c r="C1847" s="48"/>
      <c r="D1847" s="48"/>
      <c r="E1847" s="48"/>
      <c r="F1847" s="48"/>
    </row>
    <row r="1848" spans="1:6" hidden="1" outlineLevel="1" x14ac:dyDescent="0.2">
      <c r="A1848" s="47" t="s">
        <v>1966</v>
      </c>
      <c r="B1848" s="47"/>
      <c r="C1848" s="47"/>
      <c r="D1848" s="47"/>
      <c r="E1848" s="47"/>
      <c r="F1848" s="47"/>
    </row>
    <row r="1849" spans="1:6" hidden="1" outlineLevel="1" x14ac:dyDescent="0.2">
      <c r="A1849" s="47" t="s">
        <v>1967</v>
      </c>
      <c r="B1849" s="47"/>
      <c r="C1849" s="47"/>
      <c r="D1849" s="47"/>
      <c r="E1849" s="47"/>
      <c r="F1849" s="47"/>
    </row>
    <row r="1850" spans="1:6" ht="66" hidden="1" customHeight="1" outlineLevel="1" x14ac:dyDescent="0.2">
      <c r="A1850" s="49"/>
      <c r="B1850" s="49"/>
      <c r="C1850" s="49"/>
      <c r="D1850" s="49"/>
      <c r="E1850" s="49"/>
      <c r="F1850" s="49"/>
    </row>
    <row r="1851" spans="1:6" hidden="1" outlineLevel="1" x14ac:dyDescent="0.2">
      <c r="A1851" s="47" t="s">
        <v>1968</v>
      </c>
      <c r="B1851" s="47"/>
      <c r="C1851" s="47"/>
      <c r="D1851" s="47"/>
      <c r="E1851" s="47"/>
      <c r="F1851" s="47"/>
    </row>
    <row r="1852" spans="1:6" hidden="1" outlineLevel="1" x14ac:dyDescent="0.2">
      <c r="A1852" s="47" t="s">
        <v>1969</v>
      </c>
      <c r="B1852" s="47"/>
      <c r="C1852" s="47"/>
      <c r="D1852" s="47"/>
      <c r="E1852" s="47"/>
      <c r="F1852" s="47"/>
    </row>
    <row r="1853" spans="1:6" hidden="1" outlineLevel="1" x14ac:dyDescent="0.2">
      <c r="A1853" s="47" t="s">
        <v>1970</v>
      </c>
      <c r="B1853" s="47"/>
      <c r="C1853" s="47"/>
      <c r="D1853" s="47"/>
      <c r="E1853" s="47"/>
      <c r="F1853" s="47"/>
    </row>
    <row r="1854" spans="1:6" hidden="1" outlineLevel="1" x14ac:dyDescent="0.2">
      <c r="A1854" s="47" t="s">
        <v>1971</v>
      </c>
      <c r="B1854" s="47"/>
      <c r="C1854" s="47"/>
      <c r="D1854" s="47"/>
      <c r="E1854" s="47"/>
      <c r="F1854" s="47"/>
    </row>
    <row r="1855" spans="1:6" hidden="1" outlineLevel="1" x14ac:dyDescent="0.2">
      <c r="A1855" s="47" t="s">
        <v>1972</v>
      </c>
      <c r="B1855" s="47"/>
      <c r="C1855" s="47"/>
      <c r="D1855" s="47"/>
      <c r="E1855" s="47"/>
      <c r="F1855" s="47"/>
    </row>
    <row r="1856" spans="1:6" hidden="1" outlineLevel="1" x14ac:dyDescent="0.2">
      <c r="A1856" s="47" t="s">
        <v>1973</v>
      </c>
      <c r="B1856" s="47"/>
      <c r="C1856" s="47"/>
      <c r="D1856" s="47"/>
      <c r="E1856" s="47"/>
      <c r="F1856" s="47"/>
    </row>
    <row r="1857" spans="1:6" hidden="1" outlineLevel="1" x14ac:dyDescent="0.2">
      <c r="A1857" s="47" t="s">
        <v>1974</v>
      </c>
      <c r="B1857" s="47"/>
      <c r="C1857" s="47"/>
      <c r="D1857" s="47"/>
      <c r="E1857" s="47"/>
      <c r="F1857" s="47"/>
    </row>
    <row r="1858" spans="1:6" hidden="1" outlineLevel="1" x14ac:dyDescent="0.2">
      <c r="A1858" s="47" t="s">
        <v>1975</v>
      </c>
      <c r="B1858" s="47"/>
      <c r="C1858" s="47"/>
      <c r="D1858" s="47"/>
      <c r="E1858" s="47"/>
      <c r="F1858" s="47"/>
    </row>
    <row r="1859" spans="1:6" hidden="1" outlineLevel="1" x14ac:dyDescent="0.2">
      <c r="A1859" s="47" t="s">
        <v>1976</v>
      </c>
      <c r="B1859" s="47"/>
      <c r="C1859" s="47"/>
      <c r="D1859" s="47"/>
      <c r="E1859" s="47"/>
      <c r="F1859" s="47"/>
    </row>
    <row r="1860" spans="1:6" hidden="1" outlineLevel="1" x14ac:dyDescent="0.2">
      <c r="A1860" s="47" t="s">
        <v>1977</v>
      </c>
      <c r="B1860" s="47"/>
      <c r="C1860" s="47"/>
      <c r="D1860" s="47"/>
      <c r="E1860" s="47"/>
      <c r="F1860" s="47"/>
    </row>
    <row r="1861" spans="1:6" hidden="1" outlineLevel="1" x14ac:dyDescent="0.2">
      <c r="A1861" s="47" t="s">
        <v>1978</v>
      </c>
      <c r="B1861" s="47"/>
      <c r="C1861" s="47"/>
      <c r="D1861" s="47"/>
      <c r="E1861" s="47"/>
      <c r="F1861" s="47"/>
    </row>
    <row r="1862" spans="1:6" hidden="1" outlineLevel="1" x14ac:dyDescent="0.2">
      <c r="A1862" s="47" t="s">
        <v>1979</v>
      </c>
      <c r="B1862" s="47"/>
      <c r="C1862" s="47"/>
      <c r="D1862" s="47"/>
      <c r="E1862" s="47"/>
      <c r="F1862" s="47"/>
    </row>
    <row r="1863" spans="1:6" hidden="1" outlineLevel="1" x14ac:dyDescent="0.2">
      <c r="A1863" s="47" t="s">
        <v>1980</v>
      </c>
      <c r="B1863" s="47"/>
      <c r="C1863" s="47"/>
      <c r="D1863" s="47"/>
      <c r="E1863" s="47"/>
      <c r="F1863" s="47"/>
    </row>
    <row r="1864" spans="1:6" hidden="1" outlineLevel="1" x14ac:dyDescent="0.2">
      <c r="A1864" s="47" t="s">
        <v>1981</v>
      </c>
      <c r="B1864" s="47"/>
      <c r="C1864" s="47"/>
      <c r="D1864" s="47"/>
      <c r="E1864" s="47"/>
      <c r="F1864" s="47"/>
    </row>
    <row r="1865" spans="1:6" hidden="1" outlineLevel="1" x14ac:dyDescent="0.2">
      <c r="A1865" s="47" t="s">
        <v>1982</v>
      </c>
      <c r="B1865" s="47"/>
      <c r="C1865" s="47"/>
      <c r="D1865" s="47"/>
      <c r="E1865" s="47"/>
      <c r="F1865" s="47"/>
    </row>
    <row r="1866" spans="1:6" hidden="1" outlineLevel="1" x14ac:dyDescent="0.2">
      <c r="A1866" s="47" t="s">
        <v>1983</v>
      </c>
      <c r="B1866" s="47"/>
      <c r="C1866" s="47"/>
      <c r="D1866" s="47"/>
      <c r="E1866" s="47"/>
      <c r="F1866" s="47"/>
    </row>
    <row r="1867" spans="1:6" hidden="1" outlineLevel="1" x14ac:dyDescent="0.2">
      <c r="A1867" s="47" t="s">
        <v>1984</v>
      </c>
      <c r="B1867" s="47"/>
      <c r="C1867" s="47"/>
      <c r="D1867" s="47"/>
      <c r="E1867" s="47"/>
      <c r="F1867" s="47"/>
    </row>
    <row r="1868" spans="1:6" hidden="1" outlineLevel="1" x14ac:dyDescent="0.2">
      <c r="A1868" s="42"/>
      <c r="B1868" s="42"/>
      <c r="C1868" s="42"/>
      <c r="D1868" s="42"/>
      <c r="E1868" s="42"/>
      <c r="F1868" s="42"/>
    </row>
    <row r="1869" spans="1:6" ht="16.5" hidden="1" outlineLevel="1" x14ac:dyDescent="0.2">
      <c r="A1869" s="48" t="s">
        <v>1985</v>
      </c>
      <c r="B1869" s="48"/>
      <c r="C1869" s="48"/>
      <c r="D1869" s="48"/>
      <c r="E1869" s="48"/>
      <c r="F1869" s="48"/>
    </row>
    <row r="1870" spans="1:6" hidden="1" outlineLevel="1" x14ac:dyDescent="0.2">
      <c r="A1870" s="47" t="s">
        <v>1986</v>
      </c>
      <c r="B1870" s="47"/>
      <c r="C1870" s="47"/>
      <c r="D1870" s="47"/>
      <c r="E1870" s="47"/>
      <c r="F1870" s="47"/>
    </row>
    <row r="1871" spans="1:6" hidden="1" outlineLevel="1" x14ac:dyDescent="0.2">
      <c r="A1871" s="47" t="s">
        <v>1987</v>
      </c>
      <c r="B1871" s="47"/>
      <c r="C1871" s="47"/>
      <c r="D1871" s="47"/>
      <c r="E1871" s="47"/>
      <c r="F1871" s="47"/>
    </row>
    <row r="1872" spans="1:6" hidden="1" outlineLevel="1" x14ac:dyDescent="0.2">
      <c r="A1872" s="47" t="s">
        <v>1988</v>
      </c>
      <c r="B1872" s="47"/>
      <c r="C1872" s="47"/>
      <c r="D1872" s="47"/>
      <c r="E1872" s="47"/>
      <c r="F1872" s="47"/>
    </row>
    <row r="1873" spans="1:6" hidden="1" outlineLevel="1" x14ac:dyDescent="0.2">
      <c r="A1873" s="47" t="s">
        <v>1989</v>
      </c>
      <c r="B1873" s="47"/>
      <c r="C1873" s="47"/>
      <c r="D1873" s="47"/>
      <c r="E1873" s="47"/>
      <c r="F1873" s="47"/>
    </row>
    <row r="1874" spans="1:6" hidden="1" outlineLevel="1" x14ac:dyDescent="0.2">
      <c r="A1874" s="47" t="s">
        <v>1990</v>
      </c>
      <c r="B1874" s="47"/>
      <c r="C1874" s="47"/>
      <c r="D1874" s="47"/>
      <c r="E1874" s="47"/>
      <c r="F1874" s="47"/>
    </row>
    <row r="1875" spans="1:6" hidden="1" outlineLevel="1" x14ac:dyDescent="0.2">
      <c r="A1875" s="47" t="s">
        <v>1991</v>
      </c>
      <c r="B1875" s="47"/>
      <c r="C1875" s="47"/>
      <c r="D1875" s="47"/>
      <c r="E1875" s="47"/>
      <c r="F1875" s="47"/>
    </row>
    <row r="1876" spans="1:6" hidden="1" outlineLevel="1" x14ac:dyDescent="0.2">
      <c r="A1876" s="47" t="s">
        <v>1992</v>
      </c>
      <c r="B1876" s="47"/>
      <c r="C1876" s="47"/>
      <c r="D1876" s="47"/>
      <c r="E1876" s="47"/>
      <c r="F1876" s="47"/>
    </row>
    <row r="1877" spans="1:6" hidden="1" outlineLevel="1" x14ac:dyDescent="0.2">
      <c r="A1877" s="42"/>
      <c r="B1877" s="42"/>
      <c r="C1877" s="42"/>
      <c r="D1877" s="42"/>
      <c r="E1877" s="42"/>
      <c r="F1877" s="42"/>
    </row>
    <row r="1878" spans="1:6" hidden="1" outlineLevel="1" x14ac:dyDescent="0.2">
      <c r="A1878" s="42"/>
      <c r="B1878" s="42"/>
      <c r="C1878" s="42"/>
      <c r="D1878" s="42"/>
      <c r="E1878" s="42"/>
      <c r="F1878" s="42"/>
    </row>
    <row r="1879" spans="1:6" x14ac:dyDescent="0.2">
      <c r="A1879" s="42"/>
      <c r="B1879" s="42"/>
      <c r="C1879" s="42"/>
      <c r="D1879" s="42"/>
      <c r="E1879" s="42"/>
      <c r="F1879" s="42"/>
    </row>
  </sheetData>
  <mergeCells count="638">
    <mergeCell ref="A1875:F1875"/>
    <mergeCell ref="A1876:F1876"/>
    <mergeCell ref="A1869:F1869"/>
    <mergeCell ref="A1870:F1870"/>
    <mergeCell ref="A1871:F1871"/>
    <mergeCell ref="A1872:F1872"/>
    <mergeCell ref="A1873:F1873"/>
    <mergeCell ref="A1874:F1874"/>
    <mergeCell ref="A1862:F1862"/>
    <mergeCell ref="A1863:F1863"/>
    <mergeCell ref="A1864:F1864"/>
    <mergeCell ref="A1865:F1865"/>
    <mergeCell ref="A1866:F1866"/>
    <mergeCell ref="A1867:F1867"/>
    <mergeCell ref="A1856:F1856"/>
    <mergeCell ref="A1857:F1857"/>
    <mergeCell ref="A1858:F1858"/>
    <mergeCell ref="A1859:F1859"/>
    <mergeCell ref="A1860:F1860"/>
    <mergeCell ref="A1861:F1861"/>
    <mergeCell ref="A1850:F1850"/>
    <mergeCell ref="A1851:F1851"/>
    <mergeCell ref="A1852:F1852"/>
    <mergeCell ref="A1853:F1853"/>
    <mergeCell ref="A1854:F1854"/>
    <mergeCell ref="A1855:F1855"/>
    <mergeCell ref="A1843:F1843"/>
    <mergeCell ref="A1844:F1844"/>
    <mergeCell ref="A1845:F1845"/>
    <mergeCell ref="A1847:F1847"/>
    <mergeCell ref="A1848:F1848"/>
    <mergeCell ref="A1849:F1849"/>
    <mergeCell ref="A1837:F1837"/>
    <mergeCell ref="A1838:F1838"/>
    <mergeCell ref="A1839:F1839"/>
    <mergeCell ref="A1840:F1840"/>
    <mergeCell ref="A1841:F1841"/>
    <mergeCell ref="A1842:F1842"/>
    <mergeCell ref="A1829:F1829"/>
    <mergeCell ref="A1831:F1831"/>
    <mergeCell ref="A1832:F1832"/>
    <mergeCell ref="A1833:F1833"/>
    <mergeCell ref="A1834:F1834"/>
    <mergeCell ref="A1836:F1836"/>
    <mergeCell ref="A1823:F1823"/>
    <mergeCell ref="A1824:F1824"/>
    <mergeCell ref="A1825:F1825"/>
    <mergeCell ref="A1826:F1826"/>
    <mergeCell ref="A1827:F1827"/>
    <mergeCell ref="A1828:F1828"/>
    <mergeCell ref="A1816:F1816"/>
    <mergeCell ref="A1817:F1817"/>
    <mergeCell ref="A1818:F1818"/>
    <mergeCell ref="A1819:F1819"/>
    <mergeCell ref="A1821:F1821"/>
    <mergeCell ref="A1822:F1822"/>
    <mergeCell ref="A1809:F1809"/>
    <mergeCell ref="A1810:F1810"/>
    <mergeCell ref="A1811:F1811"/>
    <mergeCell ref="A1813:F1813"/>
    <mergeCell ref="A1814:F1814"/>
    <mergeCell ref="A1815:F1815"/>
    <mergeCell ref="A1802:F1802"/>
    <mergeCell ref="A1803:F1803"/>
    <mergeCell ref="A1804:F1804"/>
    <mergeCell ref="A1805:F1805"/>
    <mergeCell ref="A1806:F1806"/>
    <mergeCell ref="A1808:F1808"/>
    <mergeCell ref="A614:F614"/>
    <mergeCell ref="A615:F615"/>
    <mergeCell ref="A616:F616"/>
    <mergeCell ref="A617:F617"/>
    <mergeCell ref="A618:F618"/>
    <mergeCell ref="A621:F621"/>
    <mergeCell ref="A607:F607"/>
    <mergeCell ref="A608:F608"/>
    <mergeCell ref="A609:F609"/>
    <mergeCell ref="A611:F611"/>
    <mergeCell ref="A612:F612"/>
    <mergeCell ref="A613:F613"/>
    <mergeCell ref="A601:F601"/>
    <mergeCell ref="A602:F602"/>
    <mergeCell ref="A603:F603"/>
    <mergeCell ref="A604:F604"/>
    <mergeCell ref="A605:F605"/>
    <mergeCell ref="A606:F606"/>
    <mergeCell ref="A595:F595"/>
    <mergeCell ref="A596:F596"/>
    <mergeCell ref="A597:F597"/>
    <mergeCell ref="A598:F598"/>
    <mergeCell ref="A599:F599"/>
    <mergeCell ref="A600:F600"/>
    <mergeCell ref="A588:F588"/>
    <mergeCell ref="A589:F589"/>
    <mergeCell ref="A590:F590"/>
    <mergeCell ref="A591:F591"/>
    <mergeCell ref="A592:F592"/>
    <mergeCell ref="A593:F593"/>
    <mergeCell ref="A582:F582"/>
    <mergeCell ref="A583:F583"/>
    <mergeCell ref="A584:F584"/>
    <mergeCell ref="A585:F585"/>
    <mergeCell ref="A586:F586"/>
    <mergeCell ref="A587:F587"/>
    <mergeCell ref="A575:F575"/>
    <mergeCell ref="A576:F576"/>
    <mergeCell ref="A578:F578"/>
    <mergeCell ref="A579:F579"/>
    <mergeCell ref="A580:F580"/>
    <mergeCell ref="A581:F581"/>
    <mergeCell ref="A568:F568"/>
    <mergeCell ref="A569:F569"/>
    <mergeCell ref="A570:F570"/>
    <mergeCell ref="A572:F572"/>
    <mergeCell ref="A573:F573"/>
    <mergeCell ref="A574:F574"/>
    <mergeCell ref="A562:F562"/>
    <mergeCell ref="A563:F563"/>
    <mergeCell ref="A564:F564"/>
    <mergeCell ref="A565:F565"/>
    <mergeCell ref="A566:F566"/>
    <mergeCell ref="A567:F567"/>
    <mergeCell ref="A556:F556"/>
    <mergeCell ref="A557:F557"/>
    <mergeCell ref="A558:F558"/>
    <mergeCell ref="A559:F559"/>
    <mergeCell ref="A560:F560"/>
    <mergeCell ref="A561:F561"/>
    <mergeCell ref="A549:F549"/>
    <mergeCell ref="A550:F550"/>
    <mergeCell ref="A551:F551"/>
    <mergeCell ref="A552:F552"/>
    <mergeCell ref="A554:F554"/>
    <mergeCell ref="A555:F555"/>
    <mergeCell ref="A542:F542"/>
    <mergeCell ref="A544:F544"/>
    <mergeCell ref="A545:F545"/>
    <mergeCell ref="A546:F546"/>
    <mergeCell ref="A547:F547"/>
    <mergeCell ref="A548:F548"/>
    <mergeCell ref="A536:F536"/>
    <mergeCell ref="A537:F537"/>
    <mergeCell ref="A538:F538"/>
    <mergeCell ref="A539:F539"/>
    <mergeCell ref="A540:F540"/>
    <mergeCell ref="A541:F541"/>
    <mergeCell ref="A530:F530"/>
    <mergeCell ref="A531:F531"/>
    <mergeCell ref="A532:F532"/>
    <mergeCell ref="A533:F533"/>
    <mergeCell ref="A534:F534"/>
    <mergeCell ref="A535:F535"/>
    <mergeCell ref="A523:F523"/>
    <mergeCell ref="A524:F524"/>
    <mergeCell ref="A525:F525"/>
    <mergeCell ref="A526:F526"/>
    <mergeCell ref="A527:F527"/>
    <mergeCell ref="A529:F529"/>
    <mergeCell ref="A517:F517"/>
    <mergeCell ref="A518:F518"/>
    <mergeCell ref="A519:F519"/>
    <mergeCell ref="A520:F520"/>
    <mergeCell ref="A521:F521"/>
    <mergeCell ref="A522:F522"/>
    <mergeCell ref="A511:F511"/>
    <mergeCell ref="A512:F512"/>
    <mergeCell ref="A513:F513"/>
    <mergeCell ref="A514:F514"/>
    <mergeCell ref="A515:F515"/>
    <mergeCell ref="A516:F516"/>
    <mergeCell ref="A504:F504"/>
    <mergeCell ref="A505:F505"/>
    <mergeCell ref="A506:F506"/>
    <mergeCell ref="A507:F507"/>
    <mergeCell ref="A509:F509"/>
    <mergeCell ref="A510:F510"/>
    <mergeCell ref="A498:F498"/>
    <mergeCell ref="A499:F499"/>
    <mergeCell ref="A500:F500"/>
    <mergeCell ref="A501:F501"/>
    <mergeCell ref="A502:F502"/>
    <mergeCell ref="A503:F503"/>
    <mergeCell ref="A491:F491"/>
    <mergeCell ref="A492:F492"/>
    <mergeCell ref="A494:F494"/>
    <mergeCell ref="A495:F495"/>
    <mergeCell ref="A496:F496"/>
    <mergeCell ref="A497:F497"/>
    <mergeCell ref="A484:F484"/>
    <mergeCell ref="A486:F486"/>
    <mergeCell ref="A487:F487"/>
    <mergeCell ref="A488:F488"/>
    <mergeCell ref="A489:F489"/>
    <mergeCell ref="A490:F490"/>
    <mergeCell ref="A478:F478"/>
    <mergeCell ref="A479:F479"/>
    <mergeCell ref="A480:F480"/>
    <mergeCell ref="A481:F481"/>
    <mergeCell ref="A482:F482"/>
    <mergeCell ref="A483:F483"/>
    <mergeCell ref="A470:F470"/>
    <mergeCell ref="A471:F471"/>
    <mergeCell ref="A472:F472"/>
    <mergeCell ref="A473:F473"/>
    <mergeCell ref="A474:F474"/>
    <mergeCell ref="A475:F475"/>
    <mergeCell ref="A464:F464"/>
    <mergeCell ref="A465:F465"/>
    <mergeCell ref="A466:F466"/>
    <mergeCell ref="A467:F467"/>
    <mergeCell ref="A468:F468"/>
    <mergeCell ref="A469:F469"/>
    <mergeCell ref="A458:F458"/>
    <mergeCell ref="A459:F459"/>
    <mergeCell ref="A460:F460"/>
    <mergeCell ref="A461:F461"/>
    <mergeCell ref="A462:F462"/>
    <mergeCell ref="A463:F463"/>
    <mergeCell ref="A451:F451"/>
    <mergeCell ref="A452:F452"/>
    <mergeCell ref="A453:F453"/>
    <mergeCell ref="A455:F455"/>
    <mergeCell ref="A456:F456"/>
    <mergeCell ref="A457:F457"/>
    <mergeCell ref="A445:F445"/>
    <mergeCell ref="A446:F446"/>
    <mergeCell ref="A447:F447"/>
    <mergeCell ref="A448:F448"/>
    <mergeCell ref="A449:F449"/>
    <mergeCell ref="A450:F450"/>
    <mergeCell ref="A439:F439"/>
    <mergeCell ref="A440:F440"/>
    <mergeCell ref="A441:F441"/>
    <mergeCell ref="A442:F442"/>
    <mergeCell ref="A443:F443"/>
    <mergeCell ref="A444:F444"/>
    <mergeCell ref="A432:F432"/>
    <mergeCell ref="A433:F433"/>
    <mergeCell ref="A434:F434"/>
    <mergeCell ref="A435:F435"/>
    <mergeCell ref="A437:F437"/>
    <mergeCell ref="A438:F438"/>
    <mergeCell ref="A425:F425"/>
    <mergeCell ref="A427:F427"/>
    <mergeCell ref="A428:F428"/>
    <mergeCell ref="A429:F429"/>
    <mergeCell ref="A430:F430"/>
    <mergeCell ref="A431:F431"/>
    <mergeCell ref="A419:F419"/>
    <mergeCell ref="A420:F420"/>
    <mergeCell ref="A421:F421"/>
    <mergeCell ref="A422:F422"/>
    <mergeCell ref="A423:F423"/>
    <mergeCell ref="A424:F424"/>
    <mergeCell ref="A413:F413"/>
    <mergeCell ref="A414:F414"/>
    <mergeCell ref="A415:F415"/>
    <mergeCell ref="A416:F416"/>
    <mergeCell ref="A417:F417"/>
    <mergeCell ref="A418:F418"/>
    <mergeCell ref="A407:F407"/>
    <mergeCell ref="A408:F408"/>
    <mergeCell ref="A409:F409"/>
    <mergeCell ref="A410:F410"/>
    <mergeCell ref="A411:F411"/>
    <mergeCell ref="A412:F412"/>
    <mergeCell ref="A401:F401"/>
    <mergeCell ref="A402:F402"/>
    <mergeCell ref="A403:F403"/>
    <mergeCell ref="A404:F404"/>
    <mergeCell ref="A405:F405"/>
    <mergeCell ref="A406:F406"/>
    <mergeCell ref="A394:F394"/>
    <mergeCell ref="A395:F395"/>
    <mergeCell ref="A396:F396"/>
    <mergeCell ref="A397:F397"/>
    <mergeCell ref="A399:F399"/>
    <mergeCell ref="A400:F400"/>
    <mergeCell ref="A387:F387"/>
    <mergeCell ref="A388:F388"/>
    <mergeCell ref="A389:F389"/>
    <mergeCell ref="A390:F390"/>
    <mergeCell ref="A392:F392"/>
    <mergeCell ref="A393:F393"/>
    <mergeCell ref="A380:F380"/>
    <mergeCell ref="A382:F382"/>
    <mergeCell ref="A383:F383"/>
    <mergeCell ref="A384:F384"/>
    <mergeCell ref="A385:F385"/>
    <mergeCell ref="A386:F386"/>
    <mergeCell ref="A374:F374"/>
    <mergeCell ref="A375:F375"/>
    <mergeCell ref="A376:F376"/>
    <mergeCell ref="A377:F377"/>
    <mergeCell ref="A378:F378"/>
    <mergeCell ref="A379:F379"/>
    <mergeCell ref="A368:F368"/>
    <mergeCell ref="A369:F369"/>
    <mergeCell ref="A370:F370"/>
    <mergeCell ref="A371:F371"/>
    <mergeCell ref="A372:F372"/>
    <mergeCell ref="A373:F373"/>
    <mergeCell ref="A362:F362"/>
    <mergeCell ref="A363:F363"/>
    <mergeCell ref="A364:F364"/>
    <mergeCell ref="A365:F365"/>
    <mergeCell ref="A366:F366"/>
    <mergeCell ref="A367:F367"/>
    <mergeCell ref="A355:F355"/>
    <mergeCell ref="A357:F357"/>
    <mergeCell ref="A358:F358"/>
    <mergeCell ref="A359:F359"/>
    <mergeCell ref="A360:F360"/>
    <mergeCell ref="A361:F361"/>
    <mergeCell ref="A349:F349"/>
    <mergeCell ref="A350:F350"/>
    <mergeCell ref="A351:F351"/>
    <mergeCell ref="A352:F352"/>
    <mergeCell ref="A353:F353"/>
    <mergeCell ref="A354:F354"/>
    <mergeCell ref="A343:F343"/>
    <mergeCell ref="A344:F344"/>
    <mergeCell ref="A345:F345"/>
    <mergeCell ref="A346:F346"/>
    <mergeCell ref="A347:F347"/>
    <mergeCell ref="A348:F348"/>
    <mergeCell ref="A336:F336"/>
    <mergeCell ref="A337:F337"/>
    <mergeCell ref="A338:F338"/>
    <mergeCell ref="A339:F339"/>
    <mergeCell ref="A340:F340"/>
    <mergeCell ref="A342:F342"/>
    <mergeCell ref="A329:F329"/>
    <mergeCell ref="A331:F331"/>
    <mergeCell ref="A332:F332"/>
    <mergeCell ref="A333:F333"/>
    <mergeCell ref="A334:F334"/>
    <mergeCell ref="A335:F335"/>
    <mergeCell ref="A323:F323"/>
    <mergeCell ref="A324:F324"/>
    <mergeCell ref="A325:F325"/>
    <mergeCell ref="A326:F326"/>
    <mergeCell ref="A327:F327"/>
    <mergeCell ref="A328:F328"/>
    <mergeCell ref="A316:F316"/>
    <mergeCell ref="A317:F317"/>
    <mergeCell ref="A318:F318"/>
    <mergeCell ref="A319:F319"/>
    <mergeCell ref="A320:F320"/>
    <mergeCell ref="A322:F322"/>
    <mergeCell ref="A310:F310"/>
    <mergeCell ref="A311:F311"/>
    <mergeCell ref="A312:F312"/>
    <mergeCell ref="A313:F313"/>
    <mergeCell ref="A314:F314"/>
    <mergeCell ref="A315:F315"/>
    <mergeCell ref="A304:F304"/>
    <mergeCell ref="A305:F305"/>
    <mergeCell ref="A306:F306"/>
    <mergeCell ref="A307:F307"/>
    <mergeCell ref="A308:F308"/>
    <mergeCell ref="A309:F309"/>
    <mergeCell ref="A298:F298"/>
    <mergeCell ref="A299:F299"/>
    <mergeCell ref="A300:F300"/>
    <mergeCell ref="A301:F301"/>
    <mergeCell ref="A302:F302"/>
    <mergeCell ref="A303:F303"/>
    <mergeCell ref="A291:F291"/>
    <mergeCell ref="A292:F292"/>
    <mergeCell ref="A293:F293"/>
    <mergeCell ref="A294:F294"/>
    <mergeCell ref="A296:F296"/>
    <mergeCell ref="A297:F297"/>
    <mergeCell ref="A285:F285"/>
    <mergeCell ref="A286:F286"/>
    <mergeCell ref="A287:F287"/>
    <mergeCell ref="A288:F288"/>
    <mergeCell ref="A289:F289"/>
    <mergeCell ref="A290:F290"/>
    <mergeCell ref="A278:F278"/>
    <mergeCell ref="A279:F279"/>
    <mergeCell ref="A280:F280"/>
    <mergeCell ref="A282:F282"/>
    <mergeCell ref="A283:F283"/>
    <mergeCell ref="A284:F284"/>
    <mergeCell ref="A271:F271"/>
    <mergeCell ref="A272:F272"/>
    <mergeCell ref="A273:F273"/>
    <mergeCell ref="A275:F275"/>
    <mergeCell ref="A276:F276"/>
    <mergeCell ref="A277:F277"/>
    <mergeCell ref="A265:F265"/>
    <mergeCell ref="A266:F266"/>
    <mergeCell ref="A267:F267"/>
    <mergeCell ref="A268:F268"/>
    <mergeCell ref="A269:F269"/>
    <mergeCell ref="A270:F270"/>
    <mergeCell ref="A258:F258"/>
    <mergeCell ref="A259:F259"/>
    <mergeCell ref="A260:F260"/>
    <mergeCell ref="A261:F261"/>
    <mergeCell ref="A262:F262"/>
    <mergeCell ref="A263:F263"/>
    <mergeCell ref="A251:F251"/>
    <mergeCell ref="A252:F252"/>
    <mergeCell ref="A253:F253"/>
    <mergeCell ref="A255:F255"/>
    <mergeCell ref="A256:F256"/>
    <mergeCell ref="A257:F257"/>
    <mergeCell ref="A243:F243"/>
    <mergeCell ref="A244:F244"/>
    <mergeCell ref="A245:F245"/>
    <mergeCell ref="A246:F246"/>
    <mergeCell ref="A247:F247"/>
    <mergeCell ref="A248:F248"/>
    <mergeCell ref="A236:F236"/>
    <mergeCell ref="A237:F237"/>
    <mergeCell ref="A238:F238"/>
    <mergeCell ref="A239:F239"/>
    <mergeCell ref="A240:F240"/>
    <mergeCell ref="A241:F241"/>
    <mergeCell ref="A229:F229"/>
    <mergeCell ref="A230:F230"/>
    <mergeCell ref="A231:F231"/>
    <mergeCell ref="A232:F232"/>
    <mergeCell ref="A234:F234"/>
    <mergeCell ref="A235:F235"/>
    <mergeCell ref="A223:F223"/>
    <mergeCell ref="A224:F224"/>
    <mergeCell ref="A225:F225"/>
    <mergeCell ref="A226:F226"/>
    <mergeCell ref="A227:F227"/>
    <mergeCell ref="A228:F228"/>
    <mergeCell ref="A216:F216"/>
    <mergeCell ref="A217:F217"/>
    <mergeCell ref="A218:F218"/>
    <mergeCell ref="A219:F219"/>
    <mergeCell ref="A220:F220"/>
    <mergeCell ref="A221:F221"/>
    <mergeCell ref="A210:F210"/>
    <mergeCell ref="A211:F211"/>
    <mergeCell ref="A212:F212"/>
    <mergeCell ref="A213:F213"/>
    <mergeCell ref="A214:F214"/>
    <mergeCell ref="A215:F215"/>
    <mergeCell ref="A203:F203"/>
    <mergeCell ref="A204:F204"/>
    <mergeCell ref="A205:F205"/>
    <mergeCell ref="A206:F206"/>
    <mergeCell ref="A207:F207"/>
    <mergeCell ref="A208:F208"/>
    <mergeCell ref="A197:F197"/>
    <mergeCell ref="A198:F198"/>
    <mergeCell ref="A199:F199"/>
    <mergeCell ref="A200:F200"/>
    <mergeCell ref="A201:F201"/>
    <mergeCell ref="A202:F202"/>
    <mergeCell ref="A190:F190"/>
    <mergeCell ref="A191:F191"/>
    <mergeCell ref="A193:F193"/>
    <mergeCell ref="A194:F194"/>
    <mergeCell ref="A195:F195"/>
    <mergeCell ref="A196:F196"/>
    <mergeCell ref="A184:F184"/>
    <mergeCell ref="A185:F185"/>
    <mergeCell ref="A186:F186"/>
    <mergeCell ref="A187:F187"/>
    <mergeCell ref="A188:F188"/>
    <mergeCell ref="A189:F189"/>
    <mergeCell ref="A177:F177"/>
    <mergeCell ref="A178:F178"/>
    <mergeCell ref="A179:F179"/>
    <mergeCell ref="A180:F180"/>
    <mergeCell ref="A181:F181"/>
    <mergeCell ref="A183:F183"/>
    <mergeCell ref="A171:F171"/>
    <mergeCell ref="A172:F172"/>
    <mergeCell ref="A173:F173"/>
    <mergeCell ref="A174:F174"/>
    <mergeCell ref="A175:F175"/>
    <mergeCell ref="A176:F176"/>
    <mergeCell ref="A165:F165"/>
    <mergeCell ref="A166:F166"/>
    <mergeCell ref="A167:F167"/>
    <mergeCell ref="A168:F168"/>
    <mergeCell ref="A169:F169"/>
    <mergeCell ref="A170:F170"/>
    <mergeCell ref="A159:F159"/>
    <mergeCell ref="A160:F160"/>
    <mergeCell ref="A161:F161"/>
    <mergeCell ref="A162:F162"/>
    <mergeCell ref="A163:F163"/>
    <mergeCell ref="A164:F164"/>
    <mergeCell ref="A153:F153"/>
    <mergeCell ref="A154:F154"/>
    <mergeCell ref="A155:F155"/>
    <mergeCell ref="A156:F156"/>
    <mergeCell ref="A157:F157"/>
    <mergeCell ref="A158:F158"/>
    <mergeCell ref="A146:F146"/>
    <mergeCell ref="A147:F147"/>
    <mergeCell ref="A148:F148"/>
    <mergeCell ref="A149:F149"/>
    <mergeCell ref="A150:F150"/>
    <mergeCell ref="A151:F151"/>
    <mergeCell ref="A139:F139"/>
    <mergeCell ref="A141:F141"/>
    <mergeCell ref="A142:F142"/>
    <mergeCell ref="A143:F143"/>
    <mergeCell ref="A144:F144"/>
    <mergeCell ref="A145:F145"/>
    <mergeCell ref="A131:F131"/>
    <mergeCell ref="A132:F132"/>
    <mergeCell ref="A135:F135"/>
    <mergeCell ref="A136:F136"/>
    <mergeCell ref="A137:F137"/>
    <mergeCell ref="A138:F138"/>
    <mergeCell ref="A124:F124"/>
    <mergeCell ref="A126:F126"/>
    <mergeCell ref="A127:F127"/>
    <mergeCell ref="A128:F128"/>
    <mergeCell ref="A129:F129"/>
    <mergeCell ref="A130:F130"/>
    <mergeCell ref="A118:F118"/>
    <mergeCell ref="A119:F119"/>
    <mergeCell ref="A120:F120"/>
    <mergeCell ref="A121:F121"/>
    <mergeCell ref="A122:F122"/>
    <mergeCell ref="A123:F123"/>
    <mergeCell ref="A111:F111"/>
    <mergeCell ref="A112:F112"/>
    <mergeCell ref="A113:F113"/>
    <mergeCell ref="A114:F114"/>
    <mergeCell ref="A115:F115"/>
    <mergeCell ref="A116:F116"/>
    <mergeCell ref="A104:F104"/>
    <mergeCell ref="A105:F105"/>
    <mergeCell ref="A106:F106"/>
    <mergeCell ref="A107:F107"/>
    <mergeCell ref="A108:F108"/>
    <mergeCell ref="A109:F109"/>
    <mergeCell ref="A98:F98"/>
    <mergeCell ref="A99:F99"/>
    <mergeCell ref="A100:F100"/>
    <mergeCell ref="A101:F101"/>
    <mergeCell ref="A102:F102"/>
    <mergeCell ref="A103:F103"/>
    <mergeCell ref="A92:F92"/>
    <mergeCell ref="A93:F93"/>
    <mergeCell ref="A94:F94"/>
    <mergeCell ref="A95:F95"/>
    <mergeCell ref="A96:F96"/>
    <mergeCell ref="A97:F97"/>
    <mergeCell ref="A85:F85"/>
    <mergeCell ref="A86:F86"/>
    <mergeCell ref="A88:F88"/>
    <mergeCell ref="A89:F89"/>
    <mergeCell ref="A90:F90"/>
    <mergeCell ref="A91:F91"/>
    <mergeCell ref="A79:F79"/>
    <mergeCell ref="A80:F80"/>
    <mergeCell ref="A81:F81"/>
    <mergeCell ref="A82:F82"/>
    <mergeCell ref="A83:F83"/>
    <mergeCell ref="A84:F84"/>
    <mergeCell ref="A73:F73"/>
    <mergeCell ref="A74:F74"/>
    <mergeCell ref="A75:F75"/>
    <mergeCell ref="A76:F76"/>
    <mergeCell ref="A77:F77"/>
    <mergeCell ref="A78:F78"/>
    <mergeCell ref="A67:F67"/>
    <mergeCell ref="A68:F68"/>
    <mergeCell ref="A69:F69"/>
    <mergeCell ref="A70:F70"/>
    <mergeCell ref="A71:F71"/>
    <mergeCell ref="A72:F72"/>
    <mergeCell ref="A60:F60"/>
    <mergeCell ref="A61:F61"/>
    <mergeCell ref="A62:F62"/>
    <mergeCell ref="A63:F63"/>
    <mergeCell ref="A65:F65"/>
    <mergeCell ref="A66:F66"/>
    <mergeCell ref="A53:F53"/>
    <mergeCell ref="A54:F54"/>
    <mergeCell ref="A56:F56"/>
    <mergeCell ref="A57:F57"/>
    <mergeCell ref="A58:F58"/>
    <mergeCell ref="A59:F59"/>
    <mergeCell ref="A47:F47"/>
    <mergeCell ref="A48:F48"/>
    <mergeCell ref="A49:F49"/>
    <mergeCell ref="A50:F50"/>
    <mergeCell ref="A51:F51"/>
    <mergeCell ref="A52:F52"/>
    <mergeCell ref="A41:F41"/>
    <mergeCell ref="A42:F42"/>
    <mergeCell ref="A43:F43"/>
    <mergeCell ref="A44:F44"/>
    <mergeCell ref="A45:F45"/>
    <mergeCell ref="A46:F46"/>
    <mergeCell ref="A33:F33"/>
    <mergeCell ref="A35:F35"/>
    <mergeCell ref="A36:F36"/>
    <mergeCell ref="A37:F37"/>
    <mergeCell ref="A38:F38"/>
    <mergeCell ref="A39:F39"/>
    <mergeCell ref="A27:F27"/>
    <mergeCell ref="A28:F28"/>
    <mergeCell ref="A29:F29"/>
    <mergeCell ref="A30:F30"/>
    <mergeCell ref="A31:F31"/>
    <mergeCell ref="A32:F32"/>
    <mergeCell ref="A20:F20"/>
    <mergeCell ref="A21:F21"/>
    <mergeCell ref="A22:F22"/>
    <mergeCell ref="A24:F24"/>
    <mergeCell ref="A25:F25"/>
    <mergeCell ref="A26:F26"/>
    <mergeCell ref="A14:F14"/>
    <mergeCell ref="A15:F15"/>
    <mergeCell ref="A16:F16"/>
    <mergeCell ref="A17:F17"/>
    <mergeCell ref="A18:F18"/>
    <mergeCell ref="A19:F19"/>
    <mergeCell ref="A8:F8"/>
    <mergeCell ref="A9:F9"/>
    <mergeCell ref="A10:F10"/>
    <mergeCell ref="A11:F11"/>
    <mergeCell ref="A12:F12"/>
    <mergeCell ref="A13:F13"/>
    <mergeCell ref="A1:F1"/>
    <mergeCell ref="A2:F2"/>
    <mergeCell ref="A3:F3"/>
    <mergeCell ref="A4:F4"/>
    <mergeCell ref="A5:F5"/>
    <mergeCell ref="A7:F7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C33371-823F-4A2C-AE2B-6176FFFB0E67}">
  <sheetPr codeName="Лист3"/>
  <dimension ref="A1:AJ60"/>
  <sheetViews>
    <sheetView workbookViewId="0"/>
  </sheetViews>
  <sheetFormatPr defaultRowHeight="15" x14ac:dyDescent="0.25"/>
  <cols>
    <col min="1" max="36" width="4.42578125" customWidth="1"/>
  </cols>
  <sheetData>
    <row r="1" spans="1:36" ht="24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ht="24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4.1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4.1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4.1" customHeight="1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ht="14.1" customHeight="1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ht="14.1" customHeight="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ht="14.1" customHeight="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ht="14.1" customHeight="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ht="14.1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ht="14.1" customHeigh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ht="14.1" customHeight="1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ht="14.1" customHeight="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ht="14.1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ht="14.1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ht="14.1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ht="14.1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ht="14.1" customHeight="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ht="14.1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ht="14.1" customHeight="1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ht="14.1" customHeight="1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ht="14.1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ht="14.1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ht="14.1" customHeight="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ht="14.1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ht="14.1" customHeight="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ht="14.1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ht="14.1" customHeight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ht="14.1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ht="14.1" customHeight="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ht="14.1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ht="14.1" customHeigh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ht="14.1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ht="14.1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ht="14.1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ht="14.1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ht="14.1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ht="14.1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ht="14.1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ht="14.1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ht="14.1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ht="14.1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4.1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4.1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4.1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4.1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ht="14.1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ht="14.1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ht="14.1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ht="14.1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</sheetData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E4AF1D-2EF3-441E-80DD-ECCE374BC99B}">
  <sheetPr codeName="Лист4"/>
  <dimension ref="A1:BJ156"/>
  <sheetViews>
    <sheetView workbookViewId="0"/>
  </sheetViews>
  <sheetFormatPr defaultColWidth="10.7109375" defaultRowHeight="15" customHeight="1" x14ac:dyDescent="0.25"/>
  <sheetData>
    <row r="1" spans="1:31" ht="15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</row>
    <row r="154" spans="1:62" s="58" customFormat="1" ht="15" customHeight="1" x14ac:dyDescent="0.25">
      <c r="A154" s="59" t="s">
        <v>2008</v>
      </c>
    </row>
    <row r="156" spans="1:62" ht="15" customHeight="1" x14ac:dyDescent="0.25">
      <c r="A156" s="3"/>
      <c r="B156" s="3"/>
      <c r="C156" s="3"/>
      <c r="D156" s="3"/>
      <c r="E156" s="3"/>
      <c r="F156" s="3"/>
      <c r="G156" s="3"/>
      <c r="H156" s="3"/>
      <c r="I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C156" s="3"/>
      <c r="AD156" s="3"/>
      <c r="AE156" s="3"/>
      <c r="AF156" s="3"/>
      <c r="AG156" s="3"/>
      <c r="AH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24</vt:i4>
      </vt:variant>
    </vt:vector>
  </HeadingPairs>
  <TitlesOfParts>
    <vt:vector size="28" baseType="lpstr">
      <vt:lpstr>Config</vt:lpstr>
      <vt:lpstr>Справка</vt:lpstr>
      <vt:lpstr>Расчет</vt:lpstr>
      <vt:lpstr>Results</vt:lpstr>
      <vt:lpstr>rngBatchSummary</vt:lpstr>
      <vt:lpstr>rngCalculationProfiles</vt:lpstr>
      <vt:lpstr>rngCircleGeometry</vt:lpstr>
      <vt:lpstr>rngConcreteMaterialParameters</vt:lpstr>
      <vt:lpstr>rngCrackSummaryAnchor</vt:lpstr>
      <vt:lpstr>rngHollowRectangleGeometry</vt:lpstr>
      <vt:lpstr>rngLoadCombinations</vt:lpstr>
      <vt:lpstr>rngNDMElementResults</vt:lpstr>
      <vt:lpstr>rngNDMMaterialDiagrams</vt:lpstr>
      <vt:lpstr>rngNDMSectionAnnotations</vt:lpstr>
      <vt:lpstr>rngNDMSectionGeometry</vt:lpstr>
      <vt:lpstr>rngNDMSectionProperties</vt:lpstr>
      <vt:lpstr>rngPlotAnnotationSettings</vt:lpstr>
      <vt:lpstr>rngRectSetGeometry</vt:lpstr>
      <vt:lpstr>rngRoundedRectangleGeometry</vt:lpstr>
      <vt:lpstr>rngSignConventionSettings</vt:lpstr>
      <vt:lpstr>rngSP35Table721</vt:lpstr>
      <vt:lpstr>rngStabilityDurationLoads</vt:lpstr>
      <vt:lpstr>rngStabilitySummaryAnchor</vt:lpstr>
      <vt:lpstr>rngSteelMaterialParameters</vt:lpstr>
      <vt:lpstr>rngStrengthSummaryAnchor</vt:lpstr>
      <vt:lpstr>rngSystemSettings</vt:lpstr>
      <vt:lpstr>rngUnitSettings</vt:lpstr>
      <vt:lpstr>Расчет!Область_печати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2026-09-30T09:38:02Z</dcterms:created>
  <dcterms:modified xsi:type="dcterms:W3CDTF">2026-09-30T09:40:24Z</dcterms:modified>
</cp:coreProperties>
</file>