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13_ncr:1_{0880884C-8E46-4443-9D78-745CCB4EEABC}" xr6:coauthVersionLast="36" xr6:coauthVersionMax="36" xr10:uidLastSave="{00000000-0000-0000-0000-000000000000}"/>
  <bookViews>
    <workbookView xWindow="0" yWindow="0" windowWidth="38055" windowHeight="18555" xr2:uid="{B23DACD8-2C1A-4D26-B5EC-994C2C39A132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" i="1" l="1"/>
  <c r="BC10" i="1" s="1"/>
  <c r="A143" i="3" l="1"/>
  <c r="DJ21" i="4"/>
  <c r="DJ20" i="4"/>
  <c r="DJ19" i="4"/>
  <c r="DJ18" i="4"/>
  <c r="DJ17" i="4"/>
  <c r="DJ16" i="4"/>
  <c r="DJ15" i="4"/>
  <c r="DJ14" i="4"/>
  <c r="DJ13" i="4"/>
  <c r="DJ12" i="4"/>
  <c r="DJ11" i="4"/>
  <c r="DJ10" i="4"/>
  <c r="DJ9" i="4"/>
  <c r="DJ8" i="4"/>
  <c r="DJ7" i="4"/>
  <c r="DJ6" i="4"/>
  <c r="DJ5" i="4"/>
  <c r="DJ4" i="4"/>
  <c r="DJ3" i="4"/>
  <c r="DJ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0" i="4"/>
  <c r="C102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<sst xmlns="http://schemas.openxmlformats.org/spreadsheetml/2006/main" count="5869" uniqueCount="2249">
  <si>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</si>
  <si>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</si>
  <si>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</si>
  <si>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</si>
  <si>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</si>
  <si>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</si>
  <si>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</si>
  <si>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</si>
  <si>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</si>
  <si>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</si>
  <si>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</si>
  <si>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</si>
  <si>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</si>
  <si>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</si>
  <si>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</si>
  <si>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</si>
  <si>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</si>
  <si>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</si>
  <si>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</si>
  <si>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</si>
  <si>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</si>
  <si>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</si>
  <si>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</si>
  <si>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</si>
  <si>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</si>
  <si>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</si>
  <si>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</si>
  <si>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</si>
  <si>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</si>
  <si>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</si>
  <si>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</si>
  <si>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</si>
  <si>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</si>
  <si>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</si>
  <si>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</si>
  <si>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</si>
  <si>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</si>
  <si>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</si>
  <si>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</si>
  <si>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</si>
  <si>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</si>
  <si>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</si>
  <si>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</si>
  <si>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</si>
  <si>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</si>
  <si>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</si>
  <si>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</si>
  <si>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</si>
  <si>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</si>
  <si>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</si>
  <si>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</si>
  <si>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</si>
  <si>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</si>
  <si>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</si>
  <si>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</si>
  <si>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</si>
  <si>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</si>
  <si>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</si>
  <si>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</si>
  <si>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</si>
  <si>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</si>
  <si>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</si>
  <si>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</si>
  <si>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</si>
  <si>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</si>
  <si>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</si>
  <si>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</si>
  <si>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</si>
  <si>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</si>
  <si>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</si>
  <si>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</si>
  <si>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</si>
  <si>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</si>
  <si>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</si>
  <si>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</si>
  <si>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</si>
  <si>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</si>
  <si>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</si>
  <si>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</si>
  <si>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</si>
  <si>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</si>
  <si>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</si>
  <si>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</si>
  <si>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</si>
  <si>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</si>
  <si>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</si>
  <si>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</si>
  <si>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</si>
  <si>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</si>
  <si>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</si>
  <si>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</si>
  <si>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</si>
  <si>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</si>
  <si>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</si>
  <si>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</si>
  <si>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</si>
  <si>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</si>
  <si>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</si>
  <si>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</si>
  <si>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</si>
  <si>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</si>
  <si>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</si>
  <si>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</si>
  <si>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</si>
  <si>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</si>
  <si>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</si>
  <si>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</si>
  <si>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</si>
  <si>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</si>
  <si>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</si>
  <si>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</si>
  <si>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</si>
  <si>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</si>
  <si>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</si>
  <si>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</si>
  <si>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</si>
  <si>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</si>
  <si>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</si>
  <si>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</si>
  <si>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</si>
  <si>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</si>
  <si>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</si>
  <si>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</si>
  <si>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</si>
  <si>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</si>
  <si>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</si>
  <si>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</si>
  <si>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</si>
  <si>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</si>
  <si>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</si>
  <si>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</si>
  <si>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</si>
  <si>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</si>
  <si>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</si>
  <si>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</si>
  <si>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</si>
  <si>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</si>
  <si>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</si>
  <si>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</si>
  <si>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</si>
  <si>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</si>
  <si>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</si>
  <si>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</si>
  <si>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</si>
  <si>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</si>
  <si>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</si>
  <si>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</si>
  <si>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</si>
  <si>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</si>
  <si>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</si>
  <si>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</si>
  <si>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</si>
  <si>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</si>
  <si>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</si>
  <si>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</si>
  <si>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</si>
  <si>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</si>
  <si>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</si>
  <si>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</si>
  <si>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</si>
  <si>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</si>
  <si>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</si>
  <si>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</si>
  <si>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</si>
  <si>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</si>
  <si>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</si>
  <si>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</si>
  <si>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</si>
  <si>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</si>
  <si>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</si>
  <si>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</si>
  <si>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</si>
  <si>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</si>
  <si>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</si>
  <si>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</si>
  <si>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</si>
  <si>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</si>
  <si>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</si>
  <si>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</si>
  <si>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</si>
  <si>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</si>
  <si>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</si>
  <si>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</si>
  <si>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</si>
  <si>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</si>
  <si>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</si>
  <si>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</si>
  <si>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</si>
  <si>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</si>
  <si>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</si>
  <si>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</si>
  <si>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</si>
  <si>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</si>
  <si>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</si>
  <si>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</si>
  <si>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</si>
  <si>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</si>
  <si>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</si>
  <si>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</si>
  <si>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</si>
  <si>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</si>
  <si>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</si>
  <si>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</si>
  <si>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</si>
  <si>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</si>
  <si>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</si>
  <si>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</si>
  <si>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</si>
  <si>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</si>
  <si>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</si>
  <si>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</si>
  <si>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</si>
  <si>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</si>
  <si>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</si>
  <si>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</si>
  <si>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</si>
  <si>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</si>
  <si>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</si>
  <si>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</si>
  <si>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</si>
  <si>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</si>
  <si>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</si>
  <si>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</si>
  <si>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</si>
  <si>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</si>
  <si>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</si>
  <si>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</si>
  <si>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</si>
  <si>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</si>
  <si>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</si>
  <si>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</si>
  <si>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</si>
  <si>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</si>
  <si>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</si>
  <si>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</si>
  <si>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</si>
  <si>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</si>
  <si>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</si>
  <si>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</si>
  <si>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</si>
  <si>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</si>
  <si>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</si>
  <si>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</si>
  <si>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</si>
  <si>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</si>
  <si>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</si>
  <si>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</si>
  <si>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</si>
  <si>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</si>
  <si>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</si>
  <si>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</si>
  <si>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</si>
  <si>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</si>
  <si>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</si>
  <si>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</si>
  <si>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</si>
  <si>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</si>
  <si>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</si>
  <si>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</si>
  <si>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</si>
  <si>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</si>
  <si>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</si>
  <si>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</si>
  <si>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</si>
  <si>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</si>
  <si>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</si>
  <si>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</si>
  <si>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</si>
  <si>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</si>
  <si>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</si>
  <si>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</si>
  <si>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</si>
  <si>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</si>
  <si>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</si>
  <si>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</si>
  <si>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</si>
  <si>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</si>
  <si>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</si>
  <si>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</si>
  <si>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</si>
  <si>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</si>
  <si>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</si>
  <si>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</si>
  <si>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</si>
  <si>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</si>
  <si>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</si>
  <si>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</si>
  <si>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</si>
  <si>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</si>
  <si>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</si>
  <si>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</si>
  <si>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</si>
  <si>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</si>
  <si>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</si>
  <si>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</si>
  <si>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</si>
  <si>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</si>
  <si>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</si>
  <si>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</si>
  <si>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</si>
  <si>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</si>
  <si>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</si>
  <si>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</si>
  <si>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</si>
  <si>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</si>
  <si>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</si>
  <si>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</si>
  <si>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</si>
  <si>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</si>
  <si>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</si>
  <si>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</si>
  <si>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</si>
  <si>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</si>
  <si>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</si>
  <si>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</si>
  <si>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</si>
  <si>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</si>
  <si>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</si>
  <si>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</si>
  <si>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</si>
  <si>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</si>
  <si>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</si>
  <si>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</si>
  <si>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</si>
  <si>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</si>
  <si>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</si>
  <si>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</si>
  <si>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</si>
  <si>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</si>
  <si>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</si>
  <si>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</si>
  <si>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</si>
  <si>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</si>
  <si>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</si>
  <si>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</si>
  <si>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</si>
  <si>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</si>
  <si>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</si>
  <si>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</si>
  <si>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</si>
  <si>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</si>
  <si>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</si>
  <si>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</si>
  <si>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</si>
  <si>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</si>
  <si>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</si>
  <si>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</si>
  <si>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</si>
  <si>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</si>
  <si>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</si>
  <si>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</si>
  <si>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</si>
  <si>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</si>
  <si>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</si>
  <si>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</si>
  <si>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</si>
  <si>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</si>
  <si>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</si>
  <si>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</si>
  <si>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</si>
  <si>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</si>
  <si>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</si>
  <si>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</si>
  <si>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</si>
  <si>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</si>
  <si>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</si>
  <si>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</si>
  <si>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</si>
  <si>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</si>
  <si>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</si>
  <si>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</si>
  <si>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</si>
  <si>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</si>
  <si>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</si>
  <si>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</si>
  <si>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</si>
  <si>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</si>
  <si>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</si>
  <si>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</si>
  <si>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</si>
  <si>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</si>
  <si>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</si>
  <si>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</si>
  <si>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</si>
  <si>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</si>
  <si>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</si>
  <si>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</si>
  <si>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</si>
  <si>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</si>
  <si>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</si>
  <si>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</si>
  <si>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</si>
  <si>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</si>
  <si>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</si>
  <si>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</si>
  <si>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</si>
  <si>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</si>
  <si>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</si>
  <si>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</si>
  <si>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</si>
  <si>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</si>
  <si>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</si>
  <si>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</si>
  <si>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</si>
  <si>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</si>
  <si>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</si>
  <si>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</si>
  <si>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</si>
  <si>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</si>
  <si>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</si>
  <si>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</si>
  <si>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</si>
  <si>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</si>
  <si>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</si>
  <si>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</si>
  <si>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</si>
  <si>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</si>
  <si>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</si>
  <si>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</si>
  <si>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</si>
  <si>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</si>
  <si>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</si>
  <si>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</si>
  <si>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</si>
  <si>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</si>
  <si>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</si>
  <si>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</si>
  <si>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</si>
  <si>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</si>
  <si>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</si>
  <si>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</si>
  <si>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</si>
  <si>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</si>
  <si>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</si>
  <si>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</si>
  <si>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</si>
  <si>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</si>
  <si>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</si>
  <si>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</si>
  <si>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</si>
  <si>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</si>
  <si>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</si>
  <si>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</si>
  <si>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</si>
  <si>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</si>
  <si>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</si>
  <si>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</si>
  <si>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</si>
  <si>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</si>
  <si>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</si>
  <si>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</si>
  <si>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</si>
  <si>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</si>
  <si>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</si>
  <si>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</si>
  <si>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</si>
  <si>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</si>
  <si>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</si>
  <si>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</si>
  <si>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</si>
  <si>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</si>
  <si>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</si>
  <si>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</si>
  <si>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</si>
  <si>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</si>
  <si>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</si>
  <si>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</si>
  <si>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</si>
  <si>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</si>
  <si>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</si>
  <si>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</si>
  <si>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</si>
  <si>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</si>
  <si>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</si>
  <si>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</si>
  <si>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</si>
  <si>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</si>
  <si>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</si>
  <si>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</si>
  <si>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</si>
  <si>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</si>
  <si>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</si>
  <si>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</si>
  <si>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</si>
  <si>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</si>
  <si>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</si>
  <si>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</si>
  <si>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</si>
  <si>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</si>
  <si>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</si>
  <si>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</si>
  <si>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</si>
  <si>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</si>
  <si>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</si>
  <si>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</si>
  <si>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</si>
  <si>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</si>
  <si>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</si>
  <si>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</si>
  <si>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</si>
  <si>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</si>
  <si>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</si>
  <si>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</si>
  <si>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</si>
  <si>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</si>
  <si>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</si>
  <si>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</si>
  <si>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</si>
  <si>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</si>
  <si>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</si>
  <si>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</si>
  <si>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</si>
  <si>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</si>
  <si>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</si>
  <si>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</si>
  <si>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</si>
  <si>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</si>
  <si>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</si>
  <si>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</si>
  <si>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</si>
  <si>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</si>
  <si>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</si>
  <si>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</si>
  <si>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</si>
  <si>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</si>
  <si>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</si>
  <si>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</si>
  <si>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</si>
  <si>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</si>
  <si>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</si>
  <si>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</si>
  <si>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</si>
  <si>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</si>
  <si>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</si>
  <si>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</si>
  <si>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</si>
  <si>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</si>
  <si>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</si>
  <si>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</si>
  <si>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</si>
  <si>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</si>
  <si>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</si>
  <si>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</si>
  <si>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</si>
  <si>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</si>
  <si>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</si>
  <si>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</si>
  <si>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</si>
  <si>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</si>
  <si>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</si>
  <si>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</si>
  <si>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</si>
  <si>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</si>
  <si>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</si>
  <si>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</si>
  <si>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</si>
  <si>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</si>
  <si>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</si>
  <si>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</si>
  <si>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</si>
  <si>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</si>
  <si>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</si>
  <si>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</si>
  <si>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</si>
  <si>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</si>
  <si>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</si>
  <si>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</si>
  <si>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</si>
  <si>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</si>
  <si>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</si>
  <si>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</si>
  <si>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</si>
  <si>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</si>
  <si>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</si>
  <si>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</si>
  <si>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</si>
  <si>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</si>
  <si>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</si>
  <si>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</si>
  <si>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</si>
  <si>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</si>
  <si>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</si>
  <si>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</si>
  <si>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</si>
  <si>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</si>
  <si>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</si>
  <si>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</si>
  <si>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</si>
  <si>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</si>
  <si>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</si>
  <si>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</si>
  <si>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</si>
  <si>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</si>
  <si>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</si>
  <si>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</si>
  <si>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</si>
  <si>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</si>
  <si>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</si>
  <si>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</si>
  <si>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</si>
  <si>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</si>
  <si>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</si>
  <si>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</si>
  <si>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</si>
  <si>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</si>
  <si>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</si>
  <si>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</si>
  <si>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</si>
  <si>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</si>
  <si>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</si>
  <si>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</si>
  <si>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</si>
  <si>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</si>
  <si>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</si>
  <si>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</si>
  <si>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</si>
  <si>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</si>
  <si>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</si>
  <si>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</si>
  <si>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</si>
  <si>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</si>
  <si>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</si>
  <si>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</si>
  <si>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</si>
  <si>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</si>
  <si>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</si>
  <si>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</si>
  <si>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6. Расстояние a_s и расчетная растянутая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</si>
  <si>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</si>
  <si>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</si>
  <si>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</si>
  <si>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</si>
  <si>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</si>
  <si>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</si>
  <si>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</si>
  <si>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</si>
  <si>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</si>
  <si>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</si>
  <si>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</si>
  <si>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</si>
  <si>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</si>
  <si>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</si>
  <si>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</si>
  <si>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</si>
  <si>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</si>
  <si>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</si>
  <si>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</si>
  <si>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</si>
  <si>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</si>
  <si>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</si>
  <si>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</si>
  <si>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</si>
  <si>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</si>
  <si>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</si>
  <si>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</si>
  <si>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</si>
  <si>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</si>
  <si>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</si>
  <si>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</si>
  <si>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</si>
  <si>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</si>
  <si>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</si>
  <si>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</si>
  <si>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</si>
  <si>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</si>
  <si>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</si>
  <si>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</si>
  <si>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</si>
  <si>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</si>
  <si>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</si>
  <si>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</si>
  <si>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</si>
  <si>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</si>
  <si>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</si>
  <si>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</si>
  <si>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</si>
  <si>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</si>
  <si>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</si>
  <si>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</si>
  <si>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</si>
  <si>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</si>
  <si>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</si>
  <si>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</si>
  <si>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</si>
  <si>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</si>
  <si>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</si>
  <si>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</si>
  <si>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</si>
  <si>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</si>
  <si>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</si>
  <si>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</si>
  <si>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</si>
  <si>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</si>
  <si>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</si>
  <si>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</si>
  <si>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</si>
  <si>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</si>
  <si>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</si>
  <si>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</si>
  <si>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</si>
  <si>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</si>
  <si>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</si>
  <si>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</si>
  <si>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</si>
  <si>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</si>
  <si>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</si>
  <si>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</si>
  <si>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</si>
  <si>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</si>
  <si>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</si>
  <si>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</si>
  <si>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</si>
  <si>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</si>
  <si>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</si>
  <si>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</si>
  <si>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</si>
  <si>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</si>
  <si>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</si>
  <si>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</si>
  <si>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</si>
  <si>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</si>
  <si>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</si>
  <si>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</si>
  <si>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</si>
  <si>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</si>
  <si>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</si>
  <si>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</si>
  <si>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</si>
  <si>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</si>
  <si>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</si>
  <si>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</si>
  <si>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</si>
  <si>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</si>
  <si>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</si>
  <si>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</si>
  <si>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</si>
  <si>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</si>
  <si>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</si>
  <si>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</si>
  <si>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</si>
  <si>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</si>
  <si>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</si>
  <si>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</si>
  <si>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</si>
  <si>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</si>
  <si>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</si>
  <si>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</si>
  <si>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</si>
  <si>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</si>
  <si>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</si>
  <si>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</si>
  <si>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</si>
  <si>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</si>
  <si>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</si>
  <si>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</si>
  <si>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</si>
  <si>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</si>
  <si>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</si>
  <si>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</si>
  <si>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</si>
  <si>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</si>
  <si>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</si>
  <si>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</si>
  <si>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</si>
  <si>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</si>
  <si>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</si>
  <si>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</si>
  <si>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</si>
  <si>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</si>
  <si>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</si>
  <si>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</si>
  <si>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</si>
  <si>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</si>
  <si>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</si>
  <si>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</si>
  <si>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</si>
  <si>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</si>
  <si>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</si>
  <si>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</si>
  <si>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</si>
  <si>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</si>
  <si>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</si>
  <si>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</si>
  <si>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</si>
  <si>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</si>
  <si>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</si>
  <si>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</si>
  <si>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</si>
  <si>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</si>
  <si>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</si>
  <si>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</si>
  <si>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</si>
  <si>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</si>
  <si>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</si>
  <si>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</si>
  <si>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</si>
  <si>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</si>
  <si>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</si>
  <si>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</si>
  <si>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</si>
  <si>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</si>
  <si>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</si>
  <si>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</si>
  <si>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</si>
  <si>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</si>
  <si>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</si>
  <si>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</si>
  <si>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</si>
  <si>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</si>
  <si>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</si>
  <si>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</si>
  <si>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</si>
  <si>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</si>
  <si>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</si>
  <si>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</si>
  <si>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</si>
  <si>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</si>
  <si>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</si>
  <si>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</si>
  <si>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</si>
  <si>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</si>
  <si>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</si>
  <si>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</si>
  <si>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</si>
  <si>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</si>
  <si>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</si>
  <si>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</si>
  <si>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</si>
  <si>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</si>
  <si>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</si>
  <si>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</si>
  <si>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</si>
  <si>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</si>
  <si>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</si>
  <si>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</si>
  <si>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</si>
  <si>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</si>
  <si>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</si>
  <si>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</si>
  <si>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</si>
  <si>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</si>
  <si>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</si>
  <si>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</si>
  <si>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</si>
  <si>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</si>
  <si>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</si>
  <si>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</si>
  <si>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</si>
  <si>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</si>
  <si>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</si>
  <si>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</si>
  <si>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</si>
  <si>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</si>
  <si>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</si>
  <si>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</si>
  <si>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</si>
  <si>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</si>
  <si>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</si>
  <si>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</si>
  <si>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</si>
  <si>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</si>
  <si>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</si>
  <si>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</si>
  <si>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</si>
  <si>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</si>
  <si>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</si>
  <si>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</si>
  <si>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</si>
  <si>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</si>
  <si>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</si>
  <si>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</si>
  <si>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</si>
  <si>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</si>
  <si>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</si>
  <si>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</si>
  <si>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</si>
  <si>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</si>
  <si>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</si>
  <si>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</si>
  <si>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</si>
  <si>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</si>
  <si>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</si>
  <si>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</si>
  <si>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</si>
  <si>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</si>
  <si>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</si>
  <si>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</si>
  <si>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</si>
  <si>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</si>
  <si>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</si>
  <si>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</si>
  <si>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</si>
  <si>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</si>
  <si>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</si>
  <si>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</si>
  <si>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</si>
  <si>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</si>
  <si>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</si>
  <si>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</si>
  <si>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</si>
  <si>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</si>
  <si>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</si>
  <si>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</si>
  <si>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</si>
  <si>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</si>
  <si>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</si>
  <si>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</si>
  <si>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</si>
  <si>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</si>
  <si>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</si>
  <si>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</si>
  <si>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</si>
  <si>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</si>
  <si>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</si>
  <si>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</si>
  <si>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</si>
  <si>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</si>
  <si>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</si>
  <si>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</si>
  <si>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</si>
  <si>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</si>
  <si>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</si>
  <si>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</si>
  <si>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</si>
  <si>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</si>
  <si>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</si>
  <si>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</si>
  <si>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</si>
  <si>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</si>
  <si>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</si>
  <si>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</si>
  <si>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</si>
  <si>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</si>
  <si>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</si>
  <si>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</si>
  <si>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</si>
  <si>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</si>
  <si>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</si>
  <si>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</si>
  <si>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</si>
  <si>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</si>
  <si>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</si>
  <si>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</si>
  <si>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</si>
  <si>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</si>
  <si>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</si>
  <si>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</si>
  <si>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</si>
  <si>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</si>
  <si>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</si>
  <si>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</si>
  <si>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</si>
  <si>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</si>
  <si>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</si>
  <si>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</si>
  <si>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</si>
  <si>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</si>
  <si>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</si>
  <si>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</si>
  <si>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</si>
  <si>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</si>
  <si>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</si>
  <si>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</si>
  <si>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</si>
  <si>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</si>
  <si>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</si>
  <si>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</si>
  <si>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</si>
  <si>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</si>
  <si>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</si>
  <si>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</si>
  <si>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</si>
  <si>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</si>
  <si>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</si>
  <si>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</si>
  <si>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</si>
  <si>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</si>
  <si>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</si>
  <si>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</si>
  <si>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</si>
  <si>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</si>
  <si>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</si>
  <si>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</si>
  <si>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</si>
  <si>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</si>
  <si>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</si>
  <si>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</si>
  <si>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</si>
  <si>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</si>
  <si>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</si>
  <si>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</si>
  <si>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</si>
  <si>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</si>
  <si>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</si>
  <si>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</si>
  <si>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</si>
  <si>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</si>
  <si>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</si>
  <si>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</si>
  <si>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</si>
  <si>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</si>
  <si>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</si>
  <si>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</si>
  <si>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</si>
  <si>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</si>
  <si>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</si>
  <si>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</si>
  <si>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</si>
  <si>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</si>
  <si>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</si>
  <si>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</si>
  <si>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</si>
  <si>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</si>
  <si>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</si>
  <si>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</si>
  <si>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</si>
  <si>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</si>
  <si>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</si>
  <si>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</si>
  <si>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</si>
  <si>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</si>
  <si>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</si>
  <si>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</si>
  <si>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</si>
  <si>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</si>
  <si>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</si>
  <si>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</si>
  <si>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</si>
  <si>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</si>
  <si>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</si>
  <si>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</si>
  <si>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</si>
  <si>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</si>
  <si>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</si>
  <si>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</si>
  <si>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</si>
  <si>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</si>
  <si>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</si>
  <si>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</si>
  <si>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</si>
  <si>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</si>
  <si>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</si>
  <si>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</si>
  <si>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</si>
  <si>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</si>
  <si>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</si>
  <si>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</si>
  <si>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</si>
  <si>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</si>
  <si>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</si>
  <si>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</si>
  <si>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</si>
  <si>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</si>
  <si>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</si>
  <si>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</si>
  <si>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</si>
  <si>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</si>
  <si>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</si>
  <si>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</si>
  <si>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</si>
  <si>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</si>
  <si>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</si>
  <si>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</si>
  <si>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</si>
  <si>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</si>
  <si>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</si>
  <si>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</si>
  <si>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</si>
  <si>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</si>
  <si>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</si>
  <si>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</si>
  <si>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</si>
  <si>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</si>
  <si>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</si>
  <si>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</si>
  <si>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</si>
  <si>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</si>
  <si>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</si>
  <si>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</si>
  <si>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</si>
  <si>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</si>
  <si>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</si>
  <si>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</si>
  <si>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</si>
  <si>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</si>
  <si>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</si>
  <si>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</si>
  <si>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</si>
  <si>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</si>
  <si>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</si>
  <si>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</si>
  <si>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</si>
  <si>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</si>
  <si>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</si>
  <si>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</si>
  <si>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</si>
  <si>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</si>
  <si>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</si>
  <si>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</si>
  <si>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</si>
  <si>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</si>
  <si>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</si>
  <si>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</si>
  <si>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</si>
  <si>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</si>
  <si>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</si>
  <si>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</si>
  <si>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</si>
  <si>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</si>
  <si>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</si>
  <si>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</si>
  <si>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</si>
  <si>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</si>
  <si>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</si>
  <si>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</si>
  <si>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</si>
  <si>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</si>
  <si>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</si>
  <si>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</si>
  <si>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</si>
  <si>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</si>
  <si>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</si>
  <si>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</si>
  <si>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</si>
  <si>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</si>
  <si>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</si>
  <si>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</si>
  <si>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</si>
  <si>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</si>
  <si>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</si>
  <si>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</si>
  <si>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</si>
  <si>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</si>
  <si>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</si>
  <si>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</si>
  <si>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</si>
  <si>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</si>
  <si>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</si>
  <si>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</si>
  <si>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</si>
  <si>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</si>
  <si>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</si>
  <si>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</si>
  <si>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</si>
  <si>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</si>
  <si>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</si>
  <si>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</si>
  <si>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</si>
  <si>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</si>
  <si>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</si>
  <si>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</si>
  <si>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</si>
  <si>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</si>
  <si>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</si>
  <si>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</si>
  <si>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</si>
  <si>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</si>
  <si>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</si>
  <si>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</si>
  <si>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</si>
  <si>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</si>
  <si>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</si>
  <si>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</si>
  <si>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</si>
  <si>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</si>
  <si>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</si>
  <si>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</si>
  <si>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</si>
  <si>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</si>
  <si>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</si>
  <si>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</si>
  <si>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</si>
  <si>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</si>
  <si>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</si>
  <si>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</si>
  <si>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</si>
  <si>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</si>
  <si>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</si>
  <si>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</si>
  <si>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</si>
  <si>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</si>
  <si>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</si>
  <si>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</si>
  <si>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</si>
  <si>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</si>
  <si>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</si>
  <si>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</si>
  <si>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</si>
  <si>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</si>
  <si>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</si>
  <si>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</si>
  <si>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</si>
  <si>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</si>
  <si>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</si>
  <si>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</si>
  <si>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</si>
  <si>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</si>
  <si>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</si>
  <si>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</si>
  <si>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</si>
  <si>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</si>
  <si>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</si>
  <si>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</si>
  <si>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</si>
  <si>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</si>
  <si>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</si>
  <si>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</si>
  <si>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</si>
  <si>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</si>
  <si>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</si>
  <si>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</si>
  <si>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</si>
  <si>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</si>
  <si>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</si>
  <si>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</si>
  <si>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</si>
  <si>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</si>
  <si>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</si>
  <si>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</si>
  <si>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</si>
  <si>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</si>
  <si>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</si>
  <si>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</si>
  <si>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</si>
  <si>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</si>
  <si>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</si>
  <si>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</si>
  <si>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</si>
  <si>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</si>
  <si>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</si>
  <si>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</si>
  <si>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</si>
  <si>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</si>
  <si>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</si>
  <si>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</si>
  <si>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</si>
  <si>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</si>
  <si>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</si>
  <si>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</si>
  <si>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</si>
  <si>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</si>
  <si>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</si>
  <si>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</si>
  <si>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</si>
  <si>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</si>
  <si>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</si>
  <si>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</si>
  <si>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</si>
  <si>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</si>
  <si>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</si>
  <si>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</si>
  <si>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</si>
  <si>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</si>
  <si>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</si>
  <si>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</si>
  <si>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</si>
  <si>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</si>
  <si>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</si>
  <si>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</si>
  <si>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</si>
  <si>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</si>
  <si>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</si>
  <si>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</si>
  <si>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</si>
  <si>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</si>
  <si>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</si>
  <si>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</si>
  <si>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</si>
  <si>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</si>
  <si>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</si>
  <si>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</si>
  <si>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</si>
  <si>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</si>
  <si>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</si>
  <si>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</si>
  <si>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</si>
  <si>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</si>
  <si>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</si>
  <si>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</si>
  <si>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</si>
  <si>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</si>
  <si>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</si>
  <si>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</si>
  <si>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</si>
  <si>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</si>
  <si>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</si>
  <si>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</si>
  <si>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</si>
  <si>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</si>
  <si>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</si>
  <si>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</si>
  <si>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</si>
  <si>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</si>
  <si>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</si>
  <si>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</si>
  <si>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</si>
  <si>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</si>
  <si>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</si>
  <si>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</si>
  <si>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</si>
  <si>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</si>
  <si>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</si>
  <si>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</si>
  <si>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</si>
  <si>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</si>
  <si>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</si>
  <si>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</si>
  <si>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</si>
  <si>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</si>
  <si>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</si>
  <si>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</si>
  <si>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</si>
  <si>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</si>
  <si>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</si>
  <si>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</si>
  <si>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</si>
  <si>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</si>
  <si>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</si>
  <si>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</si>
  <si>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</si>
  <si>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</si>
  <si>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</si>
  <si>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</si>
  <si>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</si>
  <si>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</si>
  <si>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</si>
  <si>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</si>
  <si>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</si>
  <si>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</si>
  <si>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</si>
  <si>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</si>
  <si>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</si>
  <si>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</si>
  <si>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</si>
  <si>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</si>
  <si>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</si>
  <si>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</si>
  <si>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</si>
  <si>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</si>
  <si>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</si>
  <si>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</si>
  <si>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</si>
  <si>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</si>
  <si>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</si>
  <si>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</si>
  <si>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</si>
  <si>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</si>
  <si>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</si>
  <si>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</si>
  <si>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</si>
  <si>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</si>
  <si>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</si>
  <si>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</si>
  <si>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</si>
  <si>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</si>
  <si>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</si>
  <si>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</si>
  <si>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</si>
  <si>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</si>
  <si>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</si>
  <si>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</si>
  <si>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</si>
  <si>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</si>
  <si>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</si>
  <si>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</si>
  <si>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</si>
  <si>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</si>
  <si>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</si>
  <si>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</si>
  <si>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</si>
  <si>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</si>
  <si>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</si>
  <si>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</si>
  <si>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</si>
  <si>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</si>
  <si>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</si>
  <si>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</si>
  <si>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</si>
  <si>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</si>
  <si>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</si>
  <si>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</si>
  <si>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</si>
  <si>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</si>
  <si>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</si>
  <si>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</si>
  <si>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</si>
  <si>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</si>
  <si>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</si>
  <si>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</si>
  <si>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</si>
  <si>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</si>
  <si>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</si>
  <si>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</si>
  <si>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</si>
  <si>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</si>
  <si>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</si>
  <si>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</si>
  <si>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</si>
  <si>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</si>
  <si>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</si>
  <si>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</si>
  <si>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</si>
  <si>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</si>
  <si>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</si>
  <si>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</si>
  <si>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</si>
  <si>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</si>
  <si>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</si>
  <si>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</si>
  <si>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</si>
  <si>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</si>
  <si>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</si>
  <si>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</si>
  <si>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</si>
  <si>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</si>
  <si>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</si>
  <si>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</si>
  <si>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</si>
  <si>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</si>
  <si>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</si>
  <si>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</si>
  <si>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</si>
  <si>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</si>
  <si>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</si>
  <si>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</si>
  <si>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</si>
  <si>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</si>
  <si>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</si>
  <si>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</si>
  <si>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</si>
  <si>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</si>
  <si>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</si>
  <si>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</si>
  <si>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</si>
  <si>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</si>
  <si>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</si>
  <si>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</si>
  <si>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</si>
  <si>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</si>
  <si>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</si>
  <si>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</si>
  <si>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</si>
  <si>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</si>
  <si>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</si>
  <si>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</si>
  <si>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</si>
  <si>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</si>
  <si>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</si>
  <si>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</si>
  <si>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</si>
  <si>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</si>
  <si>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</si>
  <si>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</si>
  <si>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</si>
  <si>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</si>
  <si>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</si>
  <si>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</si>
  <si>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</si>
  <si>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</si>
  <si>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</si>
  <si>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</si>
  <si>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</si>
  <si>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</si>
  <si>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</si>
  <si>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</si>
  <si>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</si>
  <si>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</si>
  <si>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</si>
  <si>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</si>
  <si>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</si>
  <si>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</si>
  <si>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</si>
  <si>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</si>
  <si>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</si>
  <si>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</si>
  <si>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</si>
  <si>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</si>
  <si>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</si>
  <si>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</si>
  <si>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</si>
  <si>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</si>
  <si>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</si>
  <si>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</si>
  <si>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</si>
  <si>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</si>
  <si>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</si>
  <si>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</si>
  <si>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</si>
  <si>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</si>
  <si>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</si>
  <si>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</si>
  <si>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</si>
  <si>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</si>
  <si>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</si>
  <si>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</si>
  <si>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</si>
  <si>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</si>
  <si>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</si>
  <si>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</si>
  <si>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</si>
  <si>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</si>
  <si>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</si>
  <si>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</si>
  <si>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</si>
  <si>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</si>
  <si>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</si>
  <si>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</si>
  <si>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</si>
  <si>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</si>
  <si>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</si>
  <si>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</si>
  <si>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</si>
  <si>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</si>
  <si>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</si>
  <si>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</si>
  <si>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</si>
  <si>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</si>
  <si>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</si>
  <si>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</si>
  <si>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</si>
  <si>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</si>
  <si>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</si>
  <si>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</si>
  <si>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</si>
  <si>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</si>
  <si>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</si>
  <si>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</si>
  <si>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</si>
  <si>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</si>
  <si>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</si>
  <si>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</si>
  <si>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</si>
  <si>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</si>
  <si>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</si>
  <si>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</si>
  <si>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</si>
  <si>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</si>
  <si>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</si>
  <si>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</si>
  <si>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</si>
  <si>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</si>
  <si>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</si>
  <si>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</si>
  <si>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</si>
  <si>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</si>
  <si>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</si>
  <si>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</si>
  <si>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</si>
  <si>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</si>
  <si>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</si>
  <si>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</si>
  <si>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</si>
  <si>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</si>
  <si>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</si>
  <si>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</si>
  <si>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</si>
  <si>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</si>
  <si>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</si>
  <si>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</si>
  <si>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</si>
  <si>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</si>
  <si>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</si>
  <si>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</si>
  <si>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</si>
  <si>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</si>
  <si>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</si>
  <si>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</si>
  <si>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</si>
  <si>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</si>
  <si>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</si>
  <si>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</si>
  <si>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</si>
  <si>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</si>
  <si>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</si>
  <si>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</si>
  <si>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</si>
  <si>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</si>
  <si>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</si>
  <si>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</si>
  <si>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</si>
  <si>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</si>
  <si>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</si>
  <si>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</si>
  <si>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</si>
  <si>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</si>
  <si>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</si>
  <si>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</si>
  <si>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</si>
  <si>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</si>
  <si>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</si>
  <si>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</si>
  <si>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</si>
  <si>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</si>
  <si>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</si>
  <si>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</si>
  <si>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RunID</t>
  </si>
  <si>
    <t>ElementID</t>
  </si>
  <si>
    <t>MaterialType</t>
  </si>
  <si>
    <t>X, mm</t>
  </si>
  <si>
    <t>Y, mm</t>
  </si>
  <si>
    <t>Area, mm2</t>
  </si>
  <si>
    <t>GeometryInterpretationStatus</t>
  </si>
  <si>
    <t>Width, mm</t>
  </si>
  <si>
    <t>Height, mm</t>
  </si>
  <si>
    <t>Diameter, mm</t>
  </si>
  <si>
    <t>Rotation, rad</t>
  </si>
  <si>
    <t>LocalIx, mm4</t>
  </si>
  <si>
    <t>LocalIy, mm4</t>
  </si>
  <si>
    <t>LocalIxy, mm4</t>
  </si>
  <si>
    <t>C1</t>
  </si>
  <si>
    <t>Equivalent square</t>
  </si>
  <si>
    <t>AutoCAD Region: реальные A/I прочитаны; почти изотропная оболочка строится в CSectionModel по площади и углу простой грани.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</si>
  <si>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</si>
  <si>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</si>
  <si>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</si>
  <si>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</si>
  <si>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</si>
  <si>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</si>
  <si>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</si>
  <si>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</si>
  <si>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</si>
  <si>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</si>
  <si>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</si>
  <si>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</si>
  <si>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</si>
  <si>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</si>
  <si>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</si>
  <si>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</si>
  <si>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</si>
  <si>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</si>
  <si>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</si>
  <si>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</si>
  <si>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</si>
  <si>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</si>
  <si>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</si>
  <si>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</si>
  <si>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</si>
  <si>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</si>
  <si>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</si>
  <si>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</si>
  <si>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</si>
  <si>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</si>
  <si>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</si>
  <si>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</si>
  <si>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</si>
  <si>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</si>
  <si>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</si>
  <si>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</si>
  <si>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</si>
  <si>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</si>
  <si>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</si>
  <si>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</si>
  <si>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</si>
  <si>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</si>
  <si>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</si>
  <si>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</si>
  <si>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</si>
  <si>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</si>
  <si>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</si>
  <si>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</si>
  <si>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</si>
  <si>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</si>
  <si>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</si>
  <si>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</si>
  <si>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</si>
  <si>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</si>
  <si>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</si>
  <si>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</si>
  <si>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</si>
  <si>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</si>
  <si>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</si>
  <si>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</si>
  <si>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</si>
  <si>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</si>
  <si>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</si>
  <si>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</si>
  <si>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</si>
  <si>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</si>
  <si>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</si>
  <si>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</si>
  <si>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</si>
  <si>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</si>
  <si>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</si>
  <si>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</si>
  <si>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</si>
  <si>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</si>
  <si>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</si>
  <si>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</si>
  <si>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</si>
  <si>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</si>
  <si>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</si>
  <si>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</si>
  <si>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</si>
  <si>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</si>
  <si>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</si>
  <si>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</si>
  <si>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</si>
  <si>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</si>
  <si>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</si>
  <si>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</si>
  <si>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</si>
  <si>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</si>
  <si>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</si>
  <si>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</si>
  <si>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</si>
  <si>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</si>
  <si>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</si>
  <si>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</si>
  <si>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</si>
  <si>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</si>
  <si>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</si>
  <si>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</si>
  <si>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</si>
  <si>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</si>
  <si>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</si>
  <si>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</si>
  <si>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</si>
  <si>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</si>
  <si>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</si>
  <si>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</si>
  <si>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</si>
  <si>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</si>
  <si>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</si>
  <si>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</si>
  <si>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</si>
  <si>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</si>
  <si>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</si>
  <si>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</si>
  <si>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</si>
  <si>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</si>
  <si>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</si>
  <si>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</si>
  <si>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</si>
  <si>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</si>
  <si>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</si>
  <si>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</si>
  <si>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</si>
  <si>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</si>
  <si>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</si>
  <si>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</si>
  <si>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</si>
  <si>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</si>
  <si>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</si>
  <si>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</si>
  <si>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</si>
  <si>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</si>
  <si>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</si>
  <si>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</si>
  <si>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</si>
  <si>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</si>
  <si>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</si>
  <si>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</si>
  <si>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</si>
  <si>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</si>
  <si>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</si>
  <si>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</si>
  <si>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</si>
  <si>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</si>
  <si>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</si>
  <si>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</si>
  <si>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</si>
  <si>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</si>
  <si>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</si>
  <si>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</si>
  <si>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</si>
  <si>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</si>
  <si>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</si>
  <si>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</si>
  <si>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</si>
  <si>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</si>
  <si>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</si>
  <si>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</si>
  <si>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</si>
  <si>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</si>
  <si>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</si>
  <si>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</si>
  <si>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</si>
  <si>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</si>
  <si>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</si>
  <si>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</si>
  <si>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Equivalent rectangle</t>
  </si>
  <si>
    <t>AutoCAD Region: реальные A/I прочитаны; прямоугольную оболочку по ним строит CSectionModel.</t>
  </si>
  <si>
    <t>C170</t>
  </si>
  <si>
    <t>Rectangle</t>
  </si>
  <si>
    <t>C171</t>
  </si>
  <si>
    <t>C172</t>
  </si>
  <si>
    <t>R1</t>
  </si>
  <si>
    <t>Rebar</t>
  </si>
  <si>
    <t>AutoCAD Region: стержень арматуры; диаметр и радиус восстановлены по площади как эквивалентный круг.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</si>
  <si>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</si>
  <si>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</si>
  <si>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</si>
  <si>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</si>
  <si>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</si>
  <si>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</si>
  <si>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</si>
  <si>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</si>
  <si>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</si>
  <si>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</si>
  <si>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</si>
  <si>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</si>
  <si>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</si>
  <si>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</si>
  <si>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</si>
  <si>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</si>
  <si>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</si>
  <si>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</si>
  <si>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</si>
  <si>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</si>
  <si>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</si>
  <si>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</si>
  <si>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</si>
  <si>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</si>
  <si>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</si>
  <si>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</si>
  <si>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</si>
  <si>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Расчетная геометрия элементов</t>
  </si>
  <si>
    <t>LoadCase</t>
  </si>
  <si>
    <t>StateType</t>
  </si>
  <si>
    <t>Stress, MPa</t>
  </si>
  <si>
    <t>PhysicalState</t>
  </si>
  <si>
    <t>Результаты элементов по сочетаниям</t>
  </si>
  <si>
    <t>Parameter</t>
  </si>
  <si>
    <t>Value</t>
  </si>
  <si>
    <t>Unit</t>
  </si>
  <si>
    <t>ALL</t>
  </si>
  <si>
    <t>Bounds.MinX</t>
  </si>
  <si>
    <t>Минимальный X расчетной модели.</t>
  </si>
  <si>
    <t>Bounds.MaxX</t>
  </si>
  <si>
    <t>Максимальный X расчетной модели.</t>
  </si>
  <si>
    <t>Bounds.MinY</t>
  </si>
  <si>
    <t>Минимальный Y расчетной модели.</t>
  </si>
  <si>
    <t>Bounds.MaxY</t>
  </si>
  <si>
    <t>Максимальный Y расчетной модели.</t>
  </si>
  <si>
    <t>AutoCADImport</t>
  </si>
  <si>
    <t>Источник геометрии расчетной модели.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</si>
  <si>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</si>
  <si>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</si>
  <si>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</si>
  <si>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сечения; от этой точки задается Load.ReferenceOffsetX.</t>
  </si>
  <si>
    <t>Concrete.CentroidY</t>
  </si>
  <si>
    <t>Y центра тяжести бетонного сечения; от этой точки задается Load.ReferenceOffsetY.</t>
  </si>
  <si>
    <t>Concrete.Ix</t>
  </si>
  <si>
    <t>mm4</t>
  </si>
  <si>
    <t>Момент инерции бетонного сечения относительно исходной оси X.</t>
  </si>
  <si>
    <t>Concrete.Iy</t>
  </si>
  <si>
    <t>Момент инерции бетонного сечения относительно исходной оси Y.</t>
  </si>
  <si>
    <t>Concrete.Ixy</t>
  </si>
  <si>
    <t>Центробежный момент бетонного сечения относительно исходных осей.</t>
  </si>
  <si>
    <t>Concrete.Ixc</t>
  </si>
  <si>
    <t>Центральный момент инерции бетонного сечения относительно оси X.</t>
  </si>
  <si>
    <t>Concrete.Iyc</t>
  </si>
  <si>
    <t>Центральный момент инерции бетонного сечения относительно оси Y.</t>
  </si>
  <si>
    <t>Concrete.Ixyc</t>
  </si>
  <si>
    <t>Центральный центробежный момент бетонного сечения.</t>
  </si>
  <si>
    <t>Concrete.PrincipalAngle</t>
  </si>
  <si>
    <t>rad</t>
  </si>
  <si>
    <t>Угол от +X к главной оси 1 бетонного сечения; положительный против часовой стрелки.</t>
  </si>
  <si>
    <t>Concrete.PrincipalI1</t>
  </si>
  <si>
    <t>Больший главный момент инерции бетонного сечения.</t>
  </si>
  <si>
    <t>Concrete.PrincipalI2</t>
  </si>
  <si>
    <t>Меньший главный момент инерции бетонного сечения.</t>
  </si>
  <si>
    <t>Concrete.RadiusX</t>
  </si>
  <si>
    <t>Радиус инерции бетонного сечения относительно центральной оси X.</t>
  </si>
  <si>
    <t>Concrete.RadiusY</t>
  </si>
  <si>
    <t>Радиус инерции бетонного сечения относительно центральной оси Y.</t>
  </si>
  <si>
    <t>Concrete.PrincipalRadius1</t>
  </si>
  <si>
    <t>Радиус инерции бетонного сечения по главной оси I1.</t>
  </si>
  <si>
    <t>Concrete.PrincipalRadius2</t>
  </si>
  <si>
    <t>Радиус инерции бетонного сечения по главной оси I2.</t>
  </si>
  <si>
    <t>Concrete.CoreDistance1Plus</t>
  </si>
  <si>
    <t>Ядровое расстояние r бетонного сечения для изгиба вокруг главной оси 1, в положительную сторону эксцентриситета.</t>
  </si>
  <si>
    <t>Concrete.CoreDistance1Minus</t>
  </si>
  <si>
    <t>Ядровое расстояние r бетонного сечения для изгиба вокруг главной оси 1, в отрицательную сторону эксцентриситета.</t>
  </si>
  <si>
    <t>Concrete.CoreDistance2Plus</t>
  </si>
  <si>
    <t>Ядровое расстояние r бетонного сечения для изгиба вокруг главной оси 2, в положительную сторону эксцентриситета.</t>
  </si>
  <si>
    <t>Concrete.CoreDistance2Minus</t>
  </si>
  <si>
    <t>Ядровое расстояние r бетонного сечения для изгиба вокруг главной оси 2, в отрицательную сторону эксцентриситета.</t>
  </si>
  <si>
    <t>ConcreteCount</t>
  </si>
  <si>
    <t>Количество бетонных элементов.</t>
  </si>
  <si>
    <t>RebarCount</t>
  </si>
  <si>
    <t>Количество элементов арматуры.</t>
  </si>
  <si>
    <t>Output.LengthUnit</t>
  </si>
  <si>
    <t>Output.AreaUnit</t>
  </si>
  <si>
    <t>Output.StressUnit</t>
  </si>
  <si>
    <t>Output.CurvatureUnit</t>
  </si>
  <si>
    <t>Свойства всего сечения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</si>
  <si>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</si>
  <si>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</si>
  <si>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</si>
  <si>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</si>
  <si>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</si>
  <si>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</si>
  <si>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</si>
  <si>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</si>
  <si>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</si>
  <si>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DIMENSION</t>
  </si>
  <si>
    <t>DIM_AUTO_BOUNDS_B</t>
  </si>
  <si>
    <t>≈ 872.923 mm</t>
  </si>
  <si>
    <t>Приблизительная общая ширина по расчетным границам импортированного бетона.</t>
  </si>
  <si>
    <t>DIM_AUTO_BOUNDS_H</t>
  </si>
  <si>
    <t>Приблизительная общая высота по расчетным границам импортированного бетона.</t>
  </si>
  <si>
    <t>≈ 1100.295 mm</t>
  </si>
  <si>
    <t>Определяющее сочетание по прочности</t>
  </si>
  <si>
    <t>Комментарий определяющего сочетания</t>
  </si>
  <si>
    <t>Определяющее сочетание по трещинам</t>
  </si>
  <si>
    <t>Время расчета, с</t>
  </si>
  <si>
    <t>Точка приложения нагрузки (относительно центра тяжести бетонного сечения)</t>
  </si>
  <si>
    <t>X=0 mm</t>
  </si>
  <si>
    <t>Y=0 mm</t>
  </si>
  <si>
    <t>Прямое состояние НДС и физические пределы</t>
  </si>
  <si>
    <t>Расчет предельной несущей способности по выбранной λ-траектории</t>
  </si>
  <si>
    <t>Расчет ширины раскрытия нормальных трещин</t>
  </si>
  <si>
    <t>Продольные трещины</t>
  </si>
  <si>
    <t>Минимальный запас</t>
  </si>
  <si>
    <t>Сочетание</t>
  </si>
  <si>
    <t>Фактическое НДС от LC</t>
  </si>
  <si>
    <t>Предельные деформации</t>
  </si>
  <si>
    <t>Статус, путь и метод</t>
  </si>
  <si>
    <t>Множитель</t>
  </si>
  <si>
    <t>Предельные компоненты</t>
  </si>
  <si>
    <t>Геометрия при λult</t>
  </si>
  <si>
    <t>Запас</t>
  </si>
  <si>
    <t>Арматура и бетон</t>
  </si>
  <si>
    <t>Расстояние между трещинами</t>
  </si>
  <si>
    <t>Коэффициенты phi</t>
  </si>
  <si>
    <t>Расчет psi_s</t>
  </si>
  <si>
    <t>Модуль арматуры</t>
  </si>
  <si>
    <t>Проверка a_crc</t>
  </si>
  <si>
    <t>Проверка сжатого бетона</t>
  </si>
  <si>
    <t>Итог</t>
  </si>
  <si>
    <t>OverallStatus (итог)</t>
  </si>
  <si>
    <t>CombinationID (сочетание)</t>
  </si>
  <si>
    <t>Comment (комментарий)</t>
  </si>
  <si>
    <t>ProfileId (профиль)</t>
  </si>
  <si>
    <t>DirectStateStatus (НДС)</t>
  </si>
  <si>
    <t>eps_c,min (бетон сжатие)</t>
  </si>
  <si>
    <t>eps_c,max (бетон растяжение)</t>
  </si>
  <si>
    <t>eps_s,min (арматура сжатие)</t>
  </si>
  <si>
    <t>eps_s,max (арматура растяжение)</t>
  </si>
  <si>
    <t>h, mm (высота текущего НДС)</t>
  </si>
  <si>
    <t>x, mm (сжатая зона текущего НДС)</t>
  </si>
  <si>
    <t>eps_cu,comp (предел бетона сжатие)</t>
  </si>
  <si>
    <t>eps_cu,tens (предел бетона растяжение)</t>
  </si>
  <si>
    <t>eps_su,comp (предел арматуры сжатие)</t>
  </si>
  <si>
    <t>eps_su,tens (предел арматуры растяжение)</t>
  </si>
  <si>
    <t>CapacityStatus (прочность)</t>
  </si>
  <si>
    <t>CapacityLimitState (предельное состояние)</t>
  </si>
  <si>
    <t>CapacityLoadPath (что масштабируется)</t>
  </si>
  <si>
    <t>CapacitySolutionMethod (фактический метод)</t>
  </si>
  <si>
    <t>lambdaUltimate (множитель)</t>
  </si>
  <si>
    <t>Nult, tf (предельная N)</t>
  </si>
  <si>
    <t>Mxult, tf*m (предельный Mx)</t>
  </si>
  <si>
    <t>Myult, tf*m (предельный My)</t>
  </si>
  <si>
    <t>h, mm (высота при lambdaUltimate)</t>
  </si>
  <si>
    <t>x, mm (сжатая зона при lambdaUltimate)</t>
  </si>
  <si>
    <t>CapacitySafetyFactor (запас по λ)</t>
  </si>
  <si>
    <t>CrackStatus (статус трещин)</t>
  </si>
  <si>
    <t>CrackFormed (трещина есть)</t>
  </si>
  <si>
    <t>h, mm (высота сечения)</t>
  </si>
  <si>
    <t>a, mm (от края до стержня)</t>
  </si>
  <si>
    <t>TensionZoneDepth, mm (растянутая зона)</t>
  </si>
  <si>
    <t>EffectiveZoneDepth, mm (эффективная зона)</t>
  </si>
  <si>
    <t>As, mm2 (растянутая арматура)</t>
  </si>
  <si>
    <t>Abt, mm2 (растянутый бетон)</t>
  </si>
  <si>
    <t>ds_eq, mm (экв. диаметр)</t>
  </si>
  <si>
    <t>TensionRebarCount (стержней в зоне)</t>
  </si>
  <si>
    <t>ls_raw, mm (шаг до ограничений)</t>
  </si>
  <si>
    <t>ls, mm (принятый шаг)</t>
  </si>
  <si>
    <t>phi1 (длительность)</t>
  </si>
  <si>
    <t>phi2 (коэффициент из Config)</t>
  </si>
  <si>
    <t>phi3 (характер нагрузки)</t>
  </si>
  <si>
    <t>Ncrc, tf (усилие образования трещин при центральном растяжении)</t>
  </si>
  <si>
    <t>lambda_crc (множитель трещины)</t>
  </si>
  <si>
    <t>sigma_s, MPa (напряжение арматуры)</t>
  </si>
  <si>
    <t>sigma_s,crc, MPa (при образовании трещины)</t>
  </si>
  <si>
    <t>psi_s (работа растянутого бетона)</t>
  </si>
  <si>
    <t>Es, MPa (модуль арматуры)</t>
  </si>
  <si>
    <t>a_crc, mm (ширина трещины)</t>
  </si>
  <si>
    <t>a_crc,ult, mm (допустимая ширина)</t>
  </si>
  <si>
    <t>CrackSafetyFactor (запас по трещинам)</t>
  </si>
  <si>
    <t>LongitudinalCrackStatus (продольные трещины)</t>
  </si>
  <si>
    <t>sigma_c,max, MPa (сжатие бетона)</t>
  </si>
  <si>
    <t>Rb,mc2, MPa (допустимое сжатие)</t>
  </si>
  <si>
    <t>LongitudinalCrackSafetyFactor (запас)</t>
  </si>
  <si>
    <t>MinSafetyFactor (общий запас)</t>
  </si>
  <si>
    <t>ConcreteStrainLimit</t>
  </si>
  <si>
    <t>NotCalcul.</t>
  </si>
  <si>
    <r>
      <t>Сводка пакетного расчета</t>
    </r>
    <r>
      <rPr>
        <b/>
        <u/>
        <sz val="9"/>
        <color theme="10"/>
        <rFont val="Arial"/>
        <family val="2"/>
        <charset val="204"/>
      </rPr>
      <t xml:space="preserve"> </t>
    </r>
    <r>
      <rPr>
        <b/>
        <u/>
        <sz val="9"/>
        <color rgb="FF0000FF"/>
        <rFont val="Arial"/>
        <family val="2"/>
        <charset val="204"/>
      </rPr>
      <t>(Подробнее)</t>
    </r>
  </si>
  <si>
    <t>Статус</t>
  </si>
  <si>
    <t>Расшифровка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</si>
  <si>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</si>
  <si>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Итог по расчету (с учетом η)</t>
  </si>
  <si>
    <t>Combination ID</t>
  </si>
  <si>
    <t>общий статус</t>
  </si>
  <si>
    <t>относительно главных центральных осей приведенного сечения</t>
  </si>
  <si>
    <t>относительно центральных осей приведенного сечения</t>
  </si>
  <si>
    <t>в точке приложения нагрузок</t>
  </si>
  <si>
    <t>Общие данные для учета продольного изгиба и проверки устойчивости (по главным осям 1, 2)</t>
  </si>
  <si>
    <t>Нагрузки до применения η в ц.т. приведенного сечения</t>
  </si>
  <si>
    <t>постоянные + временные</t>
  </si>
  <si>
    <t>постоянные</t>
  </si>
  <si>
    <t>характеристики сечения</t>
  </si>
  <si>
    <t>Расчет по СП 35</t>
  </si>
  <si>
    <t>общие для СП</t>
  </si>
  <si>
    <t>Плоскость 1</t>
  </si>
  <si>
    <t>Общие для плоскости</t>
  </si>
  <si>
    <t>при ec &gt; r</t>
  </si>
  <si>
    <t>при ec &lt;= r</t>
  </si>
  <si>
    <t>Плоскость 2</t>
  </si>
  <si>
    <t>Расчет по СП 63</t>
  </si>
  <si>
    <t>Коэффициент продольного изгиба в главной плоскости 1</t>
  </si>
  <si>
    <t>Коэффициент продольного изгиба в главной плоскости 2</t>
  </si>
  <si>
    <t>Продольная сила после учета продольного изгиба</t>
  </si>
  <si>
    <t>Момент после учета продольного изгиба в главной плоскости 1</t>
  </si>
  <si>
    <t>Момент после учета продольного изгиба в главной плоскости 2</t>
  </si>
  <si>
    <t>Продольная сила относительно центральных осей приведенного сечения</t>
  </si>
  <si>
    <t>Момент Mx относительно центральных осей приведенного сечения</t>
  </si>
  <si>
    <t>Момент My относительно центральных осей приведенного сечения</t>
  </si>
  <si>
    <t>Продольная сила в пользовательской точке приложения нагрузок</t>
  </si>
  <si>
    <t>Момент Mx в пользовательской точке приложения нагрузок</t>
  </si>
  <si>
    <t>Момент My в пользовательской точке приложения нагрузок</t>
  </si>
  <si>
    <t>Продольная сила до учета продольного изгиба</t>
  </si>
  <si>
    <t>Момент в главной плоскости 1 до учета продольного изгиба</t>
  </si>
  <si>
    <t>Момент в главной плоскости 2 до учета продольного изгиба</t>
  </si>
  <si>
    <t>Продольная сила от постоянной или длительной части нагрузки</t>
  </si>
  <si>
    <t>Момент в главной плоскости 1 от постоянной или длительной части</t>
  </si>
  <si>
    <t>Момент в главной плоскости 2 от постоянной или длительной части</t>
  </si>
  <si>
    <t>Размер сечения вдоль главной плоскости 1</t>
  </si>
  <si>
    <t>Размер сечения вдоль главной плоскости 2</t>
  </si>
  <si>
    <t>Радиус инерции в главной плоскости 1</t>
  </si>
  <si>
    <t>Радиус инерции в главной плоскости 2</t>
  </si>
  <si>
    <t>Расчетная длина для главной плоскости 1</t>
  </si>
  <si>
    <t>Расчетная длина для главной плоскости 2</t>
  </si>
  <si>
    <t>Случайный эксцентриситет для рассматриваемой плоскости</t>
  </si>
  <si>
    <t>Расчетный эксцентриситет продольной силы</t>
  </si>
  <si>
    <t>Ядровое расстояние для выбора ветви СП 35</t>
  </si>
  <si>
    <t>Критическая продольная сила для ветви ec &gt; r</t>
  </si>
  <si>
    <t>Коэффициент формы эпюры для ветви ec &gt; r</t>
  </si>
  <si>
    <t>Коэффициент длительного действия нагрузки</t>
  </si>
  <si>
    <t>Коэффициент увеличения момента</t>
  </si>
  <si>
    <t>Отношение действующей сжимающей силы к критической</t>
  </si>
  <si>
    <t>Статус проверки ветви ec &gt; r</t>
  </si>
  <si>
    <t>Табличный коэффициент продольного изгиба</t>
  </si>
  <si>
    <t>Коэффициент влияния момента</t>
  </si>
  <si>
    <t>Итоговый коэффициент ветви ec &lt;= r</t>
  </si>
  <si>
    <t>Предельная продольная сила по ветви ec &lt;= r</t>
  </si>
  <si>
    <t>Отношение предельной силы к действующей сжимающей</t>
  </si>
  <si>
    <t>Статус проверки ветви ec &lt;= r</t>
  </si>
  <si>
    <t>Гибкость элемента в рассматриваемой главной плоскости</t>
  </si>
  <si>
    <t>Коэффициент влияния эксцентриситета</t>
  </si>
  <si>
    <t>Коэффициент жесткости бетонной части</t>
  </si>
  <si>
    <t>Коэффициент жесткости арматуры</t>
  </si>
  <si>
    <t>Условная жесткость элемента</t>
  </si>
  <si>
    <t>Критическая продольная сила</t>
  </si>
  <si>
    <t>Отношение критической силы к действующей сжимающей</t>
  </si>
  <si>
    <t>Статус проверки рассматриваемой плоскости</t>
  </si>
  <si>
    <t>η1</t>
  </si>
  <si>
    <t>η2</t>
  </si>
  <si>
    <t>N, tf</t>
  </si>
  <si>
    <t>Mx, tf*m</t>
  </si>
  <si>
    <t>My, tf*m</t>
  </si>
  <si>
    <t>Nₗ, tf</t>
  </si>
  <si>
    <t>h1, mm</t>
  </si>
  <si>
    <t>h2, mm</t>
  </si>
  <si>
    <t>i1, mm</t>
  </si>
  <si>
    <t>i2, mm</t>
  </si>
  <si>
    <t>r, mm</t>
  </si>
  <si>
    <t>δ</t>
  </si>
  <si>
    <t>η</t>
  </si>
  <si>
    <t>статус</t>
  </si>
  <si>
    <t>φ</t>
  </si>
  <si>
    <t>D, tf*mm2</t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</si>
  <si>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</si>
  <si>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</si>
  <si>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ₗ,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</si>
  <si>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ₗ, tf*m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</si>
  <si>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01</t>
    </r>
    <r>
      <rPr>
        <b/>
        <sz val="9"/>
        <color theme="1"/>
        <rFont val="Arial"/>
        <family val="2"/>
        <charset val="204"/>
      </rPr>
      <t>, mm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</si>
  <si>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02</t>
    </r>
    <r>
      <rPr>
        <b/>
        <sz val="9"/>
        <color theme="1"/>
        <rFont val="Arial"/>
        <family val="2"/>
        <charset val="204"/>
      </rPr>
      <t>, mm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</si>
  <si>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p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</si>
  <si>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c,sl</t>
    </r>
    <r>
      <rPr>
        <b/>
        <sz val="9"/>
        <color theme="1"/>
        <rFont val="Arial"/>
        <family val="2"/>
        <charset val="204"/>
      </rPr>
      <t>, mm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</si>
  <si>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</t>
    </r>
    <r>
      <rPr>
        <b/>
        <sz val="9"/>
        <color theme="1"/>
        <rFont val="Arial"/>
        <family val="2"/>
        <charset val="204"/>
      </rPr>
      <t>, mm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</si>
  <si>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, tf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</si>
  <si>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(пост)</t>
    </r>
  </si>
  <si>
    <r>
      <t>N/N</t>
    </r>
    <r>
      <rPr>
        <b/>
        <vertAlign val="subscript"/>
        <sz val="9"/>
        <color theme="1"/>
        <rFont val="Arial"/>
        <family val="2"/>
        <charset val="204"/>
      </rPr>
      <t>cr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</si>
  <si>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(табл)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</si>
  <si>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</si>
  <si>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</si>
  <si>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/N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</si>
  <si>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/i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</si>
  <si>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a</t>
    </r>
    <r>
      <rPr>
        <b/>
        <sz val="9"/>
        <color theme="1"/>
        <rFont val="Arial"/>
        <family val="2"/>
        <charset val="204"/>
      </rPr>
      <t>, mm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</si>
  <si>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, mm</t>
    </r>
  </si>
  <si>
    <r>
      <t>δ</t>
    </r>
    <r>
      <rPr>
        <b/>
        <vertAlign val="subscript"/>
        <sz val="9"/>
        <color theme="1"/>
        <rFont val="Arial"/>
        <family val="2"/>
        <charset val="204"/>
      </rPr>
      <t>e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</si>
  <si>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b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</si>
  <si>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</si>
  <si>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</si>
  <si>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t>InactiveTensionConcrete</t>
  </si>
  <si>
    <t>LoadReferenceX</t>
  </si>
  <si>
    <t>Общая X точки приложения нагрузки относительно центра тяжести бетонного сечения.</t>
  </si>
  <si>
    <t>LoadReferenceY</t>
  </si>
  <si>
    <t>Общая Y точки приложения нагрузки относительно центра тяжести бетонного сечения.</t>
  </si>
  <si>
    <t>Transformed.Area</t>
  </si>
  <si>
    <t>Площадь приведенного сечения в бетонной базе.</t>
  </si>
  <si>
    <t>Transformed.CentroidX</t>
  </si>
  <si>
    <t>X центра тяжести приведенного сечения бетон + арматура.</t>
  </si>
  <si>
    <t>Transformed.CentroidY</t>
  </si>
  <si>
    <t>Y центра тяжести приведенного сечения бетон + арматура.</t>
  </si>
  <si>
    <t>Transformed.Ix</t>
  </si>
  <si>
    <t>Момент инерции приведенного сечения относительно исходной оси X.</t>
  </si>
  <si>
    <t>Transformed.Iy</t>
  </si>
  <si>
    <t>Момент инерции приведенного сечения относительно исходной оси Y.</t>
  </si>
  <si>
    <t>Transformed.Ixy</t>
  </si>
  <si>
    <t>Центробежный момент приведенного сечения относительно исходных осей.</t>
  </si>
  <si>
    <t>Transformed.Ixc</t>
  </si>
  <si>
    <t>Центральный момент инерции приведенного сечения относительно оси X.</t>
  </si>
  <si>
    <t>Transformed.Iyc</t>
  </si>
  <si>
    <t>Центральный момент инерции приведенного сечения относительно оси Y.</t>
  </si>
  <si>
    <t>Transformed.Ixyc</t>
  </si>
  <si>
    <t>Центральный центробежный момент приведенного сечения.</t>
  </si>
  <si>
    <t>Transformed.PrincipalAngle</t>
  </si>
  <si>
    <t>Угол от +X к главной оси 1 приведенного сечения; положительный против часовой стрелки.</t>
  </si>
  <si>
    <t>Transformed.PrincipalI1</t>
  </si>
  <si>
    <t>Главный момент инерции I1 приведенного сечения.</t>
  </si>
  <si>
    <t>Transformed.PrincipalI2</t>
  </si>
  <si>
    <t>Главный момент инерции I2 приведенного сечения.</t>
  </si>
  <si>
    <t>Transformed.RadiusX</t>
  </si>
  <si>
    <t>Радиус инерции приведенного сечения относительно центральной оси X.</t>
  </si>
  <si>
    <t>Transformed.RadiusY</t>
  </si>
  <si>
    <t>Радиус инерции приведенного сечения относительно центральной оси Y.</t>
  </si>
  <si>
    <t>Transformed.PrincipalRadius1</t>
  </si>
  <si>
    <t>Радиус инерции приведенного сечения по главной оси I1.</t>
  </si>
  <si>
    <t>Transformed.PrincipalRadius2</t>
  </si>
  <si>
    <t>Радиус инерции приведенного сечения по главной оси I2.</t>
  </si>
  <si>
    <t>Transformed.CoreDistance1Plus</t>
  </si>
  <si>
    <t>Ядровое расстояние r приведенного сечения для изгиба вокруг главной оси 1, в положительную сторону эксцентриситета.</t>
  </si>
  <si>
    <t>Transformed.CoreDistance1Minus</t>
  </si>
  <si>
    <t>Ядровое расстояние r приведенного сечения для изгиба вокруг главной оси 1, в отрицательную сторону эксцентриситета.</t>
  </si>
  <si>
    <t>Transformed.CoreDistance2Plus</t>
  </si>
  <si>
    <t>Ядровое расстояние r приведенного сечения для изгиба вокруг главной оси 2, в положительную сторону эксцентриситета.</t>
  </si>
  <si>
    <t>Transformed.CoreDistance2Minus</t>
  </si>
  <si>
    <t>Ядровое расстояние r приведенного сечения для изгиба вокруг главной оси 2, в отрицательную сторону эксцентриситета.</t>
  </si>
  <si>
    <t>Rebar.RatioPercent</t>
  </si>
  <si>
    <t>%</t>
  </si>
  <si>
    <t>Процент продольного армирования: суммарная As / gross-площадь бетонной сетки.</t>
  </si>
  <si>
    <t>SP35.Slenderness1</t>
  </si>
  <si>
    <t>Гибкость l0/i по СП 35 для главной плоскости 1 приведенного сечения.</t>
  </si>
  <si>
    <t>SP35.Slenderness2</t>
  </si>
  <si>
    <t>Гибкость l0/i по СП 35 для главной плоскости 2 приведенного сечения.</t>
  </si>
  <si>
    <t>Единица вывода длины на момент расчета.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</si>
  <si>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</si>
  <si>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</si>
  <si>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</si>
  <si>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</si>
  <si>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</si>
  <si>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Единица вывода напряжения на момент расчета.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</si>
  <si>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</si>
  <si>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</si>
  <si>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</si>
  <si>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</si>
  <si>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</si>
  <si>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</si>
  <si>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</si>
  <si>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Nint</t>
  </si>
  <si>
    <t>Внутренняя продольная сила.</t>
  </si>
  <si>
    <t>Заданная продольная сила.</t>
  </si>
  <si>
    <t>MxUser</t>
  </si>
  <si>
    <t>MyUser</t>
  </si>
  <si>
    <t>MxInternal</t>
  </si>
  <si>
    <t>Mx после переноса к координатам элементов.</t>
  </si>
  <si>
    <t>MyInternal</t>
  </si>
  <si>
    <t>My после переноса к координатам элементов.</t>
  </si>
  <si>
    <t>OverallStatus</t>
  </si>
  <si>
    <t>Итоговый пользовательский статус сочетания.</t>
  </si>
  <si>
    <t>Расчетный профиль, назначенный сочетанию в rngLoadCombinations.</t>
  </si>
  <si>
    <t>DirectStateStatus</t>
  </si>
  <si>
    <t>Статус прямого решения НДС фактического сочетания.</t>
  </si>
  <si>
    <t>CapacityStatus</t>
  </si>
  <si>
    <t>Статус расчета несущей способности.</t>
  </si>
  <si>
    <t>Какие компоненты нагрузки масштабировались при поиске несущей способности.</t>
  </si>
  <si>
    <t>CapacitySolutionMethod</t>
  </si>
  <si>
    <t>Фактический численный метод, которым найдена предельная несущая способность.</t>
  </si>
  <si>
    <t>LambdaCapacity</t>
  </si>
  <si>
    <t>Предельный множитель для выбранной lambda-траектории.</t>
  </si>
  <si>
    <t>Nultimate</t>
  </si>
  <si>
    <t>Заполняется только для траекторий lambda*N и lambda*NMxy.</t>
  </si>
  <si>
    <t>MxUltimate</t>
  </si>
  <si>
    <t>Предельный пользовательский Mx, если Mx входил в выбранную lambda-траекторию.</t>
  </si>
  <si>
    <t>MyUltimate</t>
  </si>
  <si>
    <t>Заполняется только для траекторий, где масштабируется My.</t>
  </si>
  <si>
    <t>CrackStatus</t>
  </si>
  <si>
    <t>Статус расчета ширины раскрытия трещин.</t>
  </si>
  <si>
    <t>LongitudinalCrackStatus</t>
  </si>
  <si>
    <t>Статус SLS(II)-проверки продольных трещин по сжатому бетону; выполняется как часть Calculation.Crack.Width.</t>
  </si>
  <si>
    <t>LongitudinalCrack.MaxConcreteCompressionStress</t>
  </si>
  <si>
    <t>Максимальное по модулю сжимающее напряжение бетона в прямом НДС.</t>
  </si>
  <si>
    <t>LongitudinalCrack.RbMc2</t>
  </si>
  <si>
    <t>Пользовательское допустимое Rb,mc2 для проверки продольных трещин.</t>
  </si>
  <si>
    <t>LongitudinalCrack.Utilization</t>
  </si>
  <si>
    <t>Использование по продольным трещинам: sigma_c,max / Rb,mc2.</t>
  </si>
  <si>
    <t>ExtensionUsed</t>
  </si>
  <si>
    <t>True, если прямой StateSolution вышел за физические пределы диаграммы в numerical extension.</t>
  </si>
  <si>
    <t>DirectState.DiagramExtensionEnabled</t>
  </si>
  <si>
    <t>Сохраненное значение настройки Solver.DirectState.DiagramExtension на момент расчета.</t>
  </si>
  <si>
    <t>State.CapacityState.MaterialModelRole</t>
  </si>
  <si>
    <t>Strength</t>
  </si>
  <si>
    <t>Смысловая роль материальной модели для named-state.</t>
  </si>
  <si>
    <t>State.CapacityState.MaterialModelSpec</t>
  </si>
  <si>
    <t>ULS(I)|TwoLine|Ignore|TwoLine</t>
  </si>
  <si>
    <t>Фактическая спецификация ValueSet/ConcreteDiagram/ConcreteTension/SteelDiagram.</t>
  </si>
  <si>
    <t>State.CapacityState.ConcreteDiagramId</t>
  </si>
  <si>
    <t>PR1|CapacityState|Strength|Concrete|Physical|ULS(I)|TwoLine|Ignore|TwoLine</t>
  </si>
  <si>
    <t>Ссылка на бетонную диаграмму в rngNDMMaterialDiagrams.</t>
  </si>
  <si>
    <t>State.CapacityState.RebarDiagramId</t>
  </si>
  <si>
    <t>PR1|CapacityState|Strength|Rebar|Physical|ULS(I)|TwoLine|Ignore|TwoLine</t>
  </si>
  <si>
    <t>Ссылка на диаграмму арматуры в rngNDMMaterialDiagrams.</t>
  </si>
  <si>
    <t>State.CapacityState.Epsilon0</t>
  </si>
  <si>
    <t>Деформация в начале координат для named-state.</t>
  </si>
  <si>
    <t>State.CapacityState.KappaX</t>
  </si>
  <si>
    <t>Кривизна KappaX для named-state.</t>
  </si>
  <si>
    <t>State.CapacityState.KappaY</t>
  </si>
  <si>
    <t>Кривизна KappaY для named-state.</t>
  </si>
  <si>
    <t>State.CapacityState.ExtensionUsed</t>
  </si>
  <si>
    <t>True, если этот StateSolution использовал numerical extension.</t>
  </si>
  <si>
    <t>State.CapacityState.Status</t>
  </si>
  <si>
    <t>Короткий статус состояния, сохраненный orchestrator-ом.</t>
  </si>
  <si>
    <t>State.CapacityState.StopReason</t>
  </si>
  <si>
    <t>Converged by Newton with load stepping.</t>
  </si>
  <si>
    <t>Служебная причина остановки solver-а для диагностики.</t>
  </si>
  <si>
    <t>State.StrengthState.MaterialModelRole</t>
  </si>
  <si>
    <t>State.StrengthState.MaterialModelSpec</t>
  </si>
  <si>
    <t>State.StrengthState.ConcreteDiagramId</t>
  </si>
  <si>
    <t>PR1|StrengthState|Strength|Concrete|StateExtension|ULS(I)|TwoLine|Ignore|TwoLine</t>
  </si>
  <si>
    <t>State.StrengthState.RebarDiagramId</t>
  </si>
  <si>
    <t>PR1|StrengthState|Strength|Rebar|StateExtension|ULS(I)|TwoLine|Ignore|TwoLine</t>
  </si>
  <si>
    <t>State.StrengthState.Epsilon0</t>
  </si>
  <si>
    <t>State.StrengthState.KappaX</t>
  </si>
  <si>
    <t>State.StrengthState.KappaY</t>
  </si>
  <si>
    <t>State.StrengthState.ExtensionUsed</t>
  </si>
  <si>
    <t>State.StrengthState.Status</t>
  </si>
  <si>
    <t>State.StrengthState.StopReason</t>
  </si>
  <si>
    <t>DiagramId</t>
  </si>
  <si>
    <t>MaterialModelRole</t>
  </si>
  <si>
    <t>MaterialModelSpec</t>
  </si>
  <si>
    <t>DiagramMode</t>
  </si>
  <si>
    <t>Material</t>
  </si>
  <si>
    <t>PointIndex</t>
  </si>
  <si>
    <t>Physical</t>
  </si>
  <si>
    <t>StateExtension</t>
  </si>
  <si>
    <t>Фактические диаграммы материалов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</si>
</sst>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yy"/>
    <numFmt numFmtId="165" formatCode="0.000"/>
  </numFmts>
  <fonts count="2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9"/>
      <color rgb="FF000000"/>
      <name val="Arial"/>
      <family val="2"/>
      <charset val="204"/>
    </font>
    <font>
      <b/>
      <u/>
      <sz val="9"/>
      <color theme="10"/>
      <name val="Arial"/>
      <family val="2"/>
      <charset val="204"/>
    </font>
    <font>
      <b/>
      <u/>
      <sz val="9"/>
      <color rgb="FF0000FF"/>
      <name val="Arial"/>
      <family val="2"/>
      <charset val="204"/>
    </font>
    <font>
      <b/>
      <vertAlign val="subscript"/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6E6E7"/>
        <bgColor indexed="64"/>
      </patternFill>
    </fill>
    <fill>
      <patternFill patternType="solid">
        <fgColor rgb="FFBFBFB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8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14" fillId="3" borderId="0" xfId="1" applyFont="1" applyFill="1"/>
    <xf numFmtId="0" fontId="2" fillId="0" borderId="0" xfId="0" applyFont="1"/>
    <xf numFmtId="0" fontId="12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  <xf numFmtId="0" fontId="2" fillId="0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164" fontId="4" fillId="2" borderId="4" xfId="0" applyNumberFormat="1" applyFont="1" applyFill="1" applyBorder="1" applyAlignment="1">
      <alignment horizontal="left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right" vertical="center"/>
    </xf>
    <xf numFmtId="0" fontId="4" fillId="2" borderId="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right" vertical="center"/>
    </xf>
    <xf numFmtId="0" fontId="2" fillId="5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49" fontId="17" fillId="2" borderId="0" xfId="1" applyNumberFormat="1" applyFont="1" applyFill="1" applyBorder="1" applyAlignment="1">
      <alignment horizontal="left" vertical="center"/>
    </xf>
    <xf numFmtId="49" fontId="4" fillId="2" borderId="0" xfId="0" applyNumberFormat="1" applyFont="1" applyFill="1" applyBorder="1" applyAlignment="1">
      <alignment horizontal="left" vertical="center"/>
    </xf>
    <xf numFmtId="0" fontId="0" fillId="0" borderId="0" xfId="0" applyAlignment="1"/>
    <xf numFmtId="0" fontId="1" fillId="2" borderId="6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4" fillId="2" borderId="6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left" vertical="center"/>
    </xf>
    <xf numFmtId="0" fontId="21" fillId="2" borderId="6" xfId="0" applyFont="1" applyFill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49" fontId="2" fillId="0" borderId="6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righ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B8-4D85-8B55-7793770615B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B8-4D85-8B55-779377061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416000"/>
        <c:axId val="127410424"/>
      </c:scatterChart>
      <c:valAx>
        <c:axId val="12741600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410424"/>
        <c:crossesAt val="0"/>
        <c:crossBetween val="midCat"/>
      </c:valAx>
      <c:valAx>
        <c:axId val="12741042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41600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08-4764-9201-9CAC7CBA8EA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08-4764-9201-9CAC7CBA8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414688"/>
        <c:axId val="127415016"/>
      </c:scatterChart>
      <c:valAx>
        <c:axId val="12741468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415016"/>
        <c:crossesAt val="0"/>
        <c:crossBetween val="midCat"/>
      </c:valAx>
      <c:valAx>
        <c:axId val="12741501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41468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Схема сечения при загружении 1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00679024"/>
        <c:axId val="500677384"/>
      </c:scatterChart>
      <c:valAx>
        <c:axId val="500679024"/>
        <c:scaling>
          <c:orientation val="minMax"/>
          <c:max val="2684.2463003615567"/>
          <c:min val="667.97872462756095"/>
        </c:scaling>
        <c:delete val="0"/>
        <c:axPos val="b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00677384"/>
        <c:crosses val="autoZero"/>
        <c:crossBetween val="midCat"/>
      </c:valAx>
      <c:valAx>
        <c:axId val="500677384"/>
        <c:scaling>
          <c:orientation val="minMax"/>
          <c:max val="329.32469298221554"/>
          <c:min val="-1145.0709717732689"/>
        </c:scaling>
        <c:delete val="0"/>
        <c:axPos val="l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00679024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EF810738-8877-4B95-8AB3-0AE09272B6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B1E5BE5-492C-442C-A9DD-E9859CB58B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27B705DF-04AD-4DA7-BDE2-CEAF532B0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0A0C3C41-B09C-4890-A67D-C01065E67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A04A8183-4E2E-4930-A74E-71059B5C0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99FC789-5FAA-49A0-AE69-3FBA96C62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70F6C6D7-701D-4AB2-AACD-A6709BF7E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809E0810-FBA7-475C-88E4-67FF94491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43</xdr:row>
      <xdr:rowOff>50800</xdr:rowOff>
    </xdr:from>
    <xdr:to>
      <xdr:col>1</xdr:col>
      <xdr:colOff>6629400</xdr:colOff>
      <xdr:row>43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B918FF2C-CB5B-4919-AD5C-2EDEAF620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95281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52</xdr:row>
      <xdr:rowOff>50800</xdr:rowOff>
    </xdr:from>
    <xdr:to>
      <xdr:col>1</xdr:col>
      <xdr:colOff>7200900</xdr:colOff>
      <xdr:row>52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7F7A0D6C-F6D2-48BB-83CE-72D9AD3AD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617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0C3AC268-8AF7-463B-AC38-AA98F7C02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875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572ECA1B-9574-4D37-833E-9C2E925A3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209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77</xdr:row>
      <xdr:rowOff>47625</xdr:rowOff>
    </xdr:from>
    <xdr:to>
      <xdr:col>1</xdr:col>
      <xdr:colOff>6769100</xdr:colOff>
      <xdr:row>77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1F96FBF-257F-429A-89C2-90149F1F9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172212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78</xdr:row>
      <xdr:rowOff>50800</xdr:rowOff>
    </xdr:from>
    <xdr:to>
      <xdr:col>2</xdr:col>
      <xdr:colOff>152400</xdr:colOff>
      <xdr:row>78</xdr:row>
      <xdr:rowOff>787400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EAB256A1-9C58-4805-833A-82F7A1061D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177577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79</xdr:row>
      <xdr:rowOff>47625</xdr:rowOff>
    </xdr:from>
    <xdr:to>
      <xdr:col>1</xdr:col>
      <xdr:colOff>6546850</xdr:colOff>
      <xdr:row>79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772699F5-44EB-45E2-BA04-F63E73137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8592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91</xdr:row>
      <xdr:rowOff>47625</xdr:rowOff>
    </xdr:from>
    <xdr:to>
      <xdr:col>1</xdr:col>
      <xdr:colOff>7324725</xdr:colOff>
      <xdr:row>91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FED5F798-D640-47BF-94C9-3478FFB22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09550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92</xdr:row>
      <xdr:rowOff>47625</xdr:rowOff>
    </xdr:from>
    <xdr:to>
      <xdr:col>1</xdr:col>
      <xdr:colOff>7661275</xdr:colOff>
      <xdr:row>92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50076282-FD8E-452E-92D5-F5DA02955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14884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100</xdr:row>
      <xdr:rowOff>47625</xdr:rowOff>
    </xdr:from>
    <xdr:to>
      <xdr:col>1</xdr:col>
      <xdr:colOff>7473950</xdr:colOff>
      <xdr:row>100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ABD9190D-5F68-4AAE-8CD3-0698157F8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31552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113</xdr:row>
      <xdr:rowOff>50800</xdr:rowOff>
    </xdr:from>
    <xdr:to>
      <xdr:col>1</xdr:col>
      <xdr:colOff>6943725</xdr:colOff>
      <xdr:row>113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FE52D1B-8BA3-479D-8184-57BF9AE76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56825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121</xdr:row>
      <xdr:rowOff>50800</xdr:rowOff>
    </xdr:from>
    <xdr:to>
      <xdr:col>1</xdr:col>
      <xdr:colOff>6937375</xdr:colOff>
      <xdr:row>121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4E9184F4-8626-4024-BF7C-CA7E92887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77018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128</xdr:row>
      <xdr:rowOff>50800</xdr:rowOff>
    </xdr:from>
    <xdr:to>
      <xdr:col>1</xdr:col>
      <xdr:colOff>7734300</xdr:colOff>
      <xdr:row>128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06263C40-F45C-47FB-B866-D3C2A512D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95592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129</xdr:row>
      <xdr:rowOff>47625</xdr:rowOff>
    </xdr:from>
    <xdr:to>
      <xdr:col>1</xdr:col>
      <xdr:colOff>7845425</xdr:colOff>
      <xdr:row>129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B67B519-7972-4597-B665-8940984F1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303942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130</xdr:row>
      <xdr:rowOff>47625</xdr:rowOff>
    </xdr:from>
    <xdr:to>
      <xdr:col>1</xdr:col>
      <xdr:colOff>7778750</xdr:colOff>
      <xdr:row>130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1C10EB1D-4C1C-4E61-8D27-E3F87BCE0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309276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137</xdr:row>
      <xdr:rowOff>50800</xdr:rowOff>
    </xdr:from>
    <xdr:to>
      <xdr:col>2</xdr:col>
      <xdr:colOff>165100</xdr:colOff>
      <xdr:row>137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689B8A9-B0FD-4C95-AA30-3B8BE8593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324834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152</xdr:row>
      <xdr:rowOff>50800</xdr:rowOff>
    </xdr:from>
    <xdr:to>
      <xdr:col>1</xdr:col>
      <xdr:colOff>7137400</xdr:colOff>
      <xdr:row>152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6F72579F-1CA0-4923-A58D-DDFAF098EB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55885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158</xdr:row>
      <xdr:rowOff>50800</xdr:rowOff>
    </xdr:from>
    <xdr:to>
      <xdr:col>1</xdr:col>
      <xdr:colOff>7689850</xdr:colOff>
      <xdr:row>158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A6305ECB-E481-44F4-A0E2-2BFBD69EDB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72364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165</xdr:row>
      <xdr:rowOff>47625</xdr:rowOff>
    </xdr:from>
    <xdr:to>
      <xdr:col>1</xdr:col>
      <xdr:colOff>7235825</xdr:colOff>
      <xdr:row>165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98361B46-659A-4648-A816-FB8991A71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09060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166</xdr:row>
      <xdr:rowOff>50800</xdr:rowOff>
    </xdr:from>
    <xdr:to>
      <xdr:col>1</xdr:col>
      <xdr:colOff>6753225</xdr:colOff>
      <xdr:row>166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DBAA6B3E-2F37-4132-852A-DD8FBA00A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962717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178</xdr:row>
      <xdr:rowOff>47625</xdr:rowOff>
    </xdr:from>
    <xdr:to>
      <xdr:col>1</xdr:col>
      <xdr:colOff>6689725</xdr:colOff>
      <xdr:row>178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B23B3DFE-F803-424F-9224-C55D75245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29100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179</xdr:row>
      <xdr:rowOff>50800</xdr:rowOff>
    </xdr:from>
    <xdr:to>
      <xdr:col>1</xdr:col>
      <xdr:colOff>6800850</xdr:colOff>
      <xdr:row>179</xdr:row>
      <xdr:rowOff>787400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EBC4E15C-D24A-445E-849E-8C44FD9ED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282757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214</xdr:row>
      <xdr:rowOff>47625</xdr:rowOff>
    </xdr:from>
    <xdr:to>
      <xdr:col>1</xdr:col>
      <xdr:colOff>7600950</xdr:colOff>
      <xdr:row>214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1CD83AD-5462-4DC4-B3B1-6110556EE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940617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215</xdr:row>
      <xdr:rowOff>47625</xdr:rowOff>
    </xdr:from>
    <xdr:to>
      <xdr:col>1</xdr:col>
      <xdr:colOff>7604125</xdr:colOff>
      <xdr:row>215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BEE1DB06-30FD-4BD5-891E-7E0814112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4993957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218</xdr:row>
      <xdr:rowOff>47625</xdr:rowOff>
    </xdr:from>
    <xdr:to>
      <xdr:col>1</xdr:col>
      <xdr:colOff>7527925</xdr:colOff>
      <xdr:row>218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F5E77AEC-1E2A-4531-BAA8-BAD35E839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079682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219</xdr:row>
      <xdr:rowOff>47625</xdr:rowOff>
    </xdr:from>
    <xdr:to>
      <xdr:col>1</xdr:col>
      <xdr:colOff>7562850</xdr:colOff>
      <xdr:row>219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7AD339D2-0777-41B8-B5A5-B128E1572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133022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224</xdr:row>
      <xdr:rowOff>47625</xdr:rowOff>
    </xdr:from>
    <xdr:to>
      <xdr:col>2</xdr:col>
      <xdr:colOff>104775</xdr:colOff>
      <xdr:row>224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38630604-1663-4BE4-8045-4804DEC83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251132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229</xdr:row>
      <xdr:rowOff>50800</xdr:rowOff>
    </xdr:from>
    <xdr:to>
      <xdr:col>1</xdr:col>
      <xdr:colOff>6521450</xdr:colOff>
      <xdr:row>229</xdr:row>
      <xdr:rowOff>787400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A454A3-F4E6-444F-AD50-F926CE4C5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37432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230</xdr:row>
      <xdr:rowOff>47625</xdr:rowOff>
    </xdr:from>
    <xdr:to>
      <xdr:col>1</xdr:col>
      <xdr:colOff>7207250</xdr:colOff>
      <xdr:row>230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C959B111-F4D2-482D-AE34-32A124184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457825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231</xdr:row>
      <xdr:rowOff>50800</xdr:rowOff>
    </xdr:from>
    <xdr:to>
      <xdr:col>1</xdr:col>
      <xdr:colOff>6629400</xdr:colOff>
      <xdr:row>231</xdr:row>
      <xdr:rowOff>787400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93A844C4-D71D-4574-B9ED-988C811F8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1148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232</xdr:row>
      <xdr:rowOff>50800</xdr:rowOff>
    </xdr:from>
    <xdr:to>
      <xdr:col>1</xdr:col>
      <xdr:colOff>7893050</xdr:colOff>
      <xdr:row>232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C0010467-071C-4F29-B539-5AD56313A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595302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237</xdr:row>
      <xdr:rowOff>47625</xdr:rowOff>
    </xdr:from>
    <xdr:to>
      <xdr:col>1</xdr:col>
      <xdr:colOff>6461125</xdr:colOff>
      <xdr:row>237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BA989B79-AF2C-4C5B-A28C-D11D776F6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743575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242</xdr:row>
      <xdr:rowOff>47625</xdr:rowOff>
    </xdr:from>
    <xdr:to>
      <xdr:col>1</xdr:col>
      <xdr:colOff>7324725</xdr:colOff>
      <xdr:row>242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88F732FF-9BE9-46C9-B0A9-D2BED533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866447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245</xdr:row>
      <xdr:rowOff>50800</xdr:rowOff>
    </xdr:from>
    <xdr:to>
      <xdr:col>1</xdr:col>
      <xdr:colOff>7839075</xdr:colOff>
      <xdr:row>245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EC07ABD2-696A-4130-B896-AAA2488A1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952490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246</xdr:row>
      <xdr:rowOff>50800</xdr:rowOff>
    </xdr:from>
    <xdr:to>
      <xdr:col>1</xdr:col>
      <xdr:colOff>7007225</xdr:colOff>
      <xdr:row>246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EECEE2CE-CCED-4D7C-8CD1-E8774C20B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036310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255</xdr:row>
      <xdr:rowOff>50800</xdr:rowOff>
    </xdr:from>
    <xdr:to>
      <xdr:col>1</xdr:col>
      <xdr:colOff>6562725</xdr:colOff>
      <xdr:row>255</xdr:row>
      <xdr:rowOff>787400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3F777FD-AF1A-4798-834A-EBC19D149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254432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256</xdr:row>
      <xdr:rowOff>47625</xdr:rowOff>
    </xdr:from>
    <xdr:to>
      <xdr:col>1</xdr:col>
      <xdr:colOff>7439025</xdr:colOff>
      <xdr:row>256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565B61C4-D710-476C-90DB-6D9FFC220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337935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257</xdr:row>
      <xdr:rowOff>47625</xdr:rowOff>
    </xdr:from>
    <xdr:to>
      <xdr:col>2</xdr:col>
      <xdr:colOff>165100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1B78884-21C9-4762-9EC1-9E9F72B62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391275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263</xdr:row>
      <xdr:rowOff>50800</xdr:rowOff>
    </xdr:from>
    <xdr:to>
      <xdr:col>1</xdr:col>
      <xdr:colOff>7610475</xdr:colOff>
      <xdr:row>263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4FA9A927-E572-4943-9998-FED4F171B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530657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266</xdr:row>
      <xdr:rowOff>50800</xdr:rowOff>
    </xdr:from>
    <xdr:to>
      <xdr:col>1</xdr:col>
      <xdr:colOff>7026275</xdr:colOff>
      <xdr:row>266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43BBB2A6-4E74-4BE3-A545-A6B09F4E1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646862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268</xdr:row>
      <xdr:rowOff>50800</xdr:rowOff>
    </xdr:from>
    <xdr:to>
      <xdr:col>1</xdr:col>
      <xdr:colOff>7489825</xdr:colOff>
      <xdr:row>268</xdr:row>
      <xdr:rowOff>787400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47A6889-E6B9-4B6D-81D8-2DEAC7921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746875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269</xdr:row>
      <xdr:rowOff>47625</xdr:rowOff>
    </xdr:from>
    <xdr:to>
      <xdr:col>1</xdr:col>
      <xdr:colOff>7858125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E75CD829-8249-4488-A32E-955A59DEB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830377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270</xdr:row>
      <xdr:rowOff>50800</xdr:rowOff>
    </xdr:from>
    <xdr:to>
      <xdr:col>1</xdr:col>
      <xdr:colOff>7150100</xdr:colOff>
      <xdr:row>270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F5A28736-93B0-42AB-9DCA-15615EC07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884035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271</xdr:row>
      <xdr:rowOff>50800</xdr:rowOff>
    </xdr:from>
    <xdr:to>
      <xdr:col>1</xdr:col>
      <xdr:colOff>7121525</xdr:colOff>
      <xdr:row>271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4D6A1FE9-55E0-46E8-A411-54BB9001FE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6967855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272</xdr:row>
      <xdr:rowOff>47625</xdr:rowOff>
    </xdr:from>
    <xdr:to>
      <xdr:col>1</xdr:col>
      <xdr:colOff>7115175</xdr:colOff>
      <xdr:row>272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36BC627F-3E47-4DA2-86EB-D0A59D2C6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051357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273</xdr:row>
      <xdr:rowOff>47625</xdr:rowOff>
    </xdr:from>
    <xdr:to>
      <xdr:col>1</xdr:col>
      <xdr:colOff>6867525</xdr:colOff>
      <xdr:row>273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E44753C7-0786-41F1-B3F5-B9D9D29BC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04697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278</xdr:row>
      <xdr:rowOff>47625</xdr:rowOff>
    </xdr:from>
    <xdr:to>
      <xdr:col>1</xdr:col>
      <xdr:colOff>7496175</xdr:colOff>
      <xdr:row>278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ECE1E4D4-05F6-4C2D-9322-5C4B92294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227570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279</xdr:row>
      <xdr:rowOff>47625</xdr:rowOff>
    </xdr:from>
    <xdr:to>
      <xdr:col>2</xdr:col>
      <xdr:colOff>371475</xdr:colOff>
      <xdr:row>279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447D678F-6DFB-4E74-9B96-0E42332558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280910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284</xdr:row>
      <xdr:rowOff>50800</xdr:rowOff>
    </xdr:from>
    <xdr:to>
      <xdr:col>2</xdr:col>
      <xdr:colOff>22225</xdr:colOff>
      <xdr:row>284</xdr:row>
      <xdr:rowOff>787400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D6F73C29-D9CE-4F15-B80E-2AED35866E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04100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286</xdr:row>
      <xdr:rowOff>50800</xdr:rowOff>
    </xdr:from>
    <xdr:to>
      <xdr:col>2</xdr:col>
      <xdr:colOff>117475</xdr:colOff>
      <xdr:row>286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850D4470-F1C0-4E51-AE6E-ADB503682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04112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287</xdr:row>
      <xdr:rowOff>50800</xdr:rowOff>
    </xdr:from>
    <xdr:to>
      <xdr:col>1</xdr:col>
      <xdr:colOff>6540500</xdr:colOff>
      <xdr:row>287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21EEAD3-7F9C-4DC7-AC68-A0E6A8AE1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587932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288</xdr:row>
      <xdr:rowOff>50800</xdr:rowOff>
    </xdr:from>
    <xdr:to>
      <xdr:col>1</xdr:col>
      <xdr:colOff>7635875</xdr:colOff>
      <xdr:row>288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E0214AEA-F547-4B6B-9908-EC4F8E5BD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671752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289</xdr:row>
      <xdr:rowOff>50800</xdr:rowOff>
    </xdr:from>
    <xdr:to>
      <xdr:col>2</xdr:col>
      <xdr:colOff>415925</xdr:colOff>
      <xdr:row>289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1C8258DC-FF08-4138-A48E-418FEC05F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755572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290</xdr:row>
      <xdr:rowOff>50800</xdr:rowOff>
    </xdr:from>
    <xdr:to>
      <xdr:col>1</xdr:col>
      <xdr:colOff>7191375</xdr:colOff>
      <xdr:row>290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46EFEB8C-4789-401B-96A7-AAC2727F5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839392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291</xdr:row>
      <xdr:rowOff>50800</xdr:rowOff>
    </xdr:from>
    <xdr:to>
      <xdr:col>1</xdr:col>
      <xdr:colOff>6702425</xdr:colOff>
      <xdr:row>291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8DCF4347-6A8E-4CCD-8159-323394927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923212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292</xdr:row>
      <xdr:rowOff>47625</xdr:rowOff>
    </xdr:from>
    <xdr:to>
      <xdr:col>1</xdr:col>
      <xdr:colOff>6969125</xdr:colOff>
      <xdr:row>292</xdr:row>
      <xdr:rowOff>485775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2503DAC-7D44-4C7B-BE44-67BC77573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0671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293</xdr:row>
      <xdr:rowOff>47625</xdr:rowOff>
    </xdr:from>
    <xdr:to>
      <xdr:col>1</xdr:col>
      <xdr:colOff>6858000</xdr:colOff>
      <xdr:row>293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FB5AA306-A312-4761-BE60-6F44C908D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060055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299</xdr:row>
      <xdr:rowOff>47625</xdr:rowOff>
    </xdr:from>
    <xdr:to>
      <xdr:col>1</xdr:col>
      <xdr:colOff>7670800</xdr:colOff>
      <xdr:row>299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AC1C3ED6-B5F7-4C13-97FC-C4179C3C1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199120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300</xdr:row>
      <xdr:rowOff>47625</xdr:rowOff>
    </xdr:from>
    <xdr:to>
      <xdr:col>1</xdr:col>
      <xdr:colOff>7346950</xdr:colOff>
      <xdr:row>300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2B9BF67F-CADB-440E-BC71-8E4DABF63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252460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301</xdr:row>
      <xdr:rowOff>50800</xdr:rowOff>
    </xdr:from>
    <xdr:to>
      <xdr:col>1</xdr:col>
      <xdr:colOff>6502400</xdr:colOff>
      <xdr:row>301</xdr:row>
      <xdr:rowOff>787400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5082CED5-E073-41E5-BDAD-5F0AAA439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06117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302</xdr:row>
      <xdr:rowOff>50800</xdr:rowOff>
    </xdr:from>
    <xdr:to>
      <xdr:col>1</xdr:col>
      <xdr:colOff>6616700</xdr:colOff>
      <xdr:row>302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C95A5ABA-CAE9-43DA-AEEA-E3653EA5E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389937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303</xdr:row>
      <xdr:rowOff>50800</xdr:rowOff>
    </xdr:from>
    <xdr:to>
      <xdr:col>1</xdr:col>
      <xdr:colOff>7712075</xdr:colOff>
      <xdr:row>303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D31C254F-EFBD-4C6A-8B2B-CA978FB9D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473757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304</xdr:row>
      <xdr:rowOff>47625</xdr:rowOff>
    </xdr:from>
    <xdr:to>
      <xdr:col>1</xdr:col>
      <xdr:colOff>7785100</xdr:colOff>
      <xdr:row>304</xdr:row>
      <xdr:rowOff>485775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9737BD0F-8CC4-4359-A168-F7BF2E60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557260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305</xdr:row>
      <xdr:rowOff>50800</xdr:rowOff>
    </xdr:from>
    <xdr:to>
      <xdr:col>1</xdr:col>
      <xdr:colOff>6838950</xdr:colOff>
      <xdr:row>305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1EECEE3B-2EDE-475B-B890-F2953F5C5F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10917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306</xdr:row>
      <xdr:rowOff>47625</xdr:rowOff>
    </xdr:from>
    <xdr:to>
      <xdr:col>1</xdr:col>
      <xdr:colOff>6524625</xdr:colOff>
      <xdr:row>306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5F6C0417-BF5F-43B4-8B7A-55F79CA93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694420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9AC2A69-BF03-45B3-96C6-62F2E05BD876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9153FA2-F738-4430-9B20-28DA850ABD5A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E0F4AD4E-5040-4F31-B298-ADFE1D4AEBF9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78434488-23FC-44F3-998D-A839DE1042E0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39C29E6-0BF2-43EC-A1E6-90D5CBDFE420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DB1C2AEA-B65E-4259-998A-C53B5D2C88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0.25587</cdr:x>
      <cdr:y>0.60483</cdr:y>
    </cdr:from>
    <cdr:to>
      <cdr:x>0.26941</cdr:x>
      <cdr:y>0.62541</cdr:y>
    </cdr:to>
    <cdr:sp macro="" textlink="">
      <cdr:nvSpPr>
        <cdr:cNvPr id="914" name="NDMPlot_ElementConcrete1">
          <a:extLst xmlns:a="http://schemas.openxmlformats.org/drawingml/2006/main">
            <a:ext uri="{FF2B5EF4-FFF2-40B4-BE49-F238E27FC236}">
              <a16:creationId xmlns:a16="http://schemas.microsoft.com/office/drawing/2014/main" id="{A12338DA-CDB0-4E49-B129-6743EA510AE6}"/>
            </a:ext>
          </a:extLst>
        </cdr:cNvPr>
        <cdr:cNvSpPr/>
      </cdr:nvSpPr>
      <cdr:spPr>
        <a:xfrm xmlns:a="http://schemas.openxmlformats.org/drawingml/2006/main" rot="2142460">
          <a:off x="2664583" y="4147957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CDC1D9"/>
        </a:solidFill>
        <a:ln xmlns:a="http://schemas.openxmlformats.org/drawingml/2006/main" w="1905">
          <a:solidFill>
            <a:srgbClr val="CDC1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0.27158</cdr:x>
      <cdr:y>0.62199</cdr:y>
    </cdr:from>
    <cdr:to>
      <cdr:x>0.28513</cdr:x>
      <cdr:y>0.64256</cdr:y>
    </cdr:to>
    <cdr:sp macro="" textlink="">
      <cdr:nvSpPr>
        <cdr:cNvPr id="915" name="NDMPlot_ElementConcrete2">
          <a:extLst xmlns:a="http://schemas.openxmlformats.org/drawingml/2006/main">
            <a:ext uri="{FF2B5EF4-FFF2-40B4-BE49-F238E27FC236}">
              <a16:creationId xmlns:a16="http://schemas.microsoft.com/office/drawing/2014/main" id="{D328D7E7-4A28-4D1C-AF45-153DA0E16F79}"/>
            </a:ext>
          </a:extLst>
        </cdr:cNvPr>
        <cdr:cNvSpPr/>
      </cdr:nvSpPr>
      <cdr:spPr>
        <a:xfrm xmlns:a="http://schemas.openxmlformats.org/drawingml/2006/main" rot="2142460">
          <a:off x="2828251" y="4265597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C6B3D8"/>
        </a:solidFill>
        <a:ln xmlns:a="http://schemas.openxmlformats.org/drawingml/2006/main" w="1905">
          <a:solidFill>
            <a:srgbClr val="C6B3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0.2873</cdr:x>
      <cdr:y>0.63914</cdr:y>
    </cdr:from>
    <cdr:to>
      <cdr:x>0.30085</cdr:x>
      <cdr:y>0.65972</cdr:y>
    </cdr:to>
    <cdr:sp macro="" textlink="">
      <cdr:nvSpPr>
        <cdr:cNvPr id="916" name="NDMPlot_ElementConcrete3">
          <a:extLst xmlns:a="http://schemas.openxmlformats.org/drawingml/2006/main">
            <a:ext uri="{FF2B5EF4-FFF2-40B4-BE49-F238E27FC236}">
              <a16:creationId xmlns:a16="http://schemas.microsoft.com/office/drawing/2014/main" id="{29113986-F2A3-4795-8776-BE7628F85D5C}"/>
            </a:ext>
          </a:extLst>
        </cdr:cNvPr>
        <cdr:cNvSpPr/>
      </cdr:nvSpPr>
      <cdr:spPr>
        <a:xfrm xmlns:a="http://schemas.openxmlformats.org/drawingml/2006/main" rot="2142460">
          <a:off x="2991920" y="4383238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BFA4D8"/>
        </a:solidFill>
        <a:ln xmlns:a="http://schemas.openxmlformats.org/drawingml/2006/main" w="1905">
          <a:solidFill>
            <a:srgbClr val="BFA4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0.30301</cdr:x>
      <cdr:y>0.6563</cdr:y>
    </cdr:from>
    <cdr:to>
      <cdr:x>0.31656</cdr:x>
      <cdr:y>0.67687</cdr:y>
    </cdr:to>
    <cdr:sp macro="" textlink="">
      <cdr:nvSpPr>
        <cdr:cNvPr id="917" name="NDMPlot_ElementConcrete4">
          <a:extLst xmlns:a="http://schemas.openxmlformats.org/drawingml/2006/main">
            <a:ext uri="{FF2B5EF4-FFF2-40B4-BE49-F238E27FC236}">
              <a16:creationId xmlns:a16="http://schemas.microsoft.com/office/drawing/2014/main" id="{69431A56-B8FA-4F1D-90D3-04FA18CFE38F}"/>
            </a:ext>
          </a:extLst>
        </cdr:cNvPr>
        <cdr:cNvSpPr/>
      </cdr:nvSpPr>
      <cdr:spPr>
        <a:xfrm xmlns:a="http://schemas.openxmlformats.org/drawingml/2006/main" rot="2142460">
          <a:off x="3155588" y="4500879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B796D7"/>
        </a:solidFill>
        <a:ln xmlns:a="http://schemas.openxmlformats.org/drawingml/2006/main" w="1905">
          <a:solidFill>
            <a:srgbClr val="B796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0.31873</cdr:x>
      <cdr:y>0.67345</cdr:y>
    </cdr:from>
    <cdr:to>
      <cdr:x>0.33228</cdr:x>
      <cdr:y>0.69402</cdr:y>
    </cdr:to>
    <cdr:sp macro="" textlink="">
      <cdr:nvSpPr>
        <cdr:cNvPr id="918" name="NDMPlot_ElementConcrete5">
          <a:extLst xmlns:a="http://schemas.openxmlformats.org/drawingml/2006/main">
            <a:ext uri="{FF2B5EF4-FFF2-40B4-BE49-F238E27FC236}">
              <a16:creationId xmlns:a16="http://schemas.microsoft.com/office/drawing/2014/main" id="{047AB4C3-BB35-4A08-B63F-58F002BC0C40}"/>
            </a:ext>
          </a:extLst>
        </cdr:cNvPr>
        <cdr:cNvSpPr/>
      </cdr:nvSpPr>
      <cdr:spPr>
        <a:xfrm xmlns:a="http://schemas.openxmlformats.org/drawingml/2006/main" rot="2142460">
          <a:off x="3319256" y="4618520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B088D6"/>
        </a:solidFill>
        <a:ln xmlns:a="http://schemas.openxmlformats.org/drawingml/2006/main" w="1905">
          <a:solidFill>
            <a:srgbClr val="B088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0.33445</cdr:x>
      <cdr:y>0.6906</cdr:y>
    </cdr:from>
    <cdr:to>
      <cdr:x>0.34799</cdr:x>
      <cdr:y>0.71118</cdr:y>
    </cdr:to>
    <cdr:sp macro="" textlink="">
      <cdr:nvSpPr>
        <cdr:cNvPr id="919" name="NDMPlot_ElementConcrete6">
          <a:extLst xmlns:a="http://schemas.openxmlformats.org/drawingml/2006/main">
            <a:ext uri="{FF2B5EF4-FFF2-40B4-BE49-F238E27FC236}">
              <a16:creationId xmlns:a16="http://schemas.microsoft.com/office/drawing/2014/main" id="{5129CD6A-FE45-44AA-96CD-763656F9BD22}"/>
            </a:ext>
          </a:extLst>
        </cdr:cNvPr>
        <cdr:cNvSpPr/>
      </cdr:nvSpPr>
      <cdr:spPr>
        <a:xfrm xmlns:a="http://schemas.openxmlformats.org/drawingml/2006/main" rot="2142460">
          <a:off x="3482924" y="4736161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A979D6"/>
        </a:solidFill>
        <a:ln xmlns:a="http://schemas.openxmlformats.org/drawingml/2006/main" w="1905">
          <a:solidFill>
            <a:srgbClr val="A979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0.35016</cdr:x>
      <cdr:y>0.70776</cdr:y>
    </cdr:from>
    <cdr:to>
      <cdr:x>0.36371</cdr:x>
      <cdr:y>0.72833</cdr:y>
    </cdr:to>
    <cdr:sp macro="" textlink="">
      <cdr:nvSpPr>
        <cdr:cNvPr id="920" name="NDMPlot_ElementConcrete7">
          <a:extLst xmlns:a="http://schemas.openxmlformats.org/drawingml/2006/main">
            <a:ext uri="{FF2B5EF4-FFF2-40B4-BE49-F238E27FC236}">
              <a16:creationId xmlns:a16="http://schemas.microsoft.com/office/drawing/2014/main" id="{48F76FE2-6D8E-4567-8E6E-1A46A3B0CC2B}"/>
            </a:ext>
          </a:extLst>
        </cdr:cNvPr>
        <cdr:cNvSpPr/>
      </cdr:nvSpPr>
      <cdr:spPr>
        <a:xfrm xmlns:a="http://schemas.openxmlformats.org/drawingml/2006/main" rot="2142460">
          <a:off x="3646593" y="4853801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A26BD5"/>
        </a:solidFill>
        <a:ln xmlns:a="http://schemas.openxmlformats.org/drawingml/2006/main" w="1905">
          <a:solidFill>
            <a:srgbClr val="A26B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0.36588</cdr:x>
      <cdr:y>0.72491</cdr:y>
    </cdr:from>
    <cdr:to>
      <cdr:x>0.37943</cdr:x>
      <cdr:y>0.74548</cdr:y>
    </cdr:to>
    <cdr:sp macro="" textlink="">
      <cdr:nvSpPr>
        <cdr:cNvPr id="921" name="NDMPlot_ElementConcrete8">
          <a:extLst xmlns:a="http://schemas.openxmlformats.org/drawingml/2006/main">
            <a:ext uri="{FF2B5EF4-FFF2-40B4-BE49-F238E27FC236}">
              <a16:creationId xmlns:a16="http://schemas.microsoft.com/office/drawing/2014/main" id="{76A529FC-6932-429E-9EAB-A2B09EA79F6C}"/>
            </a:ext>
          </a:extLst>
        </cdr:cNvPr>
        <cdr:cNvSpPr/>
      </cdr:nvSpPr>
      <cdr:spPr>
        <a:xfrm xmlns:a="http://schemas.openxmlformats.org/drawingml/2006/main" rot="2142460">
          <a:off x="3810261" y="4971442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9A5CD5"/>
        </a:solidFill>
        <a:ln xmlns:a="http://schemas.openxmlformats.org/drawingml/2006/main" w="1905">
          <a:solidFill>
            <a:srgbClr val="9A5C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0.38159</cdr:x>
      <cdr:y>0.74207</cdr:y>
    </cdr:from>
    <cdr:to>
      <cdr:x>0.39514</cdr:x>
      <cdr:y>0.76264</cdr:y>
    </cdr:to>
    <cdr:sp macro="" textlink="">
      <cdr:nvSpPr>
        <cdr:cNvPr id="922" name="NDMPlot_ElementConcrete9">
          <a:extLst xmlns:a="http://schemas.openxmlformats.org/drawingml/2006/main">
            <a:ext uri="{FF2B5EF4-FFF2-40B4-BE49-F238E27FC236}">
              <a16:creationId xmlns:a16="http://schemas.microsoft.com/office/drawing/2014/main" id="{77415225-922B-4084-8655-2C1C5454DEDB}"/>
            </a:ext>
          </a:extLst>
        </cdr:cNvPr>
        <cdr:cNvSpPr/>
      </cdr:nvSpPr>
      <cdr:spPr>
        <a:xfrm xmlns:a="http://schemas.openxmlformats.org/drawingml/2006/main" rot="2142460">
          <a:off x="3973929" y="5089083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934ED4"/>
        </a:solidFill>
        <a:ln xmlns:a="http://schemas.openxmlformats.org/drawingml/2006/main" w="1905">
          <a:solidFill>
            <a:srgbClr val="934E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0.39731</cdr:x>
      <cdr:y>0.75922</cdr:y>
    </cdr:from>
    <cdr:to>
      <cdr:x>0.41086</cdr:x>
      <cdr:y>0.77979</cdr:y>
    </cdr:to>
    <cdr:sp macro="" textlink="">
      <cdr:nvSpPr>
        <cdr:cNvPr id="923" name="NDMPlot_ElementConcrete10">
          <a:extLst xmlns:a="http://schemas.openxmlformats.org/drawingml/2006/main">
            <a:ext uri="{FF2B5EF4-FFF2-40B4-BE49-F238E27FC236}">
              <a16:creationId xmlns:a16="http://schemas.microsoft.com/office/drawing/2014/main" id="{F3C5023D-C8BF-483A-BFF6-AC98B292DE0E}"/>
            </a:ext>
          </a:extLst>
        </cdr:cNvPr>
        <cdr:cNvSpPr/>
      </cdr:nvSpPr>
      <cdr:spPr>
        <a:xfrm xmlns:a="http://schemas.openxmlformats.org/drawingml/2006/main" rot="2142460">
          <a:off x="4137597" y="5206724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8C40D3"/>
        </a:solidFill>
        <a:ln xmlns:a="http://schemas.openxmlformats.org/drawingml/2006/main" w="1905">
          <a:solidFill>
            <a:srgbClr val="8C40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0.41303</cdr:x>
      <cdr:y>0.77637</cdr:y>
    </cdr:from>
    <cdr:to>
      <cdr:x>0.42658</cdr:x>
      <cdr:y>0.79695</cdr:y>
    </cdr:to>
    <cdr:sp macro="" textlink="">
      <cdr:nvSpPr>
        <cdr:cNvPr id="924" name="NDMPlot_ElementConcrete11">
          <a:extLst xmlns:a="http://schemas.openxmlformats.org/drawingml/2006/main">
            <a:ext uri="{FF2B5EF4-FFF2-40B4-BE49-F238E27FC236}">
              <a16:creationId xmlns:a16="http://schemas.microsoft.com/office/drawing/2014/main" id="{FF0BA88F-BAD7-4621-8849-C176DA2BD4AC}"/>
            </a:ext>
          </a:extLst>
        </cdr:cNvPr>
        <cdr:cNvSpPr/>
      </cdr:nvSpPr>
      <cdr:spPr>
        <a:xfrm xmlns:a="http://schemas.openxmlformats.org/drawingml/2006/main" rot="2142460">
          <a:off x="4301266" y="5324365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8431D3"/>
        </a:solidFill>
        <a:ln xmlns:a="http://schemas.openxmlformats.org/drawingml/2006/main" w="1905">
          <a:solidFill>
            <a:srgbClr val="8431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0.42874</cdr:x>
      <cdr:y>0.79353</cdr:y>
    </cdr:from>
    <cdr:to>
      <cdr:x>0.44229</cdr:x>
      <cdr:y>0.8141</cdr:y>
    </cdr:to>
    <cdr:sp macro="" textlink="">
      <cdr:nvSpPr>
        <cdr:cNvPr id="925" name="NDMPlot_ElementConcrete12">
          <a:extLst xmlns:a="http://schemas.openxmlformats.org/drawingml/2006/main">
            <a:ext uri="{FF2B5EF4-FFF2-40B4-BE49-F238E27FC236}">
              <a16:creationId xmlns:a16="http://schemas.microsoft.com/office/drawing/2014/main" id="{1314FF8A-E111-4B15-B7C6-012D229A127B}"/>
            </a:ext>
          </a:extLst>
        </cdr:cNvPr>
        <cdr:cNvSpPr/>
      </cdr:nvSpPr>
      <cdr:spPr>
        <a:xfrm xmlns:a="http://schemas.openxmlformats.org/drawingml/2006/main" rot="2142460">
          <a:off x="4464934" y="5442005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0.26716</cdr:x>
      <cdr:y>0.58097</cdr:y>
    </cdr:from>
    <cdr:to>
      <cdr:x>0.28071</cdr:x>
      <cdr:y>0.60154</cdr:y>
    </cdr:to>
    <cdr:sp macro="" textlink="">
      <cdr:nvSpPr>
        <cdr:cNvPr id="926" name="NDMPlot_ElementConcrete13">
          <a:extLst xmlns:a="http://schemas.openxmlformats.org/drawingml/2006/main">
            <a:ext uri="{FF2B5EF4-FFF2-40B4-BE49-F238E27FC236}">
              <a16:creationId xmlns:a16="http://schemas.microsoft.com/office/drawing/2014/main" id="{028CD91E-2437-43E1-B857-C96996E265CA}"/>
            </a:ext>
          </a:extLst>
        </cdr:cNvPr>
        <cdr:cNvSpPr/>
      </cdr:nvSpPr>
      <cdr:spPr>
        <a:xfrm xmlns:a="http://schemas.openxmlformats.org/drawingml/2006/main" rot="2142460">
          <a:off x="2782224" y="3984289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3CDD9"/>
        </a:solidFill>
        <a:ln xmlns:a="http://schemas.openxmlformats.org/drawingml/2006/main" w="1905">
          <a:solidFill>
            <a:srgbClr val="D3C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0.28288</cdr:x>
      <cdr:y>0.59812</cdr:y>
    </cdr:from>
    <cdr:to>
      <cdr:x>0.29643</cdr:x>
      <cdr:y>0.6187</cdr:y>
    </cdr:to>
    <cdr:sp macro="" textlink="">
      <cdr:nvSpPr>
        <cdr:cNvPr id="927" name="NDMPlot_ElementConcrete14">
          <a:extLst xmlns:a="http://schemas.openxmlformats.org/drawingml/2006/main">
            <a:ext uri="{FF2B5EF4-FFF2-40B4-BE49-F238E27FC236}">
              <a16:creationId xmlns:a16="http://schemas.microsoft.com/office/drawing/2014/main" id="{883AB786-87CA-4A28-A167-9AF4AC196119}"/>
            </a:ext>
          </a:extLst>
        </cdr:cNvPr>
        <cdr:cNvSpPr/>
      </cdr:nvSpPr>
      <cdr:spPr>
        <a:xfrm xmlns:a="http://schemas.openxmlformats.org/drawingml/2006/main" rot="2142460">
          <a:off x="2945892" y="4101929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CCBED9"/>
        </a:solidFill>
        <a:ln xmlns:a="http://schemas.openxmlformats.org/drawingml/2006/main" w="1905">
          <a:solidFill>
            <a:srgbClr val="CCBE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0.29859</cdr:x>
      <cdr:y>0.61528</cdr:y>
    </cdr:from>
    <cdr:to>
      <cdr:x>0.31214</cdr:x>
      <cdr:y>0.63585</cdr:y>
    </cdr:to>
    <cdr:sp macro="" textlink="">
      <cdr:nvSpPr>
        <cdr:cNvPr id="928" name="NDMPlot_ElementConcrete15">
          <a:extLst xmlns:a="http://schemas.openxmlformats.org/drawingml/2006/main">
            <a:ext uri="{FF2B5EF4-FFF2-40B4-BE49-F238E27FC236}">
              <a16:creationId xmlns:a16="http://schemas.microsoft.com/office/drawing/2014/main" id="{375BACD8-9E45-46B3-8E12-4A8ABE889779}"/>
            </a:ext>
          </a:extLst>
        </cdr:cNvPr>
        <cdr:cNvSpPr/>
      </cdr:nvSpPr>
      <cdr:spPr>
        <a:xfrm xmlns:a="http://schemas.openxmlformats.org/drawingml/2006/main" rot="2142460">
          <a:off x="3109560" y="4219570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C5B0D8"/>
        </a:solidFill>
        <a:ln xmlns:a="http://schemas.openxmlformats.org/drawingml/2006/main" w="1905">
          <a:solidFill>
            <a:srgbClr val="C5B0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0.31431</cdr:x>
      <cdr:y>0.63243</cdr:y>
    </cdr:from>
    <cdr:to>
      <cdr:x>0.32786</cdr:x>
      <cdr:y>0.653</cdr:y>
    </cdr:to>
    <cdr:sp macro="" textlink="">
      <cdr:nvSpPr>
        <cdr:cNvPr id="929" name="NDMPlot_ElementConcrete16">
          <a:extLst xmlns:a="http://schemas.openxmlformats.org/drawingml/2006/main">
            <a:ext uri="{FF2B5EF4-FFF2-40B4-BE49-F238E27FC236}">
              <a16:creationId xmlns:a16="http://schemas.microsoft.com/office/drawing/2014/main" id="{29842C15-7955-4D26-A3ED-8A8A0F3F0A28}"/>
            </a:ext>
          </a:extLst>
        </cdr:cNvPr>
        <cdr:cNvSpPr/>
      </cdr:nvSpPr>
      <cdr:spPr>
        <a:xfrm xmlns:a="http://schemas.openxmlformats.org/drawingml/2006/main" rot="2142460">
          <a:off x="3273229" y="4337211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BDA2D8"/>
        </a:solidFill>
        <a:ln xmlns:a="http://schemas.openxmlformats.org/drawingml/2006/main" w="1905">
          <a:solidFill>
            <a:srgbClr val="BDA2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0.33003</cdr:x>
      <cdr:y>0.64958</cdr:y>
    </cdr:from>
    <cdr:to>
      <cdr:x>0.34357</cdr:x>
      <cdr:y>0.67016</cdr:y>
    </cdr:to>
    <cdr:sp macro="" textlink="">
      <cdr:nvSpPr>
        <cdr:cNvPr id="930" name="NDMPlot_ElementConcrete17">
          <a:extLst xmlns:a="http://schemas.openxmlformats.org/drawingml/2006/main">
            <a:ext uri="{FF2B5EF4-FFF2-40B4-BE49-F238E27FC236}">
              <a16:creationId xmlns:a16="http://schemas.microsoft.com/office/drawing/2014/main" id="{093D78C8-A599-49FA-A79B-0029FABF48A1}"/>
            </a:ext>
          </a:extLst>
        </cdr:cNvPr>
        <cdr:cNvSpPr/>
      </cdr:nvSpPr>
      <cdr:spPr>
        <a:xfrm xmlns:a="http://schemas.openxmlformats.org/drawingml/2006/main" rot="2142460">
          <a:off x="3436897" y="4454852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B693D7"/>
        </a:solidFill>
        <a:ln xmlns:a="http://schemas.openxmlformats.org/drawingml/2006/main" w="1905">
          <a:solidFill>
            <a:srgbClr val="B693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0.34574</cdr:x>
      <cdr:y>0.66674</cdr:y>
    </cdr:from>
    <cdr:to>
      <cdr:x>0.35929</cdr:x>
      <cdr:y>0.68731</cdr:y>
    </cdr:to>
    <cdr:sp macro="" textlink="">
      <cdr:nvSpPr>
        <cdr:cNvPr id="931" name="NDMPlot_ElementConcrete18">
          <a:extLst xmlns:a="http://schemas.openxmlformats.org/drawingml/2006/main">
            <a:ext uri="{FF2B5EF4-FFF2-40B4-BE49-F238E27FC236}">
              <a16:creationId xmlns:a16="http://schemas.microsoft.com/office/drawing/2014/main" id="{AF977072-BE39-44D5-A1C5-3360554A66B9}"/>
            </a:ext>
          </a:extLst>
        </cdr:cNvPr>
        <cdr:cNvSpPr/>
      </cdr:nvSpPr>
      <cdr:spPr>
        <a:xfrm xmlns:a="http://schemas.openxmlformats.org/drawingml/2006/main" rot="2142460">
          <a:off x="3600565" y="4572492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AF85D6"/>
        </a:solidFill>
        <a:ln xmlns:a="http://schemas.openxmlformats.org/drawingml/2006/main" w="1905">
          <a:solidFill>
            <a:srgbClr val="AF85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0.36146</cdr:x>
      <cdr:y>0.68389</cdr:y>
    </cdr:from>
    <cdr:to>
      <cdr:x>0.37501</cdr:x>
      <cdr:y>0.70447</cdr:y>
    </cdr:to>
    <cdr:sp macro="" textlink="">
      <cdr:nvSpPr>
        <cdr:cNvPr id="932" name="NDMPlot_ElementConcrete19">
          <a:extLst xmlns:a="http://schemas.openxmlformats.org/drawingml/2006/main">
            <a:ext uri="{FF2B5EF4-FFF2-40B4-BE49-F238E27FC236}">
              <a16:creationId xmlns:a16="http://schemas.microsoft.com/office/drawing/2014/main" id="{65150297-E2DF-4AB1-A35D-BB262E039AF4}"/>
            </a:ext>
          </a:extLst>
        </cdr:cNvPr>
        <cdr:cNvSpPr/>
      </cdr:nvSpPr>
      <cdr:spPr>
        <a:xfrm xmlns:a="http://schemas.openxmlformats.org/drawingml/2006/main" rot="2142460">
          <a:off x="3764233" y="4690133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A776D6"/>
        </a:solidFill>
        <a:ln xmlns:a="http://schemas.openxmlformats.org/drawingml/2006/main" w="1905">
          <a:solidFill>
            <a:srgbClr val="A776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0.37718</cdr:x>
      <cdr:y>0.70105</cdr:y>
    </cdr:from>
    <cdr:to>
      <cdr:x>0.39072</cdr:x>
      <cdr:y>0.72162</cdr:y>
    </cdr:to>
    <cdr:sp macro="" textlink="">
      <cdr:nvSpPr>
        <cdr:cNvPr id="933" name="NDMPlot_ElementConcrete20">
          <a:extLst xmlns:a="http://schemas.openxmlformats.org/drawingml/2006/main">
            <a:ext uri="{FF2B5EF4-FFF2-40B4-BE49-F238E27FC236}">
              <a16:creationId xmlns:a16="http://schemas.microsoft.com/office/drawing/2014/main" id="{AE9324A8-5CE7-406B-A409-9BACE17937C1}"/>
            </a:ext>
          </a:extLst>
        </cdr:cNvPr>
        <cdr:cNvSpPr/>
      </cdr:nvSpPr>
      <cdr:spPr>
        <a:xfrm xmlns:a="http://schemas.openxmlformats.org/drawingml/2006/main" rot="2142460">
          <a:off x="3927902" y="4807774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A068D5"/>
        </a:solidFill>
        <a:ln xmlns:a="http://schemas.openxmlformats.org/drawingml/2006/main" w="1905">
          <a:solidFill>
            <a:srgbClr val="A068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0.39289</cdr:x>
      <cdr:y>0.7182</cdr:y>
    </cdr:from>
    <cdr:to>
      <cdr:x>0.40644</cdr:x>
      <cdr:y>0.73877</cdr:y>
    </cdr:to>
    <cdr:sp macro="" textlink="">
      <cdr:nvSpPr>
        <cdr:cNvPr id="934" name="NDMPlot_ElementConcrete21">
          <a:extLst xmlns:a="http://schemas.openxmlformats.org/drawingml/2006/main">
            <a:ext uri="{FF2B5EF4-FFF2-40B4-BE49-F238E27FC236}">
              <a16:creationId xmlns:a16="http://schemas.microsoft.com/office/drawing/2014/main" id="{B2070D65-AADD-4012-9AF2-AF380C70A83C}"/>
            </a:ext>
          </a:extLst>
        </cdr:cNvPr>
        <cdr:cNvSpPr/>
      </cdr:nvSpPr>
      <cdr:spPr>
        <a:xfrm xmlns:a="http://schemas.openxmlformats.org/drawingml/2006/main" rot="2142460">
          <a:off x="4091570" y="4925415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995AD4"/>
        </a:solidFill>
        <a:ln xmlns:a="http://schemas.openxmlformats.org/drawingml/2006/main" w="1905">
          <a:solidFill>
            <a:srgbClr val="995A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0.40861</cdr:x>
      <cdr:y>0.73535</cdr:y>
    </cdr:from>
    <cdr:to>
      <cdr:x>0.42216</cdr:x>
      <cdr:y>0.75593</cdr:y>
    </cdr:to>
    <cdr:sp macro="" textlink="">
      <cdr:nvSpPr>
        <cdr:cNvPr id="935" name="NDMPlot_ElementConcrete22">
          <a:extLst xmlns:a="http://schemas.openxmlformats.org/drawingml/2006/main">
            <a:ext uri="{FF2B5EF4-FFF2-40B4-BE49-F238E27FC236}">
              <a16:creationId xmlns:a16="http://schemas.microsoft.com/office/drawing/2014/main" id="{42877DE9-2766-43F3-8156-CA314F4C082A}"/>
            </a:ext>
          </a:extLst>
        </cdr:cNvPr>
        <cdr:cNvSpPr/>
      </cdr:nvSpPr>
      <cdr:spPr>
        <a:xfrm xmlns:a="http://schemas.openxmlformats.org/drawingml/2006/main" rot="2142460">
          <a:off x="4255238" y="5043055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914BD4"/>
        </a:solidFill>
        <a:ln xmlns:a="http://schemas.openxmlformats.org/drawingml/2006/main" w="1905">
          <a:solidFill>
            <a:srgbClr val="914B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0.42432</cdr:x>
      <cdr:y>0.75251</cdr:y>
    </cdr:from>
    <cdr:to>
      <cdr:x>0.43787</cdr:x>
      <cdr:y>0.77308</cdr:y>
    </cdr:to>
    <cdr:sp macro="" textlink="">
      <cdr:nvSpPr>
        <cdr:cNvPr id="936" name="NDMPlot_ElementConcrete23">
          <a:extLst xmlns:a="http://schemas.openxmlformats.org/drawingml/2006/main">
            <a:ext uri="{FF2B5EF4-FFF2-40B4-BE49-F238E27FC236}">
              <a16:creationId xmlns:a16="http://schemas.microsoft.com/office/drawing/2014/main" id="{3CCC4318-8B6E-47C1-A089-17952E0213D9}"/>
            </a:ext>
          </a:extLst>
        </cdr:cNvPr>
        <cdr:cNvSpPr/>
      </cdr:nvSpPr>
      <cdr:spPr>
        <a:xfrm xmlns:a="http://schemas.openxmlformats.org/drawingml/2006/main" rot="2142460">
          <a:off x="4418906" y="5160696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8A3DD3"/>
        </a:solidFill>
        <a:ln xmlns:a="http://schemas.openxmlformats.org/drawingml/2006/main" w="1905">
          <a:solidFill>
            <a:srgbClr val="8A3D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0.44004</cdr:x>
      <cdr:y>0.76966</cdr:y>
    </cdr:from>
    <cdr:to>
      <cdr:x>0.45359</cdr:x>
      <cdr:y>0.79023</cdr:y>
    </cdr:to>
    <cdr:sp macro="" textlink="">
      <cdr:nvSpPr>
        <cdr:cNvPr id="937" name="NDMPlot_ElementConcrete24">
          <a:extLst xmlns:a="http://schemas.openxmlformats.org/drawingml/2006/main">
            <a:ext uri="{FF2B5EF4-FFF2-40B4-BE49-F238E27FC236}">
              <a16:creationId xmlns:a16="http://schemas.microsoft.com/office/drawing/2014/main" id="{73A57511-A2BD-4083-89EC-32F220DA74BF}"/>
            </a:ext>
          </a:extLst>
        </cdr:cNvPr>
        <cdr:cNvSpPr/>
      </cdr:nvSpPr>
      <cdr:spPr>
        <a:xfrm xmlns:a="http://schemas.openxmlformats.org/drawingml/2006/main" rot="2142460">
          <a:off x="4582575" y="5278337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832FD3"/>
        </a:solidFill>
        <a:ln xmlns:a="http://schemas.openxmlformats.org/drawingml/2006/main" w="1905">
          <a:solidFill>
            <a:srgbClr val="832F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0.27846</cdr:x>
      <cdr:y>0.5571</cdr:y>
    </cdr:from>
    <cdr:to>
      <cdr:x>0.29201</cdr:x>
      <cdr:y>0.57768</cdr:y>
    </cdr:to>
    <cdr:sp macro="" textlink="">
      <cdr:nvSpPr>
        <cdr:cNvPr id="938" name="NDMPlot_ElementConcrete25">
          <a:extLst xmlns:a="http://schemas.openxmlformats.org/drawingml/2006/main">
            <a:ext uri="{FF2B5EF4-FFF2-40B4-BE49-F238E27FC236}">
              <a16:creationId xmlns:a16="http://schemas.microsoft.com/office/drawing/2014/main" id="{B9516081-5A1D-4569-BFB7-759B4638BC0C}"/>
            </a:ext>
          </a:extLst>
        </cdr:cNvPr>
        <cdr:cNvSpPr/>
      </cdr:nvSpPr>
      <cdr:spPr>
        <a:xfrm xmlns:a="http://schemas.openxmlformats.org/drawingml/2006/main" rot="2142460">
          <a:off x="2899864" y="3820620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9D8DA"/>
        </a:solidFill>
        <a:ln xmlns:a="http://schemas.openxmlformats.org/drawingml/2006/main" w="1905">
          <a:solidFill>
            <a:srgbClr val="D9D8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0.29417</cdr:x>
      <cdr:y>0.57426</cdr:y>
    </cdr:from>
    <cdr:to>
      <cdr:x>0.30772</cdr:x>
      <cdr:y>0.59483</cdr:y>
    </cdr:to>
    <cdr:sp macro="" textlink="">
      <cdr:nvSpPr>
        <cdr:cNvPr id="939" name="NDMPlot_ElementConcrete26">
          <a:extLst xmlns:a="http://schemas.openxmlformats.org/drawingml/2006/main">
            <a:ext uri="{FF2B5EF4-FFF2-40B4-BE49-F238E27FC236}">
              <a16:creationId xmlns:a16="http://schemas.microsoft.com/office/drawing/2014/main" id="{42B6E372-5A67-491A-A4D2-3576F2704CB0}"/>
            </a:ext>
          </a:extLst>
        </cdr:cNvPr>
        <cdr:cNvSpPr/>
      </cdr:nvSpPr>
      <cdr:spPr>
        <a:xfrm xmlns:a="http://schemas.openxmlformats.org/drawingml/2006/main" rot="2142460">
          <a:off x="3063533" y="3938261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2CAD9"/>
        </a:solidFill>
        <a:ln xmlns:a="http://schemas.openxmlformats.org/drawingml/2006/main" w="1905">
          <a:solidFill>
            <a:srgbClr val="D2CA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0.30989</cdr:x>
      <cdr:y>0.59141</cdr:y>
    </cdr:from>
    <cdr:to>
      <cdr:x>0.32344</cdr:x>
      <cdr:y>0.61199</cdr:y>
    </cdr:to>
    <cdr:sp macro="" textlink="">
      <cdr:nvSpPr>
        <cdr:cNvPr id="940" name="NDMPlot_ElementConcrete27">
          <a:extLst xmlns:a="http://schemas.openxmlformats.org/drawingml/2006/main">
            <a:ext uri="{FF2B5EF4-FFF2-40B4-BE49-F238E27FC236}">
              <a16:creationId xmlns:a16="http://schemas.microsoft.com/office/drawing/2014/main" id="{E94A0661-7641-4617-A90A-FA65EE003793}"/>
            </a:ext>
          </a:extLst>
        </cdr:cNvPr>
        <cdr:cNvSpPr/>
      </cdr:nvSpPr>
      <cdr:spPr>
        <a:xfrm xmlns:a="http://schemas.openxmlformats.org/drawingml/2006/main" rot="2142460">
          <a:off x="3227201" y="4055902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CABBD9"/>
        </a:solidFill>
        <a:ln xmlns:a="http://schemas.openxmlformats.org/drawingml/2006/main" w="1905">
          <a:solidFill>
            <a:srgbClr val="CAB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0.32561</cdr:x>
      <cdr:y>0.60857</cdr:y>
    </cdr:from>
    <cdr:to>
      <cdr:x>0.33916</cdr:x>
      <cdr:y>0.62914</cdr:y>
    </cdr:to>
    <cdr:sp macro="" textlink="">
      <cdr:nvSpPr>
        <cdr:cNvPr id="941" name="NDMPlot_ElementConcrete28">
          <a:extLst xmlns:a="http://schemas.openxmlformats.org/drawingml/2006/main">
            <a:ext uri="{FF2B5EF4-FFF2-40B4-BE49-F238E27FC236}">
              <a16:creationId xmlns:a16="http://schemas.microsoft.com/office/drawing/2014/main" id="{A2F63D0C-D209-430F-B365-B8BEA3BB65E1}"/>
            </a:ext>
          </a:extLst>
        </cdr:cNvPr>
        <cdr:cNvSpPr/>
      </cdr:nvSpPr>
      <cdr:spPr>
        <a:xfrm xmlns:a="http://schemas.openxmlformats.org/drawingml/2006/main" rot="2142460">
          <a:off x="3390869" y="4173543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C3ADD8"/>
        </a:solidFill>
        <a:ln xmlns:a="http://schemas.openxmlformats.org/drawingml/2006/main" w="1905">
          <a:solidFill>
            <a:srgbClr val="C3AD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0.34132</cdr:x>
      <cdr:y>0.62572</cdr:y>
    </cdr:from>
    <cdr:to>
      <cdr:x>0.35487</cdr:x>
      <cdr:y>0.64629</cdr:y>
    </cdr:to>
    <cdr:sp macro="" textlink="">
      <cdr:nvSpPr>
        <cdr:cNvPr id="942" name="NDMPlot_ElementConcrete29">
          <a:extLst xmlns:a="http://schemas.openxmlformats.org/drawingml/2006/main">
            <a:ext uri="{FF2B5EF4-FFF2-40B4-BE49-F238E27FC236}">
              <a16:creationId xmlns:a16="http://schemas.microsoft.com/office/drawing/2014/main" id="{202AF13B-B7A2-4B11-99D4-77DFDF93EF28}"/>
            </a:ext>
          </a:extLst>
        </cdr:cNvPr>
        <cdr:cNvSpPr/>
      </cdr:nvSpPr>
      <cdr:spPr>
        <a:xfrm xmlns:a="http://schemas.openxmlformats.org/drawingml/2006/main" rot="2142460">
          <a:off x="3554538" y="4291183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0.35704</cdr:x>
      <cdr:y>0.64287</cdr:y>
    </cdr:from>
    <cdr:to>
      <cdr:x>0.37059</cdr:x>
      <cdr:y>0.66345</cdr:y>
    </cdr:to>
    <cdr:sp macro="" textlink="">
      <cdr:nvSpPr>
        <cdr:cNvPr id="943" name="NDMPlot_ElementConcrete30">
          <a:extLst xmlns:a="http://schemas.openxmlformats.org/drawingml/2006/main">
            <a:ext uri="{FF2B5EF4-FFF2-40B4-BE49-F238E27FC236}">
              <a16:creationId xmlns:a16="http://schemas.microsoft.com/office/drawing/2014/main" id="{29CC89DB-DC99-4AF9-9090-576991CC34C4}"/>
            </a:ext>
          </a:extLst>
        </cdr:cNvPr>
        <cdr:cNvSpPr/>
      </cdr:nvSpPr>
      <cdr:spPr>
        <a:xfrm xmlns:a="http://schemas.openxmlformats.org/drawingml/2006/main" rot="2142460">
          <a:off x="3718206" y="4408824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B590D7"/>
        </a:solidFill>
        <a:ln xmlns:a="http://schemas.openxmlformats.org/drawingml/2006/main" w="1905">
          <a:solidFill>
            <a:srgbClr val="B5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0.37276</cdr:x>
      <cdr:y>0.66003</cdr:y>
    </cdr:from>
    <cdr:to>
      <cdr:x>0.3863</cdr:x>
      <cdr:y>0.6806</cdr:y>
    </cdr:to>
    <cdr:sp macro="" textlink="">
      <cdr:nvSpPr>
        <cdr:cNvPr id="944" name="NDMPlot_ElementConcrete31">
          <a:extLst xmlns:a="http://schemas.openxmlformats.org/drawingml/2006/main">
            <a:ext uri="{FF2B5EF4-FFF2-40B4-BE49-F238E27FC236}">
              <a16:creationId xmlns:a16="http://schemas.microsoft.com/office/drawing/2014/main" id="{1C39786B-4A6F-46B8-8B13-D24B5178C547}"/>
            </a:ext>
          </a:extLst>
        </cdr:cNvPr>
        <cdr:cNvSpPr/>
      </cdr:nvSpPr>
      <cdr:spPr>
        <a:xfrm xmlns:a="http://schemas.openxmlformats.org/drawingml/2006/main" rot="2142460">
          <a:off x="3881874" y="4526465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AD82D6"/>
        </a:solidFill>
        <a:ln xmlns:a="http://schemas.openxmlformats.org/drawingml/2006/main" w="1905">
          <a:solidFill>
            <a:srgbClr val="AD82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0.38847</cdr:x>
      <cdr:y>0.67718</cdr:y>
    </cdr:from>
    <cdr:to>
      <cdr:x>0.40202</cdr:x>
      <cdr:y>0.69775</cdr:y>
    </cdr:to>
    <cdr:sp macro="" textlink="">
      <cdr:nvSpPr>
        <cdr:cNvPr id="945" name="NDMPlot_ElementConcrete32">
          <a:extLst xmlns:a="http://schemas.openxmlformats.org/drawingml/2006/main">
            <a:ext uri="{FF2B5EF4-FFF2-40B4-BE49-F238E27FC236}">
              <a16:creationId xmlns:a16="http://schemas.microsoft.com/office/drawing/2014/main" id="{3BD62395-A881-47FA-8AE6-A7BBDCFE6BCF}"/>
            </a:ext>
          </a:extLst>
        </cdr:cNvPr>
        <cdr:cNvSpPr/>
      </cdr:nvSpPr>
      <cdr:spPr>
        <a:xfrm xmlns:a="http://schemas.openxmlformats.org/drawingml/2006/main" rot="2142460">
          <a:off x="4045542" y="4644106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A674D6"/>
        </a:solidFill>
        <a:ln xmlns:a="http://schemas.openxmlformats.org/drawingml/2006/main" w="1905">
          <a:solidFill>
            <a:srgbClr val="A674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0.40419</cdr:x>
      <cdr:y>0.69433</cdr:y>
    </cdr:from>
    <cdr:to>
      <cdr:x>0.41774</cdr:x>
      <cdr:y>0.71491</cdr:y>
    </cdr:to>
    <cdr:sp macro="" textlink="">
      <cdr:nvSpPr>
        <cdr:cNvPr id="946" name="NDMPlot_ElementConcrete33">
          <a:extLst xmlns:a="http://schemas.openxmlformats.org/drawingml/2006/main">
            <a:ext uri="{FF2B5EF4-FFF2-40B4-BE49-F238E27FC236}">
              <a16:creationId xmlns:a16="http://schemas.microsoft.com/office/drawing/2014/main" id="{BE7AE2E5-5F76-4020-8BF4-B3DB87F86CDA}"/>
            </a:ext>
          </a:extLst>
        </cdr:cNvPr>
        <cdr:cNvSpPr/>
      </cdr:nvSpPr>
      <cdr:spPr>
        <a:xfrm xmlns:a="http://schemas.openxmlformats.org/drawingml/2006/main" rot="2142460">
          <a:off x="4209211" y="4761747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9F65D5"/>
        </a:solidFill>
        <a:ln xmlns:a="http://schemas.openxmlformats.org/drawingml/2006/main" w="1905">
          <a:solidFill>
            <a:srgbClr val="9F65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0.4199</cdr:x>
      <cdr:y>0.71149</cdr:y>
    </cdr:from>
    <cdr:to>
      <cdr:x>0.43345</cdr:x>
      <cdr:y>0.73206</cdr:y>
    </cdr:to>
    <cdr:sp macro="" textlink="">
      <cdr:nvSpPr>
        <cdr:cNvPr id="947" name="NDMPlot_ElementConcrete34">
          <a:extLst xmlns:a="http://schemas.openxmlformats.org/drawingml/2006/main">
            <a:ext uri="{FF2B5EF4-FFF2-40B4-BE49-F238E27FC236}">
              <a16:creationId xmlns:a16="http://schemas.microsoft.com/office/drawing/2014/main" id="{EE153DBA-4079-469A-8EB7-7D692ABAA112}"/>
            </a:ext>
          </a:extLst>
        </cdr:cNvPr>
        <cdr:cNvSpPr/>
      </cdr:nvSpPr>
      <cdr:spPr>
        <a:xfrm xmlns:a="http://schemas.openxmlformats.org/drawingml/2006/main" rot="2142460">
          <a:off x="4372879" y="4879387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9757D4"/>
        </a:solidFill>
        <a:ln xmlns:a="http://schemas.openxmlformats.org/drawingml/2006/main" w="1905">
          <a:solidFill>
            <a:srgbClr val="9757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0.43562</cdr:x>
      <cdr:y>0.72864</cdr:y>
    </cdr:from>
    <cdr:to>
      <cdr:x>0.44917</cdr:x>
      <cdr:y>0.74922</cdr:y>
    </cdr:to>
    <cdr:sp macro="" textlink="">
      <cdr:nvSpPr>
        <cdr:cNvPr id="948" name="NDMPlot_ElementConcrete35">
          <a:extLst xmlns:a="http://schemas.openxmlformats.org/drawingml/2006/main">
            <a:ext uri="{FF2B5EF4-FFF2-40B4-BE49-F238E27FC236}">
              <a16:creationId xmlns:a16="http://schemas.microsoft.com/office/drawing/2014/main" id="{5493CC86-3798-4E19-9CBC-A87A54E8DC77}"/>
            </a:ext>
          </a:extLst>
        </cdr:cNvPr>
        <cdr:cNvSpPr/>
      </cdr:nvSpPr>
      <cdr:spPr>
        <a:xfrm xmlns:a="http://schemas.openxmlformats.org/drawingml/2006/main" rot="2142460">
          <a:off x="4536547" y="4997028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9049D4"/>
        </a:solidFill>
        <a:ln xmlns:a="http://schemas.openxmlformats.org/drawingml/2006/main" w="1905">
          <a:solidFill>
            <a:srgbClr val="9049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0.45134</cdr:x>
      <cdr:y>0.7458</cdr:y>
    </cdr:from>
    <cdr:to>
      <cdr:x>0.46488</cdr:x>
      <cdr:y>0.76637</cdr:y>
    </cdr:to>
    <cdr:sp macro="" textlink="">
      <cdr:nvSpPr>
        <cdr:cNvPr id="949" name="NDMPlot_ElementConcrete36">
          <a:extLst xmlns:a="http://schemas.openxmlformats.org/drawingml/2006/main">
            <a:ext uri="{FF2B5EF4-FFF2-40B4-BE49-F238E27FC236}">
              <a16:creationId xmlns:a16="http://schemas.microsoft.com/office/drawing/2014/main" id="{097EB8E9-7413-4B03-930D-F7330C3E0F7A}"/>
            </a:ext>
          </a:extLst>
        </cdr:cNvPr>
        <cdr:cNvSpPr/>
      </cdr:nvSpPr>
      <cdr:spPr>
        <a:xfrm xmlns:a="http://schemas.openxmlformats.org/drawingml/2006/main" rot="2142460">
          <a:off x="4700215" y="5114669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893AD3"/>
        </a:solidFill>
        <a:ln xmlns:a="http://schemas.openxmlformats.org/drawingml/2006/main" w="1905">
          <a:solidFill>
            <a:srgbClr val="893A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0.28975</cdr:x>
      <cdr:y>0.53324</cdr:y>
    </cdr:from>
    <cdr:to>
      <cdr:x>0.3033</cdr:x>
      <cdr:y>0.55381</cdr:y>
    </cdr:to>
    <cdr:sp macro="" textlink="">
      <cdr:nvSpPr>
        <cdr:cNvPr id="950" name="NDMPlot_ElementConcrete37">
          <a:extLst xmlns:a="http://schemas.openxmlformats.org/drawingml/2006/main">
            <a:ext uri="{FF2B5EF4-FFF2-40B4-BE49-F238E27FC236}">
              <a16:creationId xmlns:a16="http://schemas.microsoft.com/office/drawing/2014/main" id="{2B5F7DF4-527D-4130-9EF4-65952C5A91EE}"/>
            </a:ext>
          </a:extLst>
        </cdr:cNvPr>
        <cdr:cNvSpPr/>
      </cdr:nvSpPr>
      <cdr:spPr>
        <a:xfrm xmlns:a="http://schemas.openxmlformats.org/drawingml/2006/main" rot="2142460">
          <a:off x="3017505" y="3656952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0.30547</cdr:x>
      <cdr:y>0.55039</cdr:y>
    </cdr:from>
    <cdr:to>
      <cdr:x>0.31902</cdr:x>
      <cdr:y>0.57097</cdr:y>
    </cdr:to>
    <cdr:sp macro="" textlink="">
      <cdr:nvSpPr>
        <cdr:cNvPr id="951" name="NDMPlot_ElementConcrete38">
          <a:extLst xmlns:a="http://schemas.openxmlformats.org/drawingml/2006/main">
            <a:ext uri="{FF2B5EF4-FFF2-40B4-BE49-F238E27FC236}">
              <a16:creationId xmlns:a16="http://schemas.microsoft.com/office/drawing/2014/main" id="{CC56E010-C491-4294-95E5-F09103EE12FA}"/>
            </a:ext>
          </a:extLst>
        </cdr:cNvPr>
        <cdr:cNvSpPr/>
      </cdr:nvSpPr>
      <cdr:spPr>
        <a:xfrm xmlns:a="http://schemas.openxmlformats.org/drawingml/2006/main" rot="2142460">
          <a:off x="3181173" y="3774593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8D5DA"/>
        </a:solidFill>
        <a:ln xmlns:a="http://schemas.openxmlformats.org/drawingml/2006/main" w="1905">
          <a:solidFill>
            <a:srgbClr val="D8D5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0.32119</cdr:x>
      <cdr:y>0.56755</cdr:y>
    </cdr:from>
    <cdr:to>
      <cdr:x>0.33474</cdr:x>
      <cdr:y>0.58812</cdr:y>
    </cdr:to>
    <cdr:sp macro="" textlink="">
      <cdr:nvSpPr>
        <cdr:cNvPr id="952" name="NDMPlot_ElementConcrete39">
          <a:extLst xmlns:a="http://schemas.openxmlformats.org/drawingml/2006/main">
            <a:ext uri="{FF2B5EF4-FFF2-40B4-BE49-F238E27FC236}">
              <a16:creationId xmlns:a16="http://schemas.microsoft.com/office/drawing/2014/main" id="{5F1A494B-0AF1-402F-8BF9-E613023DD6B9}"/>
            </a:ext>
          </a:extLst>
        </cdr:cNvPr>
        <cdr:cNvSpPr/>
      </cdr:nvSpPr>
      <cdr:spPr>
        <a:xfrm xmlns:a="http://schemas.openxmlformats.org/drawingml/2006/main" rot="2142460">
          <a:off x="3344842" y="3892233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0C7D9"/>
        </a:solidFill>
        <a:ln xmlns:a="http://schemas.openxmlformats.org/drawingml/2006/main" w="1905">
          <a:solidFill>
            <a:srgbClr val="D0C7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0.3369</cdr:x>
      <cdr:y>0.5847</cdr:y>
    </cdr:from>
    <cdr:to>
      <cdr:x>0.35045</cdr:x>
      <cdr:y>0.60527</cdr:y>
    </cdr:to>
    <cdr:sp macro="" textlink="">
      <cdr:nvSpPr>
        <cdr:cNvPr id="953" name="NDMPlot_ElementConcrete40">
          <a:extLst xmlns:a="http://schemas.openxmlformats.org/drawingml/2006/main">
            <a:ext uri="{FF2B5EF4-FFF2-40B4-BE49-F238E27FC236}">
              <a16:creationId xmlns:a16="http://schemas.microsoft.com/office/drawing/2014/main" id="{AA2D6E3C-6A93-4E1E-9F51-64BEDB47476C}"/>
            </a:ext>
          </a:extLst>
        </cdr:cNvPr>
        <cdr:cNvSpPr/>
      </cdr:nvSpPr>
      <cdr:spPr>
        <a:xfrm xmlns:a="http://schemas.openxmlformats.org/drawingml/2006/main" rot="2142460">
          <a:off x="3508510" y="4009874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C9B9D9"/>
        </a:solidFill>
        <a:ln xmlns:a="http://schemas.openxmlformats.org/drawingml/2006/main" w="1905">
          <a:solidFill>
            <a:srgbClr val="C9B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0.35262</cdr:x>
      <cdr:y>0.60185</cdr:y>
    </cdr:from>
    <cdr:to>
      <cdr:x>0.36617</cdr:x>
      <cdr:y>0.62243</cdr:y>
    </cdr:to>
    <cdr:sp macro="" textlink="">
      <cdr:nvSpPr>
        <cdr:cNvPr id="954" name="NDMPlot_ElementConcrete41">
          <a:extLst xmlns:a="http://schemas.openxmlformats.org/drawingml/2006/main">
            <a:ext uri="{FF2B5EF4-FFF2-40B4-BE49-F238E27FC236}">
              <a16:creationId xmlns:a16="http://schemas.microsoft.com/office/drawing/2014/main" id="{B277DCFC-11C0-4D0B-B662-D436DEABF2E7}"/>
            </a:ext>
          </a:extLst>
        </cdr:cNvPr>
        <cdr:cNvSpPr/>
      </cdr:nvSpPr>
      <cdr:spPr>
        <a:xfrm xmlns:a="http://schemas.openxmlformats.org/drawingml/2006/main" rot="2142460">
          <a:off x="3672178" y="4127515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C2AAD8"/>
        </a:solidFill>
        <a:ln xmlns:a="http://schemas.openxmlformats.org/drawingml/2006/main" w="1905">
          <a:solidFill>
            <a:srgbClr val="C2AA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0.36834</cdr:x>
      <cdr:y>0.61901</cdr:y>
    </cdr:from>
    <cdr:to>
      <cdr:x>0.38188</cdr:x>
      <cdr:y>0.63958</cdr:y>
    </cdr:to>
    <cdr:sp macro="" textlink="">
      <cdr:nvSpPr>
        <cdr:cNvPr id="955" name="NDMPlot_ElementConcrete42">
          <a:extLst xmlns:a="http://schemas.openxmlformats.org/drawingml/2006/main">
            <a:ext uri="{FF2B5EF4-FFF2-40B4-BE49-F238E27FC236}">
              <a16:creationId xmlns:a16="http://schemas.microsoft.com/office/drawing/2014/main" id="{F9FF034F-775A-488E-8FEE-2478B9235648}"/>
            </a:ext>
          </a:extLst>
        </cdr:cNvPr>
        <cdr:cNvSpPr/>
      </cdr:nvSpPr>
      <cdr:spPr>
        <a:xfrm xmlns:a="http://schemas.openxmlformats.org/drawingml/2006/main" rot="2142460">
          <a:off x="3835846" y="4245156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BA9CD7"/>
        </a:solidFill>
        <a:ln xmlns:a="http://schemas.openxmlformats.org/drawingml/2006/main" w="1905">
          <a:solidFill>
            <a:srgbClr val="BA9C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0.38405</cdr:x>
      <cdr:y>0.63616</cdr:y>
    </cdr:from>
    <cdr:to>
      <cdr:x>0.3976</cdr:x>
      <cdr:y>0.65674</cdr:y>
    </cdr:to>
    <cdr:sp macro="" textlink="">
      <cdr:nvSpPr>
        <cdr:cNvPr id="956" name="NDMPlot_ElementConcrete43">
          <a:extLst xmlns:a="http://schemas.openxmlformats.org/drawingml/2006/main">
            <a:ext uri="{FF2B5EF4-FFF2-40B4-BE49-F238E27FC236}">
              <a16:creationId xmlns:a16="http://schemas.microsoft.com/office/drawing/2014/main" id="{2182B3E7-12F2-47EC-A915-7E62F05E4FFF}"/>
            </a:ext>
          </a:extLst>
        </cdr:cNvPr>
        <cdr:cNvSpPr/>
      </cdr:nvSpPr>
      <cdr:spPr>
        <a:xfrm xmlns:a="http://schemas.openxmlformats.org/drawingml/2006/main" rot="2142460">
          <a:off x="3999515" y="4362796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B38ED7"/>
        </a:solidFill>
        <a:ln xmlns:a="http://schemas.openxmlformats.org/drawingml/2006/main" w="1905">
          <a:solidFill>
            <a:srgbClr val="B38E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0.39977</cdr:x>
      <cdr:y>0.65332</cdr:y>
    </cdr:from>
    <cdr:to>
      <cdr:x>0.41332</cdr:x>
      <cdr:y>0.67389</cdr:y>
    </cdr:to>
    <cdr:sp macro="" textlink="">
      <cdr:nvSpPr>
        <cdr:cNvPr id="957" name="NDMPlot_ElementConcrete44">
          <a:extLst xmlns:a="http://schemas.openxmlformats.org/drawingml/2006/main">
            <a:ext uri="{FF2B5EF4-FFF2-40B4-BE49-F238E27FC236}">
              <a16:creationId xmlns:a16="http://schemas.microsoft.com/office/drawing/2014/main" id="{384498B7-B5DD-42E0-A410-C53E444214DA}"/>
            </a:ext>
          </a:extLst>
        </cdr:cNvPr>
        <cdr:cNvSpPr/>
      </cdr:nvSpPr>
      <cdr:spPr>
        <a:xfrm xmlns:a="http://schemas.openxmlformats.org/drawingml/2006/main" rot="2142460">
          <a:off x="4163183" y="4480437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AC7FD6"/>
        </a:solidFill>
        <a:ln xmlns:a="http://schemas.openxmlformats.org/drawingml/2006/main" w="1905">
          <a:solidFill>
            <a:srgbClr val="AC7F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0.41548</cdr:x>
      <cdr:y>0.67047</cdr:y>
    </cdr:from>
    <cdr:to>
      <cdr:x>0.42903</cdr:x>
      <cdr:y>0.69104</cdr:y>
    </cdr:to>
    <cdr:sp macro="" textlink="">
      <cdr:nvSpPr>
        <cdr:cNvPr id="958" name="NDMPlot_ElementConcrete45">
          <a:extLst xmlns:a="http://schemas.openxmlformats.org/drawingml/2006/main">
            <a:ext uri="{FF2B5EF4-FFF2-40B4-BE49-F238E27FC236}">
              <a16:creationId xmlns:a16="http://schemas.microsoft.com/office/drawing/2014/main" id="{B082574F-7262-40C1-8A18-CA400666C2F9}"/>
            </a:ext>
          </a:extLst>
        </cdr:cNvPr>
        <cdr:cNvSpPr/>
      </cdr:nvSpPr>
      <cdr:spPr>
        <a:xfrm xmlns:a="http://schemas.openxmlformats.org/drawingml/2006/main" rot="2142460">
          <a:off x="4326851" y="4598078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A571D5"/>
        </a:solidFill>
        <a:ln xmlns:a="http://schemas.openxmlformats.org/drawingml/2006/main" w="1905">
          <a:solidFill>
            <a:srgbClr val="A571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0.4312</cdr:x>
      <cdr:y>0.68762</cdr:y>
    </cdr:from>
    <cdr:to>
      <cdr:x>0.44475</cdr:x>
      <cdr:y>0.7082</cdr:y>
    </cdr:to>
    <cdr:sp macro="" textlink="">
      <cdr:nvSpPr>
        <cdr:cNvPr id="959" name="NDMPlot_ElementConcrete46">
          <a:extLst xmlns:a="http://schemas.openxmlformats.org/drawingml/2006/main">
            <a:ext uri="{FF2B5EF4-FFF2-40B4-BE49-F238E27FC236}">
              <a16:creationId xmlns:a16="http://schemas.microsoft.com/office/drawing/2014/main" id="{814B311A-EA86-48A7-8832-E116217EE804}"/>
            </a:ext>
          </a:extLst>
        </cdr:cNvPr>
        <cdr:cNvSpPr/>
      </cdr:nvSpPr>
      <cdr:spPr>
        <a:xfrm xmlns:a="http://schemas.openxmlformats.org/drawingml/2006/main" rot="2142460">
          <a:off x="4490520" y="4715719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9D62D5"/>
        </a:solidFill>
        <a:ln xmlns:a="http://schemas.openxmlformats.org/drawingml/2006/main" w="1905">
          <a:solidFill>
            <a:srgbClr val="9D62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0.44692</cdr:x>
      <cdr:y>0.70478</cdr:y>
    </cdr:from>
    <cdr:to>
      <cdr:x>0.46046</cdr:x>
      <cdr:y>0.72535</cdr:y>
    </cdr:to>
    <cdr:sp macro="" textlink="">
      <cdr:nvSpPr>
        <cdr:cNvPr id="960" name="NDMPlot_ElementConcrete47">
          <a:extLst xmlns:a="http://schemas.openxmlformats.org/drawingml/2006/main">
            <a:ext uri="{FF2B5EF4-FFF2-40B4-BE49-F238E27FC236}">
              <a16:creationId xmlns:a16="http://schemas.microsoft.com/office/drawing/2014/main" id="{29AC0B50-F281-4E31-9179-E3BB667964C5}"/>
            </a:ext>
          </a:extLst>
        </cdr:cNvPr>
        <cdr:cNvSpPr/>
      </cdr:nvSpPr>
      <cdr:spPr>
        <a:xfrm xmlns:a="http://schemas.openxmlformats.org/drawingml/2006/main" rot="2142460">
          <a:off x="4654188" y="4833360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0.46263</cdr:x>
      <cdr:y>0.72193</cdr:y>
    </cdr:from>
    <cdr:to>
      <cdr:x>0.47618</cdr:x>
      <cdr:y>0.7425</cdr:y>
    </cdr:to>
    <cdr:sp macro="" textlink="">
      <cdr:nvSpPr>
        <cdr:cNvPr id="961" name="NDMPlot_ElementConcrete48">
          <a:extLst xmlns:a="http://schemas.openxmlformats.org/drawingml/2006/main">
            <a:ext uri="{FF2B5EF4-FFF2-40B4-BE49-F238E27FC236}">
              <a16:creationId xmlns:a16="http://schemas.microsoft.com/office/drawing/2014/main" id="{C70F2478-4833-4C84-B14C-035688CB7E15}"/>
            </a:ext>
          </a:extLst>
        </cdr:cNvPr>
        <cdr:cNvSpPr/>
      </cdr:nvSpPr>
      <cdr:spPr>
        <a:xfrm xmlns:a="http://schemas.openxmlformats.org/drawingml/2006/main" rot="2142460">
          <a:off x="4817856" y="4951001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8F46D4"/>
        </a:solidFill>
        <a:ln xmlns:a="http://schemas.openxmlformats.org/drawingml/2006/main" w="1905">
          <a:solidFill>
            <a:srgbClr val="8F46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0.30105</cdr:x>
      <cdr:y>0.50937</cdr:y>
    </cdr:from>
    <cdr:to>
      <cdr:x>0.3146</cdr:x>
      <cdr:y>0.52995</cdr:y>
    </cdr:to>
    <cdr:sp macro="" textlink="">
      <cdr:nvSpPr>
        <cdr:cNvPr id="962" name="NDMPlot_ElementConcrete49">
          <a:extLst xmlns:a="http://schemas.openxmlformats.org/drawingml/2006/main">
            <a:ext uri="{FF2B5EF4-FFF2-40B4-BE49-F238E27FC236}">
              <a16:creationId xmlns:a16="http://schemas.microsoft.com/office/drawing/2014/main" id="{ED3CC410-D318-412D-9DFC-CEE716948A1E}"/>
            </a:ext>
          </a:extLst>
        </cdr:cNvPr>
        <cdr:cNvSpPr/>
      </cdr:nvSpPr>
      <cdr:spPr>
        <a:xfrm xmlns:a="http://schemas.openxmlformats.org/drawingml/2006/main" rot="2142460">
          <a:off x="3135146" y="3493284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0.31677</cdr:x>
      <cdr:y>0.52653</cdr:y>
    </cdr:from>
    <cdr:to>
      <cdr:x>0.33032</cdr:x>
      <cdr:y>0.5471</cdr:y>
    </cdr:to>
    <cdr:sp macro="" textlink="">
      <cdr:nvSpPr>
        <cdr:cNvPr id="963" name="NDMPlot_ElementConcrete50">
          <a:extLst xmlns:a="http://schemas.openxmlformats.org/drawingml/2006/main">
            <a:ext uri="{FF2B5EF4-FFF2-40B4-BE49-F238E27FC236}">
              <a16:creationId xmlns:a16="http://schemas.microsoft.com/office/drawing/2014/main" id="{4A51B07B-4023-4123-AFE7-EDA33FDBCA18}"/>
            </a:ext>
          </a:extLst>
        </cdr:cNvPr>
        <cdr:cNvSpPr/>
      </cdr:nvSpPr>
      <cdr:spPr>
        <a:xfrm xmlns:a="http://schemas.openxmlformats.org/drawingml/2006/main" rot="2142460">
          <a:off x="3298814" y="3610925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0.33248</cdr:x>
      <cdr:y>0.54368</cdr:y>
    </cdr:from>
    <cdr:to>
      <cdr:x>0.34603</cdr:x>
      <cdr:y>0.56425</cdr:y>
    </cdr:to>
    <cdr:sp macro="" textlink="">
      <cdr:nvSpPr>
        <cdr:cNvPr id="964" name="NDMPlot_ElementConcrete51">
          <a:extLst xmlns:a="http://schemas.openxmlformats.org/drawingml/2006/main">
            <a:ext uri="{FF2B5EF4-FFF2-40B4-BE49-F238E27FC236}">
              <a16:creationId xmlns:a16="http://schemas.microsoft.com/office/drawing/2014/main" id="{854944A0-8D57-4C07-BEA2-AC9E0E88B782}"/>
            </a:ext>
          </a:extLst>
        </cdr:cNvPr>
        <cdr:cNvSpPr/>
      </cdr:nvSpPr>
      <cdr:spPr>
        <a:xfrm xmlns:a="http://schemas.openxmlformats.org/drawingml/2006/main" rot="2142460">
          <a:off x="3462482" y="3728565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6D3DA"/>
        </a:solidFill>
        <a:ln xmlns:a="http://schemas.openxmlformats.org/drawingml/2006/main" w="1905">
          <a:solidFill>
            <a:srgbClr val="D6D3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0.3482</cdr:x>
      <cdr:y>0.56083</cdr:y>
    </cdr:from>
    <cdr:to>
      <cdr:x>0.36175</cdr:x>
      <cdr:y>0.58141</cdr:y>
    </cdr:to>
    <cdr:sp macro="" textlink="">
      <cdr:nvSpPr>
        <cdr:cNvPr id="965" name="NDMPlot_ElementConcrete52">
          <a:extLst xmlns:a="http://schemas.openxmlformats.org/drawingml/2006/main">
            <a:ext uri="{FF2B5EF4-FFF2-40B4-BE49-F238E27FC236}">
              <a16:creationId xmlns:a16="http://schemas.microsoft.com/office/drawing/2014/main" id="{7B6DD8F5-2D32-49E7-8AD9-C71E2190AA4B}"/>
            </a:ext>
          </a:extLst>
        </cdr:cNvPr>
        <cdr:cNvSpPr/>
      </cdr:nvSpPr>
      <cdr:spPr>
        <a:xfrm xmlns:a="http://schemas.openxmlformats.org/drawingml/2006/main" rot="2142460">
          <a:off x="3626151" y="3846206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CFC4D9"/>
        </a:solidFill>
        <a:ln xmlns:a="http://schemas.openxmlformats.org/drawingml/2006/main" w="1905">
          <a:solidFill>
            <a:srgbClr val="CFC4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0.36392</cdr:x>
      <cdr:y>0.57799</cdr:y>
    </cdr:from>
    <cdr:to>
      <cdr:x>0.37746</cdr:x>
      <cdr:y>0.59856</cdr:y>
    </cdr:to>
    <cdr:sp macro="" textlink="">
      <cdr:nvSpPr>
        <cdr:cNvPr id="966" name="NDMPlot_ElementConcrete53">
          <a:extLst xmlns:a="http://schemas.openxmlformats.org/drawingml/2006/main">
            <a:ext uri="{FF2B5EF4-FFF2-40B4-BE49-F238E27FC236}">
              <a16:creationId xmlns:a16="http://schemas.microsoft.com/office/drawing/2014/main" id="{3800E729-D37B-4DCA-B433-111C007FE6DB}"/>
            </a:ext>
          </a:extLst>
        </cdr:cNvPr>
        <cdr:cNvSpPr/>
      </cdr:nvSpPr>
      <cdr:spPr>
        <a:xfrm xmlns:a="http://schemas.openxmlformats.org/drawingml/2006/main" rot="2142460">
          <a:off x="3789819" y="3963847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C8B6D8"/>
        </a:solidFill>
        <a:ln xmlns:a="http://schemas.openxmlformats.org/drawingml/2006/main" w="1905">
          <a:solidFill>
            <a:srgbClr val="C8B6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0.37963</cdr:x>
      <cdr:y>0.59514</cdr:y>
    </cdr:from>
    <cdr:to>
      <cdr:x>0.39318</cdr:x>
      <cdr:y>0.61572</cdr:y>
    </cdr:to>
    <cdr:sp macro="" textlink="">
      <cdr:nvSpPr>
        <cdr:cNvPr id="967" name="NDMPlot_ElementConcrete54">
          <a:extLst xmlns:a="http://schemas.openxmlformats.org/drawingml/2006/main">
            <a:ext uri="{FF2B5EF4-FFF2-40B4-BE49-F238E27FC236}">
              <a16:creationId xmlns:a16="http://schemas.microsoft.com/office/drawing/2014/main" id="{E9C06E7F-F07F-44D1-880C-CBD98214175B}"/>
            </a:ext>
          </a:extLst>
        </cdr:cNvPr>
        <cdr:cNvSpPr/>
      </cdr:nvSpPr>
      <cdr:spPr>
        <a:xfrm xmlns:a="http://schemas.openxmlformats.org/drawingml/2006/main" rot="2142460">
          <a:off x="3953487" y="4081488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C0A7D8"/>
        </a:solidFill>
        <a:ln xmlns:a="http://schemas.openxmlformats.org/drawingml/2006/main" w="1905">
          <a:solidFill>
            <a:srgbClr val="C0A7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0.39535</cdr:x>
      <cdr:y>0.6123</cdr:y>
    </cdr:from>
    <cdr:to>
      <cdr:x>0.4089</cdr:x>
      <cdr:y>0.63287</cdr:y>
    </cdr:to>
    <cdr:sp macro="" textlink="">
      <cdr:nvSpPr>
        <cdr:cNvPr id="968" name="NDMPlot_ElementConcrete55">
          <a:extLst xmlns:a="http://schemas.openxmlformats.org/drawingml/2006/main">
            <a:ext uri="{FF2B5EF4-FFF2-40B4-BE49-F238E27FC236}">
              <a16:creationId xmlns:a16="http://schemas.microsoft.com/office/drawing/2014/main" id="{F4381231-F926-4B77-859C-2AA3EFEDCBF9}"/>
            </a:ext>
          </a:extLst>
        </cdr:cNvPr>
        <cdr:cNvSpPr/>
      </cdr:nvSpPr>
      <cdr:spPr>
        <a:xfrm xmlns:a="http://schemas.openxmlformats.org/drawingml/2006/main" rot="2142460">
          <a:off x="4117156" y="4199128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B999D7"/>
        </a:solidFill>
        <a:ln xmlns:a="http://schemas.openxmlformats.org/drawingml/2006/main" w="1905">
          <a:solidFill>
            <a:srgbClr val="B999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0.41106</cdr:x>
      <cdr:y>0.62945</cdr:y>
    </cdr:from>
    <cdr:to>
      <cdr:x>0.42461</cdr:x>
      <cdr:y>0.65002</cdr:y>
    </cdr:to>
    <cdr:sp macro="" textlink="">
      <cdr:nvSpPr>
        <cdr:cNvPr id="969" name="NDMPlot_ElementConcrete56">
          <a:extLst xmlns:a="http://schemas.openxmlformats.org/drawingml/2006/main">
            <a:ext uri="{FF2B5EF4-FFF2-40B4-BE49-F238E27FC236}">
              <a16:creationId xmlns:a16="http://schemas.microsoft.com/office/drawing/2014/main" id="{1B4DDABB-EA06-4B6D-AA8C-FC123512CD58}"/>
            </a:ext>
          </a:extLst>
        </cdr:cNvPr>
        <cdr:cNvSpPr/>
      </cdr:nvSpPr>
      <cdr:spPr>
        <a:xfrm xmlns:a="http://schemas.openxmlformats.org/drawingml/2006/main" rot="2142460">
          <a:off x="4280824" y="4316769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B28BD7"/>
        </a:solidFill>
        <a:ln xmlns:a="http://schemas.openxmlformats.org/drawingml/2006/main" w="1905">
          <a:solidFill>
            <a:srgbClr val="B28B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0.42678</cdr:x>
      <cdr:y>0.6466</cdr:y>
    </cdr:from>
    <cdr:to>
      <cdr:x>0.44033</cdr:x>
      <cdr:y>0.66718</cdr:y>
    </cdr:to>
    <cdr:sp macro="" textlink="">
      <cdr:nvSpPr>
        <cdr:cNvPr id="970" name="NDMPlot_ElementConcrete57">
          <a:extLst xmlns:a="http://schemas.openxmlformats.org/drawingml/2006/main">
            <a:ext uri="{FF2B5EF4-FFF2-40B4-BE49-F238E27FC236}">
              <a16:creationId xmlns:a16="http://schemas.microsoft.com/office/drawing/2014/main" id="{2FC539EC-39EC-439B-9031-35658F3DE0EF}"/>
            </a:ext>
          </a:extLst>
        </cdr:cNvPr>
        <cdr:cNvSpPr/>
      </cdr:nvSpPr>
      <cdr:spPr>
        <a:xfrm xmlns:a="http://schemas.openxmlformats.org/drawingml/2006/main" rot="2142460">
          <a:off x="4444492" y="4434410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AA7CD6"/>
        </a:solidFill>
        <a:ln xmlns:a="http://schemas.openxmlformats.org/drawingml/2006/main" w="1905">
          <a:solidFill>
            <a:srgbClr val="AA7C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0.4425</cdr:x>
      <cdr:y>0.66376</cdr:y>
    </cdr:from>
    <cdr:to>
      <cdr:x>0.45605</cdr:x>
      <cdr:y>0.68433</cdr:y>
    </cdr:to>
    <cdr:sp macro="" textlink="">
      <cdr:nvSpPr>
        <cdr:cNvPr id="971" name="NDMPlot_ElementConcrete58">
          <a:extLst xmlns:a="http://schemas.openxmlformats.org/drawingml/2006/main">
            <a:ext uri="{FF2B5EF4-FFF2-40B4-BE49-F238E27FC236}">
              <a16:creationId xmlns:a16="http://schemas.microsoft.com/office/drawing/2014/main" id="{79AA55D3-1600-4F0E-B5BA-83FCDC38C835}"/>
            </a:ext>
          </a:extLst>
        </cdr:cNvPr>
        <cdr:cNvSpPr/>
      </cdr:nvSpPr>
      <cdr:spPr>
        <a:xfrm xmlns:a="http://schemas.openxmlformats.org/drawingml/2006/main" rot="2142460">
          <a:off x="4608161" y="4552050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A36ED5"/>
        </a:solidFill>
        <a:ln xmlns:a="http://schemas.openxmlformats.org/drawingml/2006/main" w="1905">
          <a:solidFill>
            <a:srgbClr val="A36E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0.45821</cdr:x>
      <cdr:y>0.68091</cdr:y>
    </cdr:from>
    <cdr:to>
      <cdr:x>0.47176</cdr:x>
      <cdr:y>0.70148</cdr:y>
    </cdr:to>
    <cdr:sp macro="" textlink="">
      <cdr:nvSpPr>
        <cdr:cNvPr id="972" name="NDMPlot_ElementConcrete59">
          <a:extLst xmlns:a="http://schemas.openxmlformats.org/drawingml/2006/main">
            <a:ext uri="{FF2B5EF4-FFF2-40B4-BE49-F238E27FC236}">
              <a16:creationId xmlns:a16="http://schemas.microsoft.com/office/drawing/2014/main" id="{0BBB8E75-C3BA-42EB-B264-F33909A7785E}"/>
            </a:ext>
          </a:extLst>
        </cdr:cNvPr>
        <cdr:cNvSpPr/>
      </cdr:nvSpPr>
      <cdr:spPr>
        <a:xfrm xmlns:a="http://schemas.openxmlformats.org/drawingml/2006/main" rot="2142460">
          <a:off x="4771829" y="4669691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9C60D5"/>
        </a:solidFill>
        <a:ln xmlns:a="http://schemas.openxmlformats.org/drawingml/2006/main" w="1905">
          <a:solidFill>
            <a:srgbClr val="9C60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0.47393</cdr:x>
      <cdr:y>0.69807</cdr:y>
    </cdr:from>
    <cdr:to>
      <cdr:x>0.48748</cdr:x>
      <cdr:y>0.71864</cdr:y>
    </cdr:to>
    <cdr:sp macro="" textlink="">
      <cdr:nvSpPr>
        <cdr:cNvPr id="973" name="NDMPlot_ElementConcrete60">
          <a:extLst xmlns:a="http://schemas.openxmlformats.org/drawingml/2006/main">
            <a:ext uri="{FF2B5EF4-FFF2-40B4-BE49-F238E27FC236}">
              <a16:creationId xmlns:a16="http://schemas.microsoft.com/office/drawing/2014/main" id="{EF2571F8-0CBF-4310-B877-9F0D976DD4D6}"/>
            </a:ext>
          </a:extLst>
        </cdr:cNvPr>
        <cdr:cNvSpPr/>
      </cdr:nvSpPr>
      <cdr:spPr>
        <a:xfrm xmlns:a="http://schemas.openxmlformats.org/drawingml/2006/main" rot="2142460">
          <a:off x="4935497" y="4787332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9551D4"/>
        </a:solidFill>
        <a:ln xmlns:a="http://schemas.openxmlformats.org/drawingml/2006/main" w="1905">
          <a:solidFill>
            <a:srgbClr val="9551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0.31235</cdr:x>
      <cdr:y>0.48551</cdr:y>
    </cdr:from>
    <cdr:to>
      <cdr:x>0.3259</cdr:x>
      <cdr:y>0.50608</cdr:y>
    </cdr:to>
    <cdr:sp macro="" textlink="">
      <cdr:nvSpPr>
        <cdr:cNvPr id="974" name="NDMPlot_ElementConcrete61">
          <a:extLst xmlns:a="http://schemas.openxmlformats.org/drawingml/2006/main">
            <a:ext uri="{FF2B5EF4-FFF2-40B4-BE49-F238E27FC236}">
              <a16:creationId xmlns:a16="http://schemas.microsoft.com/office/drawing/2014/main" id="{831538C3-07D0-4C97-A483-DE296F9BD8E5}"/>
            </a:ext>
          </a:extLst>
        </cdr:cNvPr>
        <cdr:cNvSpPr/>
      </cdr:nvSpPr>
      <cdr:spPr>
        <a:xfrm xmlns:a="http://schemas.openxmlformats.org/drawingml/2006/main" rot="2142460">
          <a:off x="3252787" y="3329615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0.32806</cdr:x>
      <cdr:y>0.50266</cdr:y>
    </cdr:from>
    <cdr:to>
      <cdr:x>0.34161</cdr:x>
      <cdr:y>0.52324</cdr:y>
    </cdr:to>
    <cdr:sp macro="" textlink="">
      <cdr:nvSpPr>
        <cdr:cNvPr id="975" name="NDMPlot_ElementConcrete62">
          <a:extLst xmlns:a="http://schemas.openxmlformats.org/drawingml/2006/main">
            <a:ext uri="{FF2B5EF4-FFF2-40B4-BE49-F238E27FC236}">
              <a16:creationId xmlns:a16="http://schemas.microsoft.com/office/drawing/2014/main" id="{3F72BA94-2FE2-487F-88D1-CFFD9A41A945}"/>
            </a:ext>
          </a:extLst>
        </cdr:cNvPr>
        <cdr:cNvSpPr/>
      </cdr:nvSpPr>
      <cdr:spPr>
        <a:xfrm xmlns:a="http://schemas.openxmlformats.org/drawingml/2006/main" rot="2142460">
          <a:off x="3416455" y="3447256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0.34378</cdr:x>
      <cdr:y>0.51982</cdr:y>
    </cdr:from>
    <cdr:to>
      <cdr:x>0.35733</cdr:x>
      <cdr:y>0.54039</cdr:y>
    </cdr:to>
    <cdr:sp macro="" textlink="">
      <cdr:nvSpPr>
        <cdr:cNvPr id="976" name="NDMPlot_ElementConcrete63">
          <a:extLst xmlns:a="http://schemas.openxmlformats.org/drawingml/2006/main">
            <a:ext uri="{FF2B5EF4-FFF2-40B4-BE49-F238E27FC236}">
              <a16:creationId xmlns:a16="http://schemas.microsoft.com/office/drawing/2014/main" id="{70759A26-D18E-473D-B776-2DA04E710B80}"/>
            </a:ext>
          </a:extLst>
        </cdr:cNvPr>
        <cdr:cNvSpPr/>
      </cdr:nvSpPr>
      <cdr:spPr>
        <a:xfrm xmlns:a="http://schemas.openxmlformats.org/drawingml/2006/main" rot="2142460">
          <a:off x="3580123" y="3564897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0.3595</cdr:x>
      <cdr:y>0.53697</cdr:y>
    </cdr:from>
    <cdr:to>
      <cdr:x>0.37304</cdr:x>
      <cdr:y>0.55754</cdr:y>
    </cdr:to>
    <cdr:sp macro="" textlink="">
      <cdr:nvSpPr>
        <cdr:cNvPr id="977" name="NDMPlot_ElementConcrete64">
          <a:extLst xmlns:a="http://schemas.openxmlformats.org/drawingml/2006/main">
            <a:ext uri="{FF2B5EF4-FFF2-40B4-BE49-F238E27FC236}">
              <a16:creationId xmlns:a16="http://schemas.microsoft.com/office/drawing/2014/main" id="{1E70E3EC-5C22-4C88-86D9-23B80C95BDDA}"/>
            </a:ext>
          </a:extLst>
        </cdr:cNvPr>
        <cdr:cNvSpPr/>
      </cdr:nvSpPr>
      <cdr:spPr>
        <a:xfrm xmlns:a="http://schemas.openxmlformats.org/drawingml/2006/main" rot="2142460">
          <a:off x="3743792" y="3682538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5D0DA"/>
        </a:solidFill>
        <a:ln xmlns:a="http://schemas.openxmlformats.org/drawingml/2006/main" w="1905">
          <a:solidFill>
            <a:srgbClr val="D5D0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0.37521</cdr:x>
      <cdr:y>0.55412</cdr:y>
    </cdr:from>
    <cdr:to>
      <cdr:x>0.38876</cdr:x>
      <cdr:y>0.5747</cdr:y>
    </cdr:to>
    <cdr:sp macro="" textlink="">
      <cdr:nvSpPr>
        <cdr:cNvPr id="978" name="NDMPlot_ElementConcrete65">
          <a:extLst xmlns:a="http://schemas.openxmlformats.org/drawingml/2006/main">
            <a:ext uri="{FF2B5EF4-FFF2-40B4-BE49-F238E27FC236}">
              <a16:creationId xmlns:a16="http://schemas.microsoft.com/office/drawing/2014/main" id="{696771F5-3956-4EBE-9343-CC0B34E97B54}"/>
            </a:ext>
          </a:extLst>
        </cdr:cNvPr>
        <cdr:cNvSpPr/>
      </cdr:nvSpPr>
      <cdr:spPr>
        <a:xfrm xmlns:a="http://schemas.openxmlformats.org/drawingml/2006/main" rot="2142460">
          <a:off x="3907460" y="3800179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CEC1D9"/>
        </a:solidFill>
        <a:ln xmlns:a="http://schemas.openxmlformats.org/drawingml/2006/main" w="1905">
          <a:solidFill>
            <a:srgbClr val="CEC1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0.39093</cdr:x>
      <cdr:y>0.57128</cdr:y>
    </cdr:from>
    <cdr:to>
      <cdr:x>0.40448</cdr:x>
      <cdr:y>0.59185</cdr:y>
    </cdr:to>
    <cdr:sp macro="" textlink="">
      <cdr:nvSpPr>
        <cdr:cNvPr id="979" name="NDMPlot_ElementConcrete66">
          <a:extLst xmlns:a="http://schemas.openxmlformats.org/drawingml/2006/main">
            <a:ext uri="{FF2B5EF4-FFF2-40B4-BE49-F238E27FC236}">
              <a16:creationId xmlns:a16="http://schemas.microsoft.com/office/drawing/2014/main" id="{5C43E42B-7906-48CD-B4B4-F03713C1E729}"/>
            </a:ext>
          </a:extLst>
        </cdr:cNvPr>
        <cdr:cNvSpPr/>
      </cdr:nvSpPr>
      <cdr:spPr>
        <a:xfrm xmlns:a="http://schemas.openxmlformats.org/drawingml/2006/main" rot="2142460">
          <a:off x="4071128" y="3917819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C6B3D8"/>
        </a:solidFill>
        <a:ln xmlns:a="http://schemas.openxmlformats.org/drawingml/2006/main" w="1905">
          <a:solidFill>
            <a:srgbClr val="C6B3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0.40664</cdr:x>
      <cdr:y>0.58843</cdr:y>
    </cdr:from>
    <cdr:to>
      <cdr:x>0.42019</cdr:x>
      <cdr:y>0.609</cdr:y>
    </cdr:to>
    <cdr:sp macro="" textlink="">
      <cdr:nvSpPr>
        <cdr:cNvPr id="980" name="NDMPlot_ElementConcrete67">
          <a:extLst xmlns:a="http://schemas.openxmlformats.org/drawingml/2006/main">
            <a:ext uri="{FF2B5EF4-FFF2-40B4-BE49-F238E27FC236}">
              <a16:creationId xmlns:a16="http://schemas.microsoft.com/office/drawing/2014/main" id="{2126B972-5FC8-477D-9E73-4C81308C6537}"/>
            </a:ext>
          </a:extLst>
        </cdr:cNvPr>
        <cdr:cNvSpPr/>
      </cdr:nvSpPr>
      <cdr:spPr>
        <a:xfrm xmlns:a="http://schemas.openxmlformats.org/drawingml/2006/main" rot="2142460">
          <a:off x="4234797" y="4035460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BFA5D8"/>
        </a:solidFill>
        <a:ln xmlns:a="http://schemas.openxmlformats.org/drawingml/2006/main" w="1905">
          <a:solidFill>
            <a:srgbClr val="BFA5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0.42236</cdr:x>
      <cdr:y>0.60558</cdr:y>
    </cdr:from>
    <cdr:to>
      <cdr:x>0.43591</cdr:x>
      <cdr:y>0.62616</cdr:y>
    </cdr:to>
    <cdr:sp macro="" textlink="">
      <cdr:nvSpPr>
        <cdr:cNvPr id="981" name="NDMPlot_ElementConcrete68">
          <a:extLst xmlns:a="http://schemas.openxmlformats.org/drawingml/2006/main">
            <a:ext uri="{FF2B5EF4-FFF2-40B4-BE49-F238E27FC236}">
              <a16:creationId xmlns:a16="http://schemas.microsoft.com/office/drawing/2014/main" id="{BE68072E-4A56-43CB-B8B5-3F53E5E55B99}"/>
            </a:ext>
          </a:extLst>
        </cdr:cNvPr>
        <cdr:cNvSpPr/>
      </cdr:nvSpPr>
      <cdr:spPr>
        <a:xfrm xmlns:a="http://schemas.openxmlformats.org/drawingml/2006/main" rot="2142460">
          <a:off x="4398464" y="4153101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B896D7"/>
        </a:solidFill>
        <a:ln xmlns:a="http://schemas.openxmlformats.org/drawingml/2006/main" w="1905">
          <a:solidFill>
            <a:srgbClr val="B896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0.43808</cdr:x>
      <cdr:y>0.62274</cdr:y>
    </cdr:from>
    <cdr:to>
      <cdr:x>0.45163</cdr:x>
      <cdr:y>0.64331</cdr:y>
    </cdr:to>
    <cdr:sp macro="" textlink="">
      <cdr:nvSpPr>
        <cdr:cNvPr id="982" name="NDMPlot_ElementConcrete69">
          <a:extLst xmlns:a="http://schemas.openxmlformats.org/drawingml/2006/main">
            <a:ext uri="{FF2B5EF4-FFF2-40B4-BE49-F238E27FC236}">
              <a16:creationId xmlns:a16="http://schemas.microsoft.com/office/drawing/2014/main" id="{10A8C4D5-4F35-4388-9895-41BC11059026}"/>
            </a:ext>
          </a:extLst>
        </cdr:cNvPr>
        <cdr:cNvSpPr/>
      </cdr:nvSpPr>
      <cdr:spPr>
        <a:xfrm xmlns:a="http://schemas.openxmlformats.org/drawingml/2006/main" rot="2142460">
          <a:off x="4562133" y="4270742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B088D6"/>
        </a:solidFill>
        <a:ln xmlns:a="http://schemas.openxmlformats.org/drawingml/2006/main" w="1905">
          <a:solidFill>
            <a:srgbClr val="B088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0.45379</cdr:x>
      <cdr:y>0.63989</cdr:y>
    </cdr:from>
    <cdr:to>
      <cdr:x>0.46734</cdr:x>
      <cdr:y>0.66047</cdr:y>
    </cdr:to>
    <cdr:sp macro="" textlink="">
      <cdr:nvSpPr>
        <cdr:cNvPr id="983" name="NDMPlot_ElementConcrete70">
          <a:extLst xmlns:a="http://schemas.openxmlformats.org/drawingml/2006/main">
            <a:ext uri="{FF2B5EF4-FFF2-40B4-BE49-F238E27FC236}">
              <a16:creationId xmlns:a16="http://schemas.microsoft.com/office/drawing/2014/main" id="{F13B12EB-447C-40C6-8FF2-2FFDB2903F56}"/>
            </a:ext>
          </a:extLst>
        </cdr:cNvPr>
        <cdr:cNvSpPr/>
      </cdr:nvSpPr>
      <cdr:spPr>
        <a:xfrm xmlns:a="http://schemas.openxmlformats.org/drawingml/2006/main" rot="2142460">
          <a:off x="4725801" y="4388383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A97AD6"/>
        </a:solidFill>
        <a:ln xmlns:a="http://schemas.openxmlformats.org/drawingml/2006/main" w="1905">
          <a:solidFill>
            <a:srgbClr val="A97A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0.32364</cdr:x>
      <cdr:y>0.46164</cdr:y>
    </cdr:from>
    <cdr:to>
      <cdr:x>0.33719</cdr:x>
      <cdr:y>0.48222</cdr:y>
    </cdr:to>
    <cdr:sp macro="" textlink="">
      <cdr:nvSpPr>
        <cdr:cNvPr id="984" name="NDMPlot_ElementConcrete71">
          <a:extLst xmlns:a="http://schemas.openxmlformats.org/drawingml/2006/main">
            <a:ext uri="{FF2B5EF4-FFF2-40B4-BE49-F238E27FC236}">
              <a16:creationId xmlns:a16="http://schemas.microsoft.com/office/drawing/2014/main" id="{00296C97-22B7-40CB-A1A6-BFA114B76788}"/>
            </a:ext>
          </a:extLst>
        </cdr:cNvPr>
        <cdr:cNvSpPr/>
      </cdr:nvSpPr>
      <cdr:spPr>
        <a:xfrm xmlns:a="http://schemas.openxmlformats.org/drawingml/2006/main" rot="2142460">
          <a:off x="3370428" y="3165947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0.33936</cdr:x>
      <cdr:y>0.4788</cdr:y>
    </cdr:from>
    <cdr:to>
      <cdr:x>0.35291</cdr:x>
      <cdr:y>0.49937</cdr:y>
    </cdr:to>
    <cdr:sp macro="" textlink="">
      <cdr:nvSpPr>
        <cdr:cNvPr id="985" name="NDMPlot_ElementConcrete72">
          <a:extLst xmlns:a="http://schemas.openxmlformats.org/drawingml/2006/main">
            <a:ext uri="{FF2B5EF4-FFF2-40B4-BE49-F238E27FC236}">
              <a16:creationId xmlns:a16="http://schemas.microsoft.com/office/drawing/2014/main" id="{C427171E-BF2B-4666-894C-778DC80A2C93}"/>
            </a:ext>
          </a:extLst>
        </cdr:cNvPr>
        <cdr:cNvSpPr/>
      </cdr:nvSpPr>
      <cdr:spPr>
        <a:xfrm xmlns:a="http://schemas.openxmlformats.org/drawingml/2006/main" rot="2142460">
          <a:off x="3534096" y="3283588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0.35508</cdr:x>
      <cdr:y>0.49595</cdr:y>
    </cdr:from>
    <cdr:to>
      <cdr:x>0.36862</cdr:x>
      <cdr:y>0.51652</cdr:y>
    </cdr:to>
    <cdr:sp macro="" textlink="">
      <cdr:nvSpPr>
        <cdr:cNvPr id="986" name="NDMPlot_ElementConcrete73">
          <a:extLst xmlns:a="http://schemas.openxmlformats.org/drawingml/2006/main">
            <a:ext uri="{FF2B5EF4-FFF2-40B4-BE49-F238E27FC236}">
              <a16:creationId xmlns:a16="http://schemas.microsoft.com/office/drawing/2014/main" id="{24B68D5D-643B-47B3-8969-9FD2537E247F}"/>
            </a:ext>
          </a:extLst>
        </cdr:cNvPr>
        <cdr:cNvSpPr/>
      </cdr:nvSpPr>
      <cdr:spPr>
        <a:xfrm xmlns:a="http://schemas.openxmlformats.org/drawingml/2006/main" rot="2142460">
          <a:off x="3697764" y="3401229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0.37079</cdr:x>
      <cdr:y>0.5131</cdr:y>
    </cdr:from>
    <cdr:to>
      <cdr:x>0.38434</cdr:x>
      <cdr:y>0.53368</cdr:y>
    </cdr:to>
    <cdr:sp macro="" textlink="">
      <cdr:nvSpPr>
        <cdr:cNvPr id="987" name="NDMPlot_ElementConcrete74">
          <a:extLst xmlns:a="http://schemas.openxmlformats.org/drawingml/2006/main">
            <a:ext uri="{FF2B5EF4-FFF2-40B4-BE49-F238E27FC236}">
              <a16:creationId xmlns:a16="http://schemas.microsoft.com/office/drawing/2014/main" id="{1C8BDFB0-7737-4EB7-922C-49581523BD37}"/>
            </a:ext>
          </a:extLst>
        </cdr:cNvPr>
        <cdr:cNvSpPr/>
      </cdr:nvSpPr>
      <cdr:spPr>
        <a:xfrm xmlns:a="http://schemas.openxmlformats.org/drawingml/2006/main" rot="2142460">
          <a:off x="3861432" y="3518869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0.38651</cdr:x>
      <cdr:y>0.53026</cdr:y>
    </cdr:from>
    <cdr:to>
      <cdr:x>0.40006</cdr:x>
      <cdr:y>0.55083</cdr:y>
    </cdr:to>
    <cdr:sp macro="" textlink="">
      <cdr:nvSpPr>
        <cdr:cNvPr id="988" name="NDMPlot_ElementConcrete75">
          <a:extLst xmlns:a="http://schemas.openxmlformats.org/drawingml/2006/main">
            <a:ext uri="{FF2B5EF4-FFF2-40B4-BE49-F238E27FC236}">
              <a16:creationId xmlns:a16="http://schemas.microsoft.com/office/drawing/2014/main" id="{2D86D7FA-B2C2-4BC0-8F58-BB04FE32C5FA}"/>
            </a:ext>
          </a:extLst>
        </cdr:cNvPr>
        <cdr:cNvSpPr/>
      </cdr:nvSpPr>
      <cdr:spPr>
        <a:xfrm xmlns:a="http://schemas.openxmlformats.org/drawingml/2006/main" rot="2142460">
          <a:off x="4025100" y="3636510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3CDD9"/>
        </a:solidFill>
        <a:ln xmlns:a="http://schemas.openxmlformats.org/drawingml/2006/main" w="1905">
          <a:solidFill>
            <a:srgbClr val="D3C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0.40222</cdr:x>
      <cdr:y>0.54741</cdr:y>
    </cdr:from>
    <cdr:to>
      <cdr:x>0.41577</cdr:x>
      <cdr:y>0.56799</cdr:y>
    </cdr:to>
    <cdr:sp macro="" textlink="">
      <cdr:nvSpPr>
        <cdr:cNvPr id="989" name="NDMPlot_ElementConcrete76">
          <a:extLst xmlns:a="http://schemas.openxmlformats.org/drawingml/2006/main">
            <a:ext uri="{FF2B5EF4-FFF2-40B4-BE49-F238E27FC236}">
              <a16:creationId xmlns:a16="http://schemas.microsoft.com/office/drawing/2014/main" id="{1465D42A-4F01-4EC8-9ED4-2708B3F30FC8}"/>
            </a:ext>
          </a:extLst>
        </cdr:cNvPr>
        <cdr:cNvSpPr/>
      </cdr:nvSpPr>
      <cdr:spPr>
        <a:xfrm xmlns:a="http://schemas.openxmlformats.org/drawingml/2006/main" rot="2142460">
          <a:off x="4188769" y="3754151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CCBFD9"/>
        </a:solidFill>
        <a:ln xmlns:a="http://schemas.openxmlformats.org/drawingml/2006/main" w="1905">
          <a:solidFill>
            <a:srgbClr val="CCBF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0.41794</cdr:x>
      <cdr:y>0.56457</cdr:y>
    </cdr:from>
    <cdr:to>
      <cdr:x>0.43149</cdr:x>
      <cdr:y>0.58514</cdr:y>
    </cdr:to>
    <cdr:sp macro="" textlink="">
      <cdr:nvSpPr>
        <cdr:cNvPr id="990" name="NDMPlot_ElementConcrete77">
          <a:extLst xmlns:a="http://schemas.openxmlformats.org/drawingml/2006/main">
            <a:ext uri="{FF2B5EF4-FFF2-40B4-BE49-F238E27FC236}">
              <a16:creationId xmlns:a16="http://schemas.microsoft.com/office/drawing/2014/main" id="{A25D37DB-C0BA-4A67-A729-2E639A1AD726}"/>
            </a:ext>
          </a:extLst>
        </cdr:cNvPr>
        <cdr:cNvSpPr/>
      </cdr:nvSpPr>
      <cdr:spPr>
        <a:xfrm xmlns:a="http://schemas.openxmlformats.org/drawingml/2006/main" rot="2142460">
          <a:off x="4352437" y="3871792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C5B0D8"/>
        </a:solidFill>
        <a:ln xmlns:a="http://schemas.openxmlformats.org/drawingml/2006/main" w="1905">
          <a:solidFill>
            <a:srgbClr val="C5B0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0.43366</cdr:x>
      <cdr:y>0.58172</cdr:y>
    </cdr:from>
    <cdr:to>
      <cdr:x>0.44721</cdr:x>
      <cdr:y>0.60229</cdr:y>
    </cdr:to>
    <cdr:sp macro="" textlink="">
      <cdr:nvSpPr>
        <cdr:cNvPr id="991" name="NDMPlot_ElementConcrete78">
          <a:extLst xmlns:a="http://schemas.openxmlformats.org/drawingml/2006/main">
            <a:ext uri="{FF2B5EF4-FFF2-40B4-BE49-F238E27FC236}">
              <a16:creationId xmlns:a16="http://schemas.microsoft.com/office/drawing/2014/main" id="{D2AF5B8D-9460-4AE4-A941-D59E337AACA3}"/>
            </a:ext>
          </a:extLst>
        </cdr:cNvPr>
        <cdr:cNvSpPr/>
      </cdr:nvSpPr>
      <cdr:spPr>
        <a:xfrm xmlns:a="http://schemas.openxmlformats.org/drawingml/2006/main" rot="2142460">
          <a:off x="4516105" y="3989432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BDA2D8"/>
        </a:solidFill>
        <a:ln xmlns:a="http://schemas.openxmlformats.org/drawingml/2006/main" w="1905">
          <a:solidFill>
            <a:srgbClr val="BDA2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0.44937</cdr:x>
      <cdr:y>0.59887</cdr:y>
    </cdr:from>
    <cdr:to>
      <cdr:x>0.46292</cdr:x>
      <cdr:y>0.61945</cdr:y>
    </cdr:to>
    <cdr:sp macro="" textlink="">
      <cdr:nvSpPr>
        <cdr:cNvPr id="992" name="NDMPlot_ElementConcrete79">
          <a:extLst xmlns:a="http://schemas.openxmlformats.org/drawingml/2006/main">
            <a:ext uri="{FF2B5EF4-FFF2-40B4-BE49-F238E27FC236}">
              <a16:creationId xmlns:a16="http://schemas.microsoft.com/office/drawing/2014/main" id="{89407417-C50E-4508-9CB8-4534A5B5910C}"/>
            </a:ext>
          </a:extLst>
        </cdr:cNvPr>
        <cdr:cNvSpPr/>
      </cdr:nvSpPr>
      <cdr:spPr>
        <a:xfrm xmlns:a="http://schemas.openxmlformats.org/drawingml/2006/main" rot="2142460">
          <a:off x="4679774" y="4107073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B694D7"/>
        </a:solidFill>
        <a:ln xmlns:a="http://schemas.openxmlformats.org/drawingml/2006/main" w="1905">
          <a:solidFill>
            <a:srgbClr val="B694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0.46509</cdr:x>
      <cdr:y>0.61603</cdr:y>
    </cdr:from>
    <cdr:to>
      <cdr:x>0.47864</cdr:x>
      <cdr:y>0.6366</cdr:y>
    </cdr:to>
    <cdr:sp macro="" textlink="">
      <cdr:nvSpPr>
        <cdr:cNvPr id="993" name="NDMPlot_ElementConcrete80">
          <a:extLst xmlns:a="http://schemas.openxmlformats.org/drawingml/2006/main">
            <a:ext uri="{FF2B5EF4-FFF2-40B4-BE49-F238E27FC236}">
              <a16:creationId xmlns:a16="http://schemas.microsoft.com/office/drawing/2014/main" id="{F6E9DA29-1E68-417D-BB06-D028A094CAE9}"/>
            </a:ext>
          </a:extLst>
        </cdr:cNvPr>
        <cdr:cNvSpPr/>
      </cdr:nvSpPr>
      <cdr:spPr>
        <a:xfrm xmlns:a="http://schemas.openxmlformats.org/drawingml/2006/main" rot="2142460">
          <a:off x="4843442" y="4224714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AF85D6"/>
        </a:solidFill>
        <a:ln xmlns:a="http://schemas.openxmlformats.org/drawingml/2006/main" w="1905">
          <a:solidFill>
            <a:srgbClr val="AF85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0.33494</cdr:x>
      <cdr:y>0.43778</cdr:y>
    </cdr:from>
    <cdr:to>
      <cdr:x>0.34849</cdr:x>
      <cdr:y>0.45835</cdr:y>
    </cdr:to>
    <cdr:sp macro="" textlink="">
      <cdr:nvSpPr>
        <cdr:cNvPr id="994" name="NDMPlot_ElementConcrete81">
          <a:extLst xmlns:a="http://schemas.openxmlformats.org/drawingml/2006/main">
            <a:ext uri="{FF2B5EF4-FFF2-40B4-BE49-F238E27FC236}">
              <a16:creationId xmlns:a16="http://schemas.microsoft.com/office/drawing/2014/main" id="{6BD85FFD-FE66-4FE7-BD31-6CF42531DBBF}"/>
            </a:ext>
          </a:extLst>
        </cdr:cNvPr>
        <cdr:cNvSpPr/>
      </cdr:nvSpPr>
      <cdr:spPr>
        <a:xfrm xmlns:a="http://schemas.openxmlformats.org/drawingml/2006/main" rot="2142460">
          <a:off x="3488068" y="3002279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0.35066</cdr:x>
      <cdr:y>0.45493</cdr:y>
    </cdr:from>
    <cdr:to>
      <cdr:x>0.3642</cdr:x>
      <cdr:y>0.4755</cdr:y>
    </cdr:to>
    <cdr:sp macro="" textlink="">
      <cdr:nvSpPr>
        <cdr:cNvPr id="995" name="NDMPlot_ElementConcrete82">
          <a:extLst xmlns:a="http://schemas.openxmlformats.org/drawingml/2006/main">
            <a:ext uri="{FF2B5EF4-FFF2-40B4-BE49-F238E27FC236}">
              <a16:creationId xmlns:a16="http://schemas.microsoft.com/office/drawing/2014/main" id="{7039B1FF-DBC5-4BDA-B27A-5D251F630C23}"/>
            </a:ext>
          </a:extLst>
        </cdr:cNvPr>
        <cdr:cNvSpPr/>
      </cdr:nvSpPr>
      <cdr:spPr>
        <a:xfrm xmlns:a="http://schemas.openxmlformats.org/drawingml/2006/main" rot="2142460">
          <a:off x="3651736" y="3119920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0.36637</cdr:x>
      <cdr:y>0.47209</cdr:y>
    </cdr:from>
    <cdr:to>
      <cdr:x>0.37992</cdr:x>
      <cdr:y>0.49266</cdr:y>
    </cdr:to>
    <cdr:sp macro="" textlink="">
      <cdr:nvSpPr>
        <cdr:cNvPr id="996" name="NDMPlot_ElementConcrete83">
          <a:extLst xmlns:a="http://schemas.openxmlformats.org/drawingml/2006/main">
            <a:ext uri="{FF2B5EF4-FFF2-40B4-BE49-F238E27FC236}">
              <a16:creationId xmlns:a16="http://schemas.microsoft.com/office/drawing/2014/main" id="{20B2F149-15B3-47C6-8C09-1437199BB1B7}"/>
            </a:ext>
          </a:extLst>
        </cdr:cNvPr>
        <cdr:cNvSpPr/>
      </cdr:nvSpPr>
      <cdr:spPr>
        <a:xfrm xmlns:a="http://schemas.openxmlformats.org/drawingml/2006/main" rot="2142460">
          <a:off x="3815405" y="3237560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0.38209</cdr:x>
      <cdr:y>0.48924</cdr:y>
    </cdr:from>
    <cdr:to>
      <cdr:x>0.39564</cdr:x>
      <cdr:y>0.50981</cdr:y>
    </cdr:to>
    <cdr:sp macro="" textlink="">
      <cdr:nvSpPr>
        <cdr:cNvPr id="997" name="NDMPlot_ElementConcrete84">
          <a:extLst xmlns:a="http://schemas.openxmlformats.org/drawingml/2006/main">
            <a:ext uri="{FF2B5EF4-FFF2-40B4-BE49-F238E27FC236}">
              <a16:creationId xmlns:a16="http://schemas.microsoft.com/office/drawing/2014/main" id="{A8BA2B08-BDDF-4850-88D2-CDBDFFB53AAB}"/>
            </a:ext>
          </a:extLst>
        </cdr:cNvPr>
        <cdr:cNvSpPr/>
      </cdr:nvSpPr>
      <cdr:spPr>
        <a:xfrm xmlns:a="http://schemas.openxmlformats.org/drawingml/2006/main" rot="2142460">
          <a:off x="3979073" y="3355201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0.3978</cdr:x>
      <cdr:y>0.50639</cdr:y>
    </cdr:from>
    <cdr:to>
      <cdr:x>0.41135</cdr:x>
      <cdr:y>0.52697</cdr:y>
    </cdr:to>
    <cdr:sp macro="" textlink="">
      <cdr:nvSpPr>
        <cdr:cNvPr id="998" name="NDMPlot_ElementConcrete85">
          <a:extLst xmlns:a="http://schemas.openxmlformats.org/drawingml/2006/main">
            <a:ext uri="{FF2B5EF4-FFF2-40B4-BE49-F238E27FC236}">
              <a16:creationId xmlns:a16="http://schemas.microsoft.com/office/drawing/2014/main" id="{C5B75CAC-AF42-4D15-8E45-C6B75FF1C0D8}"/>
            </a:ext>
          </a:extLst>
        </cdr:cNvPr>
        <cdr:cNvSpPr/>
      </cdr:nvSpPr>
      <cdr:spPr>
        <a:xfrm xmlns:a="http://schemas.openxmlformats.org/drawingml/2006/main" rot="2142460">
          <a:off x="4142741" y="3472842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9D9DA"/>
        </a:solidFill>
        <a:ln xmlns:a="http://schemas.openxmlformats.org/drawingml/2006/main" w="1905">
          <a:solidFill>
            <a:srgbClr val="D9D9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0.41352</cdr:x>
      <cdr:y>0.52355</cdr:y>
    </cdr:from>
    <cdr:to>
      <cdr:x>0.42707</cdr:x>
      <cdr:y>0.54412</cdr:y>
    </cdr:to>
    <cdr:sp macro="" textlink="">
      <cdr:nvSpPr>
        <cdr:cNvPr id="999" name="NDMPlot_ElementConcrete86">
          <a:extLst xmlns:a="http://schemas.openxmlformats.org/drawingml/2006/main">
            <a:ext uri="{FF2B5EF4-FFF2-40B4-BE49-F238E27FC236}">
              <a16:creationId xmlns:a16="http://schemas.microsoft.com/office/drawing/2014/main" id="{89F125D9-18EF-4093-9C73-95F5BED3958B}"/>
            </a:ext>
          </a:extLst>
        </cdr:cNvPr>
        <cdr:cNvSpPr/>
      </cdr:nvSpPr>
      <cdr:spPr>
        <a:xfrm xmlns:a="http://schemas.openxmlformats.org/drawingml/2006/main" rot="2142460">
          <a:off x="4306410" y="3590483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2CAD9"/>
        </a:solidFill>
        <a:ln xmlns:a="http://schemas.openxmlformats.org/drawingml/2006/main" w="1905">
          <a:solidFill>
            <a:srgbClr val="D2CA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0.42924</cdr:x>
      <cdr:y>0.5407</cdr:y>
    </cdr:from>
    <cdr:to>
      <cdr:x>0.44279</cdr:x>
      <cdr:y>0.56127</cdr:y>
    </cdr:to>
    <cdr:sp macro="" textlink="">
      <cdr:nvSpPr>
        <cdr:cNvPr id="1000" name="NDMPlot_ElementConcrete87">
          <a:extLst xmlns:a="http://schemas.openxmlformats.org/drawingml/2006/main">
            <a:ext uri="{FF2B5EF4-FFF2-40B4-BE49-F238E27FC236}">
              <a16:creationId xmlns:a16="http://schemas.microsoft.com/office/drawing/2014/main" id="{88DADC64-85D6-4C8F-9756-6756E60A25EC}"/>
            </a:ext>
          </a:extLst>
        </cdr:cNvPr>
        <cdr:cNvSpPr/>
      </cdr:nvSpPr>
      <cdr:spPr>
        <a:xfrm xmlns:a="http://schemas.openxmlformats.org/drawingml/2006/main" rot="2142460">
          <a:off x="4470078" y="3708124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CBBCD9"/>
        </a:solidFill>
        <a:ln xmlns:a="http://schemas.openxmlformats.org/drawingml/2006/main" w="1905">
          <a:solidFill>
            <a:srgbClr val="CBBC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0.44495</cdr:x>
      <cdr:y>0.55785</cdr:y>
    </cdr:from>
    <cdr:to>
      <cdr:x>0.4585</cdr:x>
      <cdr:y>0.57843</cdr:y>
    </cdr:to>
    <cdr:sp macro="" textlink="">
      <cdr:nvSpPr>
        <cdr:cNvPr id="1001" name="NDMPlot_ElementConcrete88">
          <a:extLst xmlns:a="http://schemas.openxmlformats.org/drawingml/2006/main">
            <a:ext uri="{FF2B5EF4-FFF2-40B4-BE49-F238E27FC236}">
              <a16:creationId xmlns:a16="http://schemas.microsoft.com/office/drawing/2014/main" id="{D56AAE68-F47E-4D32-A28D-7FE17F343C92}"/>
            </a:ext>
          </a:extLst>
        </cdr:cNvPr>
        <cdr:cNvSpPr/>
      </cdr:nvSpPr>
      <cdr:spPr>
        <a:xfrm xmlns:a="http://schemas.openxmlformats.org/drawingml/2006/main" rot="2142460">
          <a:off x="4633746" y="3825764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C3ADD8"/>
        </a:solidFill>
        <a:ln xmlns:a="http://schemas.openxmlformats.org/drawingml/2006/main" w="1905">
          <a:solidFill>
            <a:srgbClr val="C3AD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0.46067</cdr:x>
      <cdr:y>0.57501</cdr:y>
    </cdr:from>
    <cdr:to>
      <cdr:x>0.47422</cdr:x>
      <cdr:y>0.59558</cdr:y>
    </cdr:to>
    <cdr:sp macro="" textlink="">
      <cdr:nvSpPr>
        <cdr:cNvPr id="1002" name="NDMPlot_ElementConcrete89">
          <a:extLst xmlns:a="http://schemas.openxmlformats.org/drawingml/2006/main">
            <a:ext uri="{FF2B5EF4-FFF2-40B4-BE49-F238E27FC236}">
              <a16:creationId xmlns:a16="http://schemas.microsoft.com/office/drawing/2014/main" id="{2ED13581-8FCA-4E40-9A47-02FD202BD7AD}"/>
            </a:ext>
          </a:extLst>
        </cdr:cNvPr>
        <cdr:cNvSpPr/>
      </cdr:nvSpPr>
      <cdr:spPr>
        <a:xfrm xmlns:a="http://schemas.openxmlformats.org/drawingml/2006/main" rot="2142460">
          <a:off x="4797415" y="3943405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BC9FD7"/>
        </a:solidFill>
        <a:ln xmlns:a="http://schemas.openxmlformats.org/drawingml/2006/main" w="1905">
          <a:solidFill>
            <a:srgbClr val="BC9F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0.47639</cdr:x>
      <cdr:y>0.59216</cdr:y>
    </cdr:from>
    <cdr:to>
      <cdr:x>0.48993</cdr:x>
      <cdr:y>0.61274</cdr:y>
    </cdr:to>
    <cdr:sp macro="" textlink="">
      <cdr:nvSpPr>
        <cdr:cNvPr id="1003" name="NDMPlot_ElementConcrete90">
          <a:extLst xmlns:a="http://schemas.openxmlformats.org/drawingml/2006/main">
            <a:ext uri="{FF2B5EF4-FFF2-40B4-BE49-F238E27FC236}">
              <a16:creationId xmlns:a16="http://schemas.microsoft.com/office/drawing/2014/main" id="{FFDDD36C-845A-4A90-A0A2-3A4E70CA28F6}"/>
            </a:ext>
          </a:extLst>
        </cdr:cNvPr>
        <cdr:cNvSpPr/>
      </cdr:nvSpPr>
      <cdr:spPr>
        <a:xfrm xmlns:a="http://schemas.openxmlformats.org/drawingml/2006/main" rot="2142460">
          <a:off x="4961083" y="4061046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B591D7"/>
        </a:solidFill>
        <a:ln xmlns:a="http://schemas.openxmlformats.org/drawingml/2006/main" w="1905">
          <a:solidFill>
            <a:srgbClr val="B591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0.34624</cdr:x>
      <cdr:y>0.41391</cdr:y>
    </cdr:from>
    <cdr:to>
      <cdr:x>0.35979</cdr:x>
      <cdr:y>0.43449</cdr:y>
    </cdr:to>
    <cdr:sp macro="" textlink="">
      <cdr:nvSpPr>
        <cdr:cNvPr id="1004" name="NDMPlot_ElementConcrete91">
          <a:extLst xmlns:a="http://schemas.openxmlformats.org/drawingml/2006/main">
            <a:ext uri="{FF2B5EF4-FFF2-40B4-BE49-F238E27FC236}">
              <a16:creationId xmlns:a16="http://schemas.microsoft.com/office/drawing/2014/main" id="{42348262-2892-45CA-9A45-E1D1F09DA49F}"/>
            </a:ext>
          </a:extLst>
        </cdr:cNvPr>
        <cdr:cNvSpPr/>
      </cdr:nvSpPr>
      <cdr:spPr>
        <a:xfrm xmlns:a="http://schemas.openxmlformats.org/drawingml/2006/main" rot="2142460">
          <a:off x="3605709" y="2838611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0.36195</cdr:x>
      <cdr:y>0.43107</cdr:y>
    </cdr:from>
    <cdr:to>
      <cdr:x>0.3755</cdr:x>
      <cdr:y>0.45164</cdr:y>
    </cdr:to>
    <cdr:sp macro="" textlink="">
      <cdr:nvSpPr>
        <cdr:cNvPr id="1005" name="NDMPlot_ElementConcrete92">
          <a:extLst xmlns:a="http://schemas.openxmlformats.org/drawingml/2006/main">
            <a:ext uri="{FF2B5EF4-FFF2-40B4-BE49-F238E27FC236}">
              <a16:creationId xmlns:a16="http://schemas.microsoft.com/office/drawing/2014/main" id="{9CB40769-8802-4DA4-AD32-97090032AA7D}"/>
            </a:ext>
          </a:extLst>
        </cdr:cNvPr>
        <cdr:cNvSpPr/>
      </cdr:nvSpPr>
      <cdr:spPr>
        <a:xfrm xmlns:a="http://schemas.openxmlformats.org/drawingml/2006/main" rot="2142460">
          <a:off x="3769377" y="2956251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0.37767</cdr:x>
      <cdr:y>0.44822</cdr:y>
    </cdr:from>
    <cdr:to>
      <cdr:x>0.39122</cdr:x>
      <cdr:y>0.46879</cdr:y>
    </cdr:to>
    <cdr:sp macro="" textlink="">
      <cdr:nvSpPr>
        <cdr:cNvPr id="1006" name="NDMPlot_ElementConcrete93">
          <a:extLst xmlns:a="http://schemas.openxmlformats.org/drawingml/2006/main">
            <a:ext uri="{FF2B5EF4-FFF2-40B4-BE49-F238E27FC236}">
              <a16:creationId xmlns:a16="http://schemas.microsoft.com/office/drawing/2014/main" id="{0F4989AF-3842-4F0F-82D1-89FC0B34DE43}"/>
            </a:ext>
          </a:extLst>
        </cdr:cNvPr>
        <cdr:cNvSpPr/>
      </cdr:nvSpPr>
      <cdr:spPr>
        <a:xfrm xmlns:a="http://schemas.openxmlformats.org/drawingml/2006/main" rot="2142460">
          <a:off x="3933046" y="3073892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0.39339</cdr:x>
      <cdr:y>0.46537</cdr:y>
    </cdr:from>
    <cdr:to>
      <cdr:x>0.40693</cdr:x>
      <cdr:y>0.48595</cdr:y>
    </cdr:to>
    <cdr:sp macro="" textlink="">
      <cdr:nvSpPr>
        <cdr:cNvPr id="1007" name="NDMPlot_ElementConcrete94">
          <a:extLst xmlns:a="http://schemas.openxmlformats.org/drawingml/2006/main">
            <a:ext uri="{FF2B5EF4-FFF2-40B4-BE49-F238E27FC236}">
              <a16:creationId xmlns:a16="http://schemas.microsoft.com/office/drawing/2014/main" id="{5170B585-5E63-44B7-A9B1-1E7F5886F307}"/>
            </a:ext>
          </a:extLst>
        </cdr:cNvPr>
        <cdr:cNvSpPr/>
      </cdr:nvSpPr>
      <cdr:spPr>
        <a:xfrm xmlns:a="http://schemas.openxmlformats.org/drawingml/2006/main" rot="2142460">
          <a:off x="4096714" y="3191533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0.4091</cdr:x>
      <cdr:y>0.48253</cdr:y>
    </cdr:from>
    <cdr:to>
      <cdr:x>0.42265</cdr:x>
      <cdr:y>0.5031</cdr:y>
    </cdr:to>
    <cdr:sp macro="" textlink="">
      <cdr:nvSpPr>
        <cdr:cNvPr id="1008" name="NDMPlot_ElementConcrete95">
          <a:extLst xmlns:a="http://schemas.openxmlformats.org/drawingml/2006/main">
            <a:ext uri="{FF2B5EF4-FFF2-40B4-BE49-F238E27FC236}">
              <a16:creationId xmlns:a16="http://schemas.microsoft.com/office/drawing/2014/main" id="{3F68B12C-18BE-4101-8FAC-879AF7034375}"/>
            </a:ext>
          </a:extLst>
        </cdr:cNvPr>
        <cdr:cNvSpPr/>
      </cdr:nvSpPr>
      <cdr:spPr>
        <a:xfrm xmlns:a="http://schemas.openxmlformats.org/drawingml/2006/main" rot="2142460">
          <a:off x="4260382" y="3309174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0.42482</cdr:x>
      <cdr:y>0.49968</cdr:y>
    </cdr:from>
    <cdr:to>
      <cdr:x>0.43837</cdr:x>
      <cdr:y>0.52025</cdr:y>
    </cdr:to>
    <cdr:sp macro="" textlink="">
      <cdr:nvSpPr>
        <cdr:cNvPr id="1009" name="NDMPlot_ElementConcrete96">
          <a:extLst xmlns:a="http://schemas.openxmlformats.org/drawingml/2006/main">
            <a:ext uri="{FF2B5EF4-FFF2-40B4-BE49-F238E27FC236}">
              <a16:creationId xmlns:a16="http://schemas.microsoft.com/office/drawing/2014/main" id="{B16B5181-B321-4434-BC2B-BC6F6E314615}"/>
            </a:ext>
          </a:extLst>
        </cdr:cNvPr>
        <cdr:cNvSpPr/>
      </cdr:nvSpPr>
      <cdr:spPr>
        <a:xfrm xmlns:a="http://schemas.openxmlformats.org/drawingml/2006/main" rot="2142460">
          <a:off x="4424051" y="3426814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8D6DA"/>
        </a:solidFill>
        <a:ln xmlns:a="http://schemas.openxmlformats.org/drawingml/2006/main" w="1905">
          <a:solidFill>
            <a:srgbClr val="D8D6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0.44053</cdr:x>
      <cdr:y>0.51684</cdr:y>
    </cdr:from>
    <cdr:to>
      <cdr:x>0.45408</cdr:x>
      <cdr:y>0.53741</cdr:y>
    </cdr:to>
    <cdr:sp macro="" textlink="">
      <cdr:nvSpPr>
        <cdr:cNvPr id="1010" name="NDMPlot_ElementConcrete97">
          <a:extLst xmlns:a="http://schemas.openxmlformats.org/drawingml/2006/main">
            <a:ext uri="{FF2B5EF4-FFF2-40B4-BE49-F238E27FC236}">
              <a16:creationId xmlns:a16="http://schemas.microsoft.com/office/drawing/2014/main" id="{39A58A37-10C8-4CCD-A2B8-46289121B15F}"/>
            </a:ext>
          </a:extLst>
        </cdr:cNvPr>
        <cdr:cNvSpPr/>
      </cdr:nvSpPr>
      <cdr:spPr>
        <a:xfrm xmlns:a="http://schemas.openxmlformats.org/drawingml/2006/main" rot="2142460">
          <a:off x="4587719" y="3544455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1C7D9"/>
        </a:solidFill>
        <a:ln xmlns:a="http://schemas.openxmlformats.org/drawingml/2006/main" w="1905">
          <a:solidFill>
            <a:srgbClr val="D1C7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0.45625</cdr:x>
      <cdr:y>0.53399</cdr:y>
    </cdr:from>
    <cdr:to>
      <cdr:x>0.4698</cdr:x>
      <cdr:y>0.55456</cdr:y>
    </cdr:to>
    <cdr:sp macro="" textlink="">
      <cdr:nvSpPr>
        <cdr:cNvPr id="1011" name="NDMPlot_ElementConcrete98">
          <a:extLst xmlns:a="http://schemas.openxmlformats.org/drawingml/2006/main">
            <a:ext uri="{FF2B5EF4-FFF2-40B4-BE49-F238E27FC236}">
              <a16:creationId xmlns:a16="http://schemas.microsoft.com/office/drawing/2014/main" id="{E2842D30-6028-450C-AC54-932ABCE4A0AF}"/>
            </a:ext>
          </a:extLst>
        </cdr:cNvPr>
        <cdr:cNvSpPr/>
      </cdr:nvSpPr>
      <cdr:spPr>
        <a:xfrm xmlns:a="http://schemas.openxmlformats.org/drawingml/2006/main" rot="2142460">
          <a:off x="4751387" y="3662096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C9B9D9"/>
        </a:solidFill>
        <a:ln xmlns:a="http://schemas.openxmlformats.org/drawingml/2006/main" w="1905">
          <a:solidFill>
            <a:srgbClr val="C9B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0.47197</cdr:x>
      <cdr:y>0.55114</cdr:y>
    </cdr:from>
    <cdr:to>
      <cdr:x>0.48551</cdr:x>
      <cdr:y>0.57172</cdr:y>
    </cdr:to>
    <cdr:sp macro="" textlink="">
      <cdr:nvSpPr>
        <cdr:cNvPr id="1012" name="NDMPlot_ElementConcrete99">
          <a:extLst xmlns:a="http://schemas.openxmlformats.org/drawingml/2006/main">
            <a:ext uri="{FF2B5EF4-FFF2-40B4-BE49-F238E27FC236}">
              <a16:creationId xmlns:a16="http://schemas.microsoft.com/office/drawing/2014/main" id="{963BABF1-1736-42CD-B745-3429A60197A4}"/>
            </a:ext>
          </a:extLst>
        </cdr:cNvPr>
        <cdr:cNvSpPr/>
      </cdr:nvSpPr>
      <cdr:spPr>
        <a:xfrm xmlns:a="http://schemas.openxmlformats.org/drawingml/2006/main" rot="2142460">
          <a:off x="4915055" y="3779737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C2ABD8"/>
        </a:solidFill>
        <a:ln xmlns:a="http://schemas.openxmlformats.org/drawingml/2006/main" w="1905">
          <a:solidFill>
            <a:srgbClr val="C2AB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0.48768</cdr:x>
      <cdr:y>0.5683</cdr:y>
    </cdr:from>
    <cdr:to>
      <cdr:x>0.50123</cdr:x>
      <cdr:y>0.58887</cdr:y>
    </cdr:to>
    <cdr:sp macro="" textlink="">
      <cdr:nvSpPr>
        <cdr:cNvPr id="1013" name="NDMPlot_ElementConcrete100">
          <a:extLst xmlns:a="http://schemas.openxmlformats.org/drawingml/2006/main">
            <a:ext uri="{FF2B5EF4-FFF2-40B4-BE49-F238E27FC236}">
              <a16:creationId xmlns:a16="http://schemas.microsoft.com/office/drawing/2014/main" id="{BA6F4E47-1A5E-4DFB-86C5-35E5D664FFF5}"/>
            </a:ext>
          </a:extLst>
        </cdr:cNvPr>
        <cdr:cNvSpPr/>
      </cdr:nvSpPr>
      <cdr:spPr>
        <a:xfrm xmlns:a="http://schemas.openxmlformats.org/drawingml/2006/main" rot="2142460">
          <a:off x="5078723" y="3897378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BB9CD7"/>
        </a:solidFill>
        <a:ln xmlns:a="http://schemas.openxmlformats.org/drawingml/2006/main" w="1905">
          <a:solidFill>
            <a:srgbClr val="BB9C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0.35753</cdr:x>
      <cdr:y>0.39005</cdr:y>
    </cdr:from>
    <cdr:to>
      <cdr:x>0.37108</cdr:x>
      <cdr:y>0.41062</cdr:y>
    </cdr:to>
    <cdr:sp macro="" textlink="">
      <cdr:nvSpPr>
        <cdr:cNvPr id="1014" name="NDMPlot_ElementConcrete101">
          <a:extLst xmlns:a="http://schemas.openxmlformats.org/drawingml/2006/main">
            <a:ext uri="{FF2B5EF4-FFF2-40B4-BE49-F238E27FC236}">
              <a16:creationId xmlns:a16="http://schemas.microsoft.com/office/drawing/2014/main" id="{11918C47-1DB2-4E51-80D6-4B7914805805}"/>
            </a:ext>
          </a:extLst>
        </cdr:cNvPr>
        <cdr:cNvSpPr/>
      </cdr:nvSpPr>
      <cdr:spPr>
        <a:xfrm xmlns:a="http://schemas.openxmlformats.org/drawingml/2006/main" rot="2142460">
          <a:off x="3723350" y="2674942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0.37325</cdr:x>
      <cdr:y>0.4072</cdr:y>
    </cdr:from>
    <cdr:to>
      <cdr:x>0.3868</cdr:x>
      <cdr:y>0.42777</cdr:y>
    </cdr:to>
    <cdr:sp macro="" textlink="">
      <cdr:nvSpPr>
        <cdr:cNvPr id="1015" name="NDMPlot_ElementConcrete102">
          <a:extLst xmlns:a="http://schemas.openxmlformats.org/drawingml/2006/main">
            <a:ext uri="{FF2B5EF4-FFF2-40B4-BE49-F238E27FC236}">
              <a16:creationId xmlns:a16="http://schemas.microsoft.com/office/drawing/2014/main" id="{319154EE-8CCD-4B36-8BEB-68AF387D4723}"/>
            </a:ext>
          </a:extLst>
        </cdr:cNvPr>
        <cdr:cNvSpPr/>
      </cdr:nvSpPr>
      <cdr:spPr>
        <a:xfrm xmlns:a="http://schemas.openxmlformats.org/drawingml/2006/main" rot="2142460">
          <a:off x="3887018" y="2792583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0.38897</cdr:x>
      <cdr:y>0.42435</cdr:y>
    </cdr:from>
    <cdr:to>
      <cdr:x>0.40251</cdr:x>
      <cdr:y>0.44493</cdr:y>
    </cdr:to>
    <cdr:sp macro="" textlink="">
      <cdr:nvSpPr>
        <cdr:cNvPr id="1016" name="NDMPlot_ElementConcrete103">
          <a:extLst xmlns:a="http://schemas.openxmlformats.org/drawingml/2006/main">
            <a:ext uri="{FF2B5EF4-FFF2-40B4-BE49-F238E27FC236}">
              <a16:creationId xmlns:a16="http://schemas.microsoft.com/office/drawing/2014/main" id="{F7646289-8FF5-4032-B3AA-55B397D02EC8}"/>
            </a:ext>
          </a:extLst>
        </cdr:cNvPr>
        <cdr:cNvSpPr/>
      </cdr:nvSpPr>
      <cdr:spPr>
        <a:xfrm xmlns:a="http://schemas.openxmlformats.org/drawingml/2006/main" rot="2142460">
          <a:off x="4050686" y="2910224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0.40468</cdr:x>
      <cdr:y>0.44151</cdr:y>
    </cdr:from>
    <cdr:to>
      <cdr:x>0.41823</cdr:x>
      <cdr:y>0.46208</cdr:y>
    </cdr:to>
    <cdr:sp macro="" textlink="">
      <cdr:nvSpPr>
        <cdr:cNvPr id="1017" name="NDMPlot_ElementConcrete104">
          <a:extLst xmlns:a="http://schemas.openxmlformats.org/drawingml/2006/main">
            <a:ext uri="{FF2B5EF4-FFF2-40B4-BE49-F238E27FC236}">
              <a16:creationId xmlns:a16="http://schemas.microsoft.com/office/drawing/2014/main" id="{147FD836-90C5-4C99-9FF8-0BD6E0678C74}"/>
            </a:ext>
          </a:extLst>
        </cdr:cNvPr>
        <cdr:cNvSpPr/>
      </cdr:nvSpPr>
      <cdr:spPr>
        <a:xfrm xmlns:a="http://schemas.openxmlformats.org/drawingml/2006/main" rot="2142460">
          <a:off x="4214355" y="3027865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0.4204</cdr:x>
      <cdr:y>0.45866</cdr:y>
    </cdr:from>
    <cdr:to>
      <cdr:x>0.43395</cdr:x>
      <cdr:y>0.47924</cdr:y>
    </cdr:to>
    <cdr:sp macro="" textlink="">
      <cdr:nvSpPr>
        <cdr:cNvPr id="1018" name="NDMPlot_ElementConcrete105">
          <a:extLst xmlns:a="http://schemas.openxmlformats.org/drawingml/2006/main">
            <a:ext uri="{FF2B5EF4-FFF2-40B4-BE49-F238E27FC236}">
              <a16:creationId xmlns:a16="http://schemas.microsoft.com/office/drawing/2014/main" id="{BAABD503-E299-47DA-A9C5-DA247A5AAE14}"/>
            </a:ext>
          </a:extLst>
        </cdr:cNvPr>
        <cdr:cNvSpPr/>
      </cdr:nvSpPr>
      <cdr:spPr>
        <a:xfrm xmlns:a="http://schemas.openxmlformats.org/drawingml/2006/main" rot="2142460">
          <a:off x="4378023" y="3145505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0.43611</cdr:x>
      <cdr:y>0.47582</cdr:y>
    </cdr:from>
    <cdr:to>
      <cdr:x>0.44966</cdr:x>
      <cdr:y>0.49639</cdr:y>
    </cdr:to>
    <cdr:sp macro="" textlink="">
      <cdr:nvSpPr>
        <cdr:cNvPr id="1019" name="NDMPlot_ElementConcrete106">
          <a:extLst xmlns:a="http://schemas.openxmlformats.org/drawingml/2006/main">
            <a:ext uri="{FF2B5EF4-FFF2-40B4-BE49-F238E27FC236}">
              <a16:creationId xmlns:a16="http://schemas.microsoft.com/office/drawing/2014/main" id="{0949C8FF-E095-4C01-B9B5-DCB4C3D405AA}"/>
            </a:ext>
          </a:extLst>
        </cdr:cNvPr>
        <cdr:cNvSpPr/>
      </cdr:nvSpPr>
      <cdr:spPr>
        <a:xfrm xmlns:a="http://schemas.openxmlformats.org/drawingml/2006/main" rot="2142460">
          <a:off x="4541691" y="3263146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0.45183</cdr:x>
      <cdr:y>0.49297</cdr:y>
    </cdr:from>
    <cdr:to>
      <cdr:x>0.46538</cdr:x>
      <cdr:y>0.51354</cdr:y>
    </cdr:to>
    <cdr:sp macro="" textlink="">
      <cdr:nvSpPr>
        <cdr:cNvPr id="1020" name="NDMPlot_ElementConcrete107">
          <a:extLst xmlns:a="http://schemas.openxmlformats.org/drawingml/2006/main">
            <a:ext uri="{FF2B5EF4-FFF2-40B4-BE49-F238E27FC236}">
              <a16:creationId xmlns:a16="http://schemas.microsoft.com/office/drawing/2014/main" id="{57AB67E8-84F0-4093-8117-B5EA6E031443}"/>
            </a:ext>
          </a:extLst>
        </cdr:cNvPr>
        <cdr:cNvSpPr/>
      </cdr:nvSpPr>
      <cdr:spPr>
        <a:xfrm xmlns:a="http://schemas.openxmlformats.org/drawingml/2006/main" rot="2142460">
          <a:off x="4705359" y="3380787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6D3DA"/>
        </a:solidFill>
        <a:ln xmlns:a="http://schemas.openxmlformats.org/drawingml/2006/main" w="1905">
          <a:solidFill>
            <a:srgbClr val="D6D3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0.46755</cdr:x>
      <cdr:y>0.51012</cdr:y>
    </cdr:from>
    <cdr:to>
      <cdr:x>0.48109</cdr:x>
      <cdr:y>0.5307</cdr:y>
    </cdr:to>
    <cdr:sp macro="" textlink="">
      <cdr:nvSpPr>
        <cdr:cNvPr id="1021" name="NDMPlot_ElementConcrete108">
          <a:extLst xmlns:a="http://schemas.openxmlformats.org/drawingml/2006/main">
            <a:ext uri="{FF2B5EF4-FFF2-40B4-BE49-F238E27FC236}">
              <a16:creationId xmlns:a16="http://schemas.microsoft.com/office/drawing/2014/main" id="{37C00A3D-7C9E-4C03-8E52-49C47CCDF5FD}"/>
            </a:ext>
          </a:extLst>
        </cdr:cNvPr>
        <cdr:cNvSpPr/>
      </cdr:nvSpPr>
      <cdr:spPr>
        <a:xfrm xmlns:a="http://schemas.openxmlformats.org/drawingml/2006/main" rot="2142460">
          <a:off x="4869028" y="3498428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CFC5D9"/>
        </a:solidFill>
        <a:ln xmlns:a="http://schemas.openxmlformats.org/drawingml/2006/main" w="1905">
          <a:solidFill>
            <a:srgbClr val="CFC5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0.48326</cdr:x>
      <cdr:y>0.52728</cdr:y>
    </cdr:from>
    <cdr:to>
      <cdr:x>0.49681</cdr:x>
      <cdr:y>0.54785</cdr:y>
    </cdr:to>
    <cdr:sp macro="" textlink="">
      <cdr:nvSpPr>
        <cdr:cNvPr id="1022" name="NDMPlot_ElementConcrete109">
          <a:extLst xmlns:a="http://schemas.openxmlformats.org/drawingml/2006/main">
            <a:ext uri="{FF2B5EF4-FFF2-40B4-BE49-F238E27FC236}">
              <a16:creationId xmlns:a16="http://schemas.microsoft.com/office/drawing/2014/main" id="{126B8903-8EEA-4809-94A5-D0A56E601330}"/>
            </a:ext>
          </a:extLst>
        </cdr:cNvPr>
        <cdr:cNvSpPr/>
      </cdr:nvSpPr>
      <cdr:spPr>
        <a:xfrm xmlns:a="http://schemas.openxmlformats.org/drawingml/2006/main" rot="2142460">
          <a:off x="5032696" y="3616068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C8B6D8"/>
        </a:solidFill>
        <a:ln xmlns:a="http://schemas.openxmlformats.org/drawingml/2006/main" w="1905">
          <a:solidFill>
            <a:srgbClr val="C8B6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0.49898</cdr:x>
      <cdr:y>0.54443</cdr:y>
    </cdr:from>
    <cdr:to>
      <cdr:x>0.51253</cdr:x>
      <cdr:y>0.565</cdr:y>
    </cdr:to>
    <cdr:sp macro="" textlink="">
      <cdr:nvSpPr>
        <cdr:cNvPr id="1023" name="NDMPlot_ElementConcrete110">
          <a:extLst xmlns:a="http://schemas.openxmlformats.org/drawingml/2006/main">
            <a:ext uri="{FF2B5EF4-FFF2-40B4-BE49-F238E27FC236}">
              <a16:creationId xmlns:a16="http://schemas.microsoft.com/office/drawing/2014/main" id="{A22079C8-565B-43D8-B1FF-87D4D1707CFA}"/>
            </a:ext>
          </a:extLst>
        </cdr:cNvPr>
        <cdr:cNvSpPr/>
      </cdr:nvSpPr>
      <cdr:spPr>
        <a:xfrm xmlns:a="http://schemas.openxmlformats.org/drawingml/2006/main" rot="2142460">
          <a:off x="5196364" y="3733709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 w="1905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0.36883</cdr:x>
      <cdr:y>0.36618</cdr:y>
    </cdr:from>
    <cdr:to>
      <cdr:x>0.38238</cdr:x>
      <cdr:y>0.38676</cdr:y>
    </cdr:to>
    <cdr:sp macro="" textlink="">
      <cdr:nvSpPr>
        <cdr:cNvPr id="1024" name="NDMPlot_ElementConcrete111">
          <a:extLst xmlns:a="http://schemas.openxmlformats.org/drawingml/2006/main">
            <a:ext uri="{FF2B5EF4-FFF2-40B4-BE49-F238E27FC236}">
              <a16:creationId xmlns:a16="http://schemas.microsoft.com/office/drawing/2014/main" id="{3C55F921-7519-400A-9C8F-71FA21DEFB9A}"/>
            </a:ext>
          </a:extLst>
        </cdr:cNvPr>
        <cdr:cNvSpPr/>
      </cdr:nvSpPr>
      <cdr:spPr>
        <a:xfrm xmlns:a="http://schemas.openxmlformats.org/drawingml/2006/main" rot="2142460">
          <a:off x="3840991" y="2511274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0.38455</cdr:x>
      <cdr:y>0.38334</cdr:y>
    </cdr:from>
    <cdr:to>
      <cdr:x>0.39809</cdr:x>
      <cdr:y>0.40391</cdr:y>
    </cdr:to>
    <cdr:sp macro="" textlink="">
      <cdr:nvSpPr>
        <cdr:cNvPr id="1025" name="NDMPlot_ElementConcrete112">
          <a:extLst xmlns:a="http://schemas.openxmlformats.org/drawingml/2006/main">
            <a:ext uri="{FF2B5EF4-FFF2-40B4-BE49-F238E27FC236}">
              <a16:creationId xmlns:a16="http://schemas.microsoft.com/office/drawing/2014/main" id="{9CB85F33-46EA-42E6-AF01-EB7BCBDADD8C}"/>
            </a:ext>
          </a:extLst>
        </cdr:cNvPr>
        <cdr:cNvSpPr/>
      </cdr:nvSpPr>
      <cdr:spPr>
        <a:xfrm xmlns:a="http://schemas.openxmlformats.org/drawingml/2006/main" rot="2142460">
          <a:off x="4004659" y="2628915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0.40026</cdr:x>
      <cdr:y>0.40049</cdr:y>
    </cdr:from>
    <cdr:to>
      <cdr:x>0.41381</cdr:x>
      <cdr:y>0.42106</cdr:y>
    </cdr:to>
    <cdr:sp macro="" textlink="">
      <cdr:nvSpPr>
        <cdr:cNvPr id="1026" name="NDMPlot_ElementConcrete113">
          <a:extLst xmlns:a="http://schemas.openxmlformats.org/drawingml/2006/main">
            <a:ext uri="{FF2B5EF4-FFF2-40B4-BE49-F238E27FC236}">
              <a16:creationId xmlns:a16="http://schemas.microsoft.com/office/drawing/2014/main" id="{C29D8DED-6398-423D-A041-C3D857496E00}"/>
            </a:ext>
          </a:extLst>
        </cdr:cNvPr>
        <cdr:cNvSpPr/>
      </cdr:nvSpPr>
      <cdr:spPr>
        <a:xfrm xmlns:a="http://schemas.openxmlformats.org/drawingml/2006/main" rot="2142460">
          <a:off x="4168327" y="2746556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0.41598</cdr:x>
      <cdr:y>0.41764</cdr:y>
    </cdr:from>
    <cdr:to>
      <cdr:x>0.42953</cdr:x>
      <cdr:y>0.43822</cdr:y>
    </cdr:to>
    <cdr:sp macro="" textlink="">
      <cdr:nvSpPr>
        <cdr:cNvPr id="1027" name="NDMPlot_ElementConcrete114">
          <a:extLst xmlns:a="http://schemas.openxmlformats.org/drawingml/2006/main">
            <a:ext uri="{FF2B5EF4-FFF2-40B4-BE49-F238E27FC236}">
              <a16:creationId xmlns:a16="http://schemas.microsoft.com/office/drawing/2014/main" id="{D361EC9A-228D-4535-8760-ED7F29D73A8B}"/>
            </a:ext>
          </a:extLst>
        </cdr:cNvPr>
        <cdr:cNvSpPr/>
      </cdr:nvSpPr>
      <cdr:spPr>
        <a:xfrm xmlns:a="http://schemas.openxmlformats.org/drawingml/2006/main" rot="2142460">
          <a:off x="4331995" y="2864196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0.43169</cdr:x>
      <cdr:y>0.4348</cdr:y>
    </cdr:from>
    <cdr:to>
      <cdr:x>0.44524</cdr:x>
      <cdr:y>0.45537</cdr:y>
    </cdr:to>
    <cdr:sp macro="" textlink="">
      <cdr:nvSpPr>
        <cdr:cNvPr id="1028" name="NDMPlot_ElementConcrete115">
          <a:extLst xmlns:a="http://schemas.openxmlformats.org/drawingml/2006/main">
            <a:ext uri="{FF2B5EF4-FFF2-40B4-BE49-F238E27FC236}">
              <a16:creationId xmlns:a16="http://schemas.microsoft.com/office/drawing/2014/main" id="{C266F0DD-12BD-4270-BC93-6939F84383F8}"/>
            </a:ext>
          </a:extLst>
        </cdr:cNvPr>
        <cdr:cNvSpPr/>
      </cdr:nvSpPr>
      <cdr:spPr>
        <a:xfrm xmlns:a="http://schemas.openxmlformats.org/drawingml/2006/main" rot="2142460">
          <a:off x="4495664" y="2981837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0.44741</cdr:x>
      <cdr:y>0.45195</cdr:y>
    </cdr:from>
    <cdr:to>
      <cdr:x>0.46096</cdr:x>
      <cdr:y>0.47252</cdr:y>
    </cdr:to>
    <cdr:sp macro="" textlink="">
      <cdr:nvSpPr>
        <cdr:cNvPr id="1029" name="NDMPlot_ElementConcrete116">
          <a:extLst xmlns:a="http://schemas.openxmlformats.org/drawingml/2006/main">
            <a:ext uri="{FF2B5EF4-FFF2-40B4-BE49-F238E27FC236}">
              <a16:creationId xmlns:a16="http://schemas.microsoft.com/office/drawing/2014/main" id="{6F7BC222-B879-4812-AE5C-3EDD26E5A082}"/>
            </a:ext>
          </a:extLst>
        </cdr:cNvPr>
        <cdr:cNvSpPr/>
      </cdr:nvSpPr>
      <cdr:spPr>
        <a:xfrm xmlns:a="http://schemas.openxmlformats.org/drawingml/2006/main" rot="2142460">
          <a:off x="4659332" y="3099478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0.46313</cdr:x>
      <cdr:y>0.4691</cdr:y>
    </cdr:from>
    <cdr:to>
      <cdr:x>0.47667</cdr:x>
      <cdr:y>0.48968</cdr:y>
    </cdr:to>
    <cdr:sp macro="" textlink="">
      <cdr:nvSpPr>
        <cdr:cNvPr id="1030" name="NDMPlot_ElementConcrete117">
          <a:extLst xmlns:a="http://schemas.openxmlformats.org/drawingml/2006/main">
            <a:ext uri="{FF2B5EF4-FFF2-40B4-BE49-F238E27FC236}">
              <a16:creationId xmlns:a16="http://schemas.microsoft.com/office/drawing/2014/main" id="{54473495-FF51-4250-8F74-8A0D3CB6EFB4}"/>
            </a:ext>
          </a:extLst>
        </cdr:cNvPr>
        <cdr:cNvSpPr/>
      </cdr:nvSpPr>
      <cdr:spPr>
        <a:xfrm xmlns:a="http://schemas.openxmlformats.org/drawingml/2006/main" rot="2142460">
          <a:off x="4823000" y="3217119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0.47884</cdr:x>
      <cdr:y>0.48626</cdr:y>
    </cdr:from>
    <cdr:to>
      <cdr:x>0.49239</cdr:x>
      <cdr:y>0.50683</cdr:y>
    </cdr:to>
    <cdr:sp macro="" textlink="">
      <cdr:nvSpPr>
        <cdr:cNvPr id="1031" name="NDMPlot_ElementConcrete118">
          <a:extLst xmlns:a="http://schemas.openxmlformats.org/drawingml/2006/main">
            <a:ext uri="{FF2B5EF4-FFF2-40B4-BE49-F238E27FC236}">
              <a16:creationId xmlns:a16="http://schemas.microsoft.com/office/drawing/2014/main" id="{2DADF99A-9C84-4CF4-90C4-E5C7E557049F}"/>
            </a:ext>
          </a:extLst>
        </cdr:cNvPr>
        <cdr:cNvSpPr/>
      </cdr:nvSpPr>
      <cdr:spPr>
        <a:xfrm xmlns:a="http://schemas.openxmlformats.org/drawingml/2006/main" rot="2142460">
          <a:off x="4986668" y="3334759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5D0DA"/>
        </a:solidFill>
        <a:ln xmlns:a="http://schemas.openxmlformats.org/drawingml/2006/main" w="1905">
          <a:solidFill>
            <a:srgbClr val="D5D0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0.49456</cdr:x>
      <cdr:y>0.50341</cdr:y>
    </cdr:from>
    <cdr:to>
      <cdr:x>0.50811</cdr:x>
      <cdr:y>0.52399</cdr:y>
    </cdr:to>
    <cdr:sp macro="" textlink="">
      <cdr:nvSpPr>
        <cdr:cNvPr id="1032" name="NDMPlot_ElementConcrete119">
          <a:extLst xmlns:a="http://schemas.openxmlformats.org/drawingml/2006/main">
            <a:ext uri="{FF2B5EF4-FFF2-40B4-BE49-F238E27FC236}">
              <a16:creationId xmlns:a16="http://schemas.microsoft.com/office/drawing/2014/main" id="{05E481EC-328D-4178-8A3F-AD2E6593465B}"/>
            </a:ext>
          </a:extLst>
        </cdr:cNvPr>
        <cdr:cNvSpPr/>
      </cdr:nvSpPr>
      <cdr:spPr>
        <a:xfrm xmlns:a="http://schemas.openxmlformats.org/drawingml/2006/main" rot="2142460">
          <a:off x="5150337" y="3452400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CEC2D9"/>
        </a:solidFill>
        <a:ln xmlns:a="http://schemas.openxmlformats.org/drawingml/2006/main" w="1905">
          <a:solidFill>
            <a:srgbClr val="CEC2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0.51028</cdr:x>
      <cdr:y>0.52057</cdr:y>
    </cdr:from>
    <cdr:to>
      <cdr:x>0.52382</cdr:x>
      <cdr:y>0.54114</cdr:y>
    </cdr:to>
    <cdr:sp macro="" textlink="">
      <cdr:nvSpPr>
        <cdr:cNvPr id="1033" name="NDMPlot_ElementConcrete120">
          <a:extLst xmlns:a="http://schemas.openxmlformats.org/drawingml/2006/main">
            <a:ext uri="{FF2B5EF4-FFF2-40B4-BE49-F238E27FC236}">
              <a16:creationId xmlns:a16="http://schemas.microsoft.com/office/drawing/2014/main" id="{E27BE505-2E2E-4204-8968-BA858DFCC98B}"/>
            </a:ext>
          </a:extLst>
        </cdr:cNvPr>
        <cdr:cNvSpPr/>
      </cdr:nvSpPr>
      <cdr:spPr>
        <a:xfrm xmlns:a="http://schemas.openxmlformats.org/drawingml/2006/main" rot="2142460">
          <a:off x="5314005" y="3570041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C6B3D8"/>
        </a:solidFill>
        <a:ln xmlns:a="http://schemas.openxmlformats.org/drawingml/2006/main" w="1905">
          <a:solidFill>
            <a:srgbClr val="C6B3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0.38013</cdr:x>
      <cdr:y>0.34232</cdr:y>
    </cdr:from>
    <cdr:to>
      <cdr:x>0.39367</cdr:x>
      <cdr:y>0.36289</cdr:y>
    </cdr:to>
    <cdr:sp macro="" textlink="">
      <cdr:nvSpPr>
        <cdr:cNvPr id="1034" name="NDMPlot_ElementConcrete121">
          <a:extLst xmlns:a="http://schemas.openxmlformats.org/drawingml/2006/main">
            <a:ext uri="{FF2B5EF4-FFF2-40B4-BE49-F238E27FC236}">
              <a16:creationId xmlns:a16="http://schemas.microsoft.com/office/drawing/2014/main" id="{A067A865-5DCB-4680-B62E-55F36D20826B}"/>
            </a:ext>
          </a:extLst>
        </cdr:cNvPr>
        <cdr:cNvSpPr/>
      </cdr:nvSpPr>
      <cdr:spPr>
        <a:xfrm xmlns:a="http://schemas.openxmlformats.org/drawingml/2006/main" rot="2142460">
          <a:off x="3958631" y="2347606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0.39584</cdr:x>
      <cdr:y>0.35947</cdr:y>
    </cdr:from>
    <cdr:to>
      <cdr:x>0.40939</cdr:x>
      <cdr:y>0.38004</cdr:y>
    </cdr:to>
    <cdr:sp macro="" textlink="">
      <cdr:nvSpPr>
        <cdr:cNvPr id="1035" name="NDMPlot_ElementConcrete122">
          <a:extLst xmlns:a="http://schemas.openxmlformats.org/drawingml/2006/main">
            <a:ext uri="{FF2B5EF4-FFF2-40B4-BE49-F238E27FC236}">
              <a16:creationId xmlns:a16="http://schemas.microsoft.com/office/drawing/2014/main" id="{36295529-5873-42D4-BCB6-4E784A9A5AC9}"/>
            </a:ext>
          </a:extLst>
        </cdr:cNvPr>
        <cdr:cNvSpPr/>
      </cdr:nvSpPr>
      <cdr:spPr>
        <a:xfrm xmlns:a="http://schemas.openxmlformats.org/drawingml/2006/main" rot="2142460">
          <a:off x="4122300" y="2465247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0.41156</cdr:x>
      <cdr:y>0.37662</cdr:y>
    </cdr:from>
    <cdr:to>
      <cdr:x>0.42511</cdr:x>
      <cdr:y>0.3972</cdr:y>
    </cdr:to>
    <cdr:sp macro="" textlink="">
      <cdr:nvSpPr>
        <cdr:cNvPr id="1036" name="NDMPlot_ElementConcrete123">
          <a:extLst xmlns:a="http://schemas.openxmlformats.org/drawingml/2006/main">
            <a:ext uri="{FF2B5EF4-FFF2-40B4-BE49-F238E27FC236}">
              <a16:creationId xmlns:a16="http://schemas.microsoft.com/office/drawing/2014/main" id="{DFB43F18-420B-4DA9-B4B0-00126E8977C2}"/>
            </a:ext>
          </a:extLst>
        </cdr:cNvPr>
        <cdr:cNvSpPr/>
      </cdr:nvSpPr>
      <cdr:spPr>
        <a:xfrm xmlns:a="http://schemas.openxmlformats.org/drawingml/2006/main" rot="2142460">
          <a:off x="4285968" y="2582887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0.42727</cdr:x>
      <cdr:y>0.39378</cdr:y>
    </cdr:from>
    <cdr:to>
      <cdr:x>0.44082</cdr:x>
      <cdr:y>0.41435</cdr:y>
    </cdr:to>
    <cdr:sp macro="" textlink="">
      <cdr:nvSpPr>
        <cdr:cNvPr id="1037" name="NDMPlot_ElementConcrete124">
          <a:extLst xmlns:a="http://schemas.openxmlformats.org/drawingml/2006/main">
            <a:ext uri="{FF2B5EF4-FFF2-40B4-BE49-F238E27FC236}">
              <a16:creationId xmlns:a16="http://schemas.microsoft.com/office/drawing/2014/main" id="{7189A026-5758-48C6-9FA6-8A4C94032C5C}"/>
            </a:ext>
          </a:extLst>
        </cdr:cNvPr>
        <cdr:cNvSpPr/>
      </cdr:nvSpPr>
      <cdr:spPr>
        <a:xfrm xmlns:a="http://schemas.openxmlformats.org/drawingml/2006/main" rot="2142460">
          <a:off x="4449636" y="2700528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0.44299</cdr:x>
      <cdr:y>0.41093</cdr:y>
    </cdr:from>
    <cdr:to>
      <cdr:x>0.45654</cdr:x>
      <cdr:y>0.4315</cdr:y>
    </cdr:to>
    <cdr:sp macro="" textlink="">
      <cdr:nvSpPr>
        <cdr:cNvPr id="1038" name="NDMPlot_ElementConcrete125">
          <a:extLst xmlns:a="http://schemas.openxmlformats.org/drawingml/2006/main">
            <a:ext uri="{FF2B5EF4-FFF2-40B4-BE49-F238E27FC236}">
              <a16:creationId xmlns:a16="http://schemas.microsoft.com/office/drawing/2014/main" id="{4ABDF5D6-BA0F-463C-86FC-A4A9124ECDCD}"/>
            </a:ext>
          </a:extLst>
        </cdr:cNvPr>
        <cdr:cNvSpPr/>
      </cdr:nvSpPr>
      <cdr:spPr>
        <a:xfrm xmlns:a="http://schemas.openxmlformats.org/drawingml/2006/main" rot="2142460">
          <a:off x="4613304" y="2818169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0.45871</cdr:x>
      <cdr:y>0.42809</cdr:y>
    </cdr:from>
    <cdr:to>
      <cdr:x>0.47226</cdr:x>
      <cdr:y>0.44866</cdr:y>
    </cdr:to>
    <cdr:sp macro="" textlink="">
      <cdr:nvSpPr>
        <cdr:cNvPr id="1039" name="NDMPlot_ElementConcrete126">
          <a:extLst xmlns:a="http://schemas.openxmlformats.org/drawingml/2006/main">
            <a:ext uri="{FF2B5EF4-FFF2-40B4-BE49-F238E27FC236}">
              <a16:creationId xmlns:a16="http://schemas.microsoft.com/office/drawing/2014/main" id="{186C32F0-CAC0-4E05-A8DE-A9F403D55FE6}"/>
            </a:ext>
          </a:extLst>
        </cdr:cNvPr>
        <cdr:cNvSpPr/>
      </cdr:nvSpPr>
      <cdr:spPr>
        <a:xfrm xmlns:a="http://schemas.openxmlformats.org/drawingml/2006/main" rot="2142460">
          <a:off x="4776973" y="2935810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0.47442</cdr:x>
      <cdr:y>0.44524</cdr:y>
    </cdr:from>
    <cdr:to>
      <cdr:x>0.48797</cdr:x>
      <cdr:y>0.46581</cdr:y>
    </cdr:to>
    <cdr:sp macro="" textlink="">
      <cdr:nvSpPr>
        <cdr:cNvPr id="1040" name="NDMPlot_ElementConcrete127">
          <a:extLst xmlns:a="http://schemas.openxmlformats.org/drawingml/2006/main">
            <a:ext uri="{FF2B5EF4-FFF2-40B4-BE49-F238E27FC236}">
              <a16:creationId xmlns:a16="http://schemas.microsoft.com/office/drawing/2014/main" id="{BDCCF5CF-0EB3-4590-A6C9-F52460092823}"/>
            </a:ext>
          </a:extLst>
        </cdr:cNvPr>
        <cdr:cNvSpPr/>
      </cdr:nvSpPr>
      <cdr:spPr>
        <a:xfrm xmlns:a="http://schemas.openxmlformats.org/drawingml/2006/main" rot="2142460">
          <a:off x="4940641" y="3053450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0.49014</cdr:x>
      <cdr:y>0.46239</cdr:y>
    </cdr:from>
    <cdr:to>
      <cdr:x>0.50369</cdr:x>
      <cdr:y>0.48297</cdr:y>
    </cdr:to>
    <cdr:sp macro="" textlink="">
      <cdr:nvSpPr>
        <cdr:cNvPr id="1041" name="NDMPlot_ElementConcrete128">
          <a:extLst xmlns:a="http://schemas.openxmlformats.org/drawingml/2006/main">
            <a:ext uri="{FF2B5EF4-FFF2-40B4-BE49-F238E27FC236}">
              <a16:creationId xmlns:a16="http://schemas.microsoft.com/office/drawing/2014/main" id="{689FE25C-7C7B-40EA-B971-7BF186080729}"/>
            </a:ext>
          </a:extLst>
        </cdr:cNvPr>
        <cdr:cNvSpPr/>
      </cdr:nvSpPr>
      <cdr:spPr>
        <a:xfrm xmlns:a="http://schemas.openxmlformats.org/drawingml/2006/main" rot="2142460">
          <a:off x="5104309" y="3171091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0.50586</cdr:x>
      <cdr:y>0.47955</cdr:y>
    </cdr:from>
    <cdr:to>
      <cdr:x>0.5194</cdr:x>
      <cdr:y>0.50012</cdr:y>
    </cdr:to>
    <cdr:sp macro="" textlink="">
      <cdr:nvSpPr>
        <cdr:cNvPr id="1042" name="NDMPlot_ElementConcrete129">
          <a:extLst xmlns:a="http://schemas.openxmlformats.org/drawingml/2006/main">
            <a:ext uri="{FF2B5EF4-FFF2-40B4-BE49-F238E27FC236}">
              <a16:creationId xmlns:a16="http://schemas.microsoft.com/office/drawing/2014/main" id="{44D8D797-9A69-4EE1-8317-7AD413846353}"/>
            </a:ext>
          </a:extLst>
        </cdr:cNvPr>
        <cdr:cNvSpPr/>
      </cdr:nvSpPr>
      <cdr:spPr>
        <a:xfrm xmlns:a="http://schemas.openxmlformats.org/drawingml/2006/main" rot="2142460">
          <a:off x="5267978" y="3288732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4CDD9"/>
        </a:solidFill>
        <a:ln xmlns:a="http://schemas.openxmlformats.org/drawingml/2006/main" w="1905">
          <a:solidFill>
            <a:srgbClr val="D4C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0.52157</cdr:x>
      <cdr:y>0.4967</cdr:y>
    </cdr:from>
    <cdr:to>
      <cdr:x>0.53512</cdr:x>
      <cdr:y>0.51727</cdr:y>
    </cdr:to>
    <cdr:sp macro="" textlink="">
      <cdr:nvSpPr>
        <cdr:cNvPr id="1043" name="NDMPlot_ElementConcrete130">
          <a:extLst xmlns:a="http://schemas.openxmlformats.org/drawingml/2006/main">
            <a:ext uri="{FF2B5EF4-FFF2-40B4-BE49-F238E27FC236}">
              <a16:creationId xmlns:a16="http://schemas.microsoft.com/office/drawing/2014/main" id="{433A651C-74CE-4388-BCC5-305FB29E8DA6}"/>
            </a:ext>
          </a:extLst>
        </cdr:cNvPr>
        <cdr:cNvSpPr/>
      </cdr:nvSpPr>
      <cdr:spPr>
        <a:xfrm xmlns:a="http://schemas.openxmlformats.org/drawingml/2006/main" rot="2142460">
          <a:off x="5431646" y="3406373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CCBFD9"/>
        </a:solidFill>
        <a:ln xmlns:a="http://schemas.openxmlformats.org/drawingml/2006/main" w="1905">
          <a:solidFill>
            <a:srgbClr val="CCBF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0.39142</cdr:x>
      <cdr:y>0.31845</cdr:y>
    </cdr:from>
    <cdr:to>
      <cdr:x>0.40497</cdr:x>
      <cdr:y>0.33902</cdr:y>
    </cdr:to>
    <cdr:sp macro="" textlink="">
      <cdr:nvSpPr>
        <cdr:cNvPr id="1044" name="NDMPlot_ElementConcrete131">
          <a:extLst xmlns:a="http://schemas.openxmlformats.org/drawingml/2006/main">
            <a:ext uri="{FF2B5EF4-FFF2-40B4-BE49-F238E27FC236}">
              <a16:creationId xmlns:a16="http://schemas.microsoft.com/office/drawing/2014/main" id="{F6CF32A2-FC56-441A-9559-D7E3A60BD3BF}"/>
            </a:ext>
          </a:extLst>
        </cdr:cNvPr>
        <cdr:cNvSpPr/>
      </cdr:nvSpPr>
      <cdr:spPr>
        <a:xfrm xmlns:a="http://schemas.openxmlformats.org/drawingml/2006/main" rot="2142460">
          <a:off x="4076272" y="2183937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0.40714</cdr:x>
      <cdr:y>0.3356</cdr:y>
    </cdr:from>
    <cdr:to>
      <cdr:x>0.42069</cdr:x>
      <cdr:y>0.35618</cdr:y>
    </cdr:to>
    <cdr:sp macro="" textlink="">
      <cdr:nvSpPr>
        <cdr:cNvPr id="1045" name="NDMPlot_ElementConcrete132">
          <a:extLst xmlns:a="http://schemas.openxmlformats.org/drawingml/2006/main">
            <a:ext uri="{FF2B5EF4-FFF2-40B4-BE49-F238E27FC236}">
              <a16:creationId xmlns:a16="http://schemas.microsoft.com/office/drawing/2014/main" id="{FBA803D1-B315-4B90-A84E-65F0D63A87EB}"/>
            </a:ext>
          </a:extLst>
        </cdr:cNvPr>
        <cdr:cNvSpPr/>
      </cdr:nvSpPr>
      <cdr:spPr>
        <a:xfrm xmlns:a="http://schemas.openxmlformats.org/drawingml/2006/main" rot="2142460">
          <a:off x="4239940" y="2301578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0.42285</cdr:x>
      <cdr:y>0.35276</cdr:y>
    </cdr:from>
    <cdr:to>
      <cdr:x>0.4364</cdr:x>
      <cdr:y>0.37333</cdr:y>
    </cdr:to>
    <cdr:sp macro="" textlink="">
      <cdr:nvSpPr>
        <cdr:cNvPr id="1046" name="NDMPlot_ElementConcrete133">
          <a:extLst xmlns:a="http://schemas.openxmlformats.org/drawingml/2006/main">
            <a:ext uri="{FF2B5EF4-FFF2-40B4-BE49-F238E27FC236}">
              <a16:creationId xmlns:a16="http://schemas.microsoft.com/office/drawing/2014/main" id="{2D8E3B16-6003-4E94-9566-74F3479F4BA2}"/>
            </a:ext>
          </a:extLst>
        </cdr:cNvPr>
        <cdr:cNvSpPr/>
      </cdr:nvSpPr>
      <cdr:spPr>
        <a:xfrm xmlns:a="http://schemas.openxmlformats.org/drawingml/2006/main" rot="2142460">
          <a:off x="4403609" y="2419219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0.43857</cdr:x>
      <cdr:y>0.36991</cdr:y>
    </cdr:from>
    <cdr:to>
      <cdr:x>0.45212</cdr:x>
      <cdr:y>0.39049</cdr:y>
    </cdr:to>
    <cdr:sp macro="" textlink="">
      <cdr:nvSpPr>
        <cdr:cNvPr id="1047" name="NDMPlot_ElementConcrete134">
          <a:extLst xmlns:a="http://schemas.openxmlformats.org/drawingml/2006/main">
            <a:ext uri="{FF2B5EF4-FFF2-40B4-BE49-F238E27FC236}">
              <a16:creationId xmlns:a16="http://schemas.microsoft.com/office/drawing/2014/main" id="{09284FA9-44E1-4BD6-9618-3FD3E94E5198}"/>
            </a:ext>
          </a:extLst>
        </cdr:cNvPr>
        <cdr:cNvSpPr/>
      </cdr:nvSpPr>
      <cdr:spPr>
        <a:xfrm xmlns:a="http://schemas.openxmlformats.org/drawingml/2006/main" rot="2142460">
          <a:off x="4567277" y="2536860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0.45429</cdr:x>
      <cdr:y>0.38707</cdr:y>
    </cdr:from>
    <cdr:to>
      <cdr:x>0.46784</cdr:x>
      <cdr:y>0.40764</cdr:y>
    </cdr:to>
    <cdr:sp macro="" textlink="">
      <cdr:nvSpPr>
        <cdr:cNvPr id="1048" name="NDMPlot_ElementConcrete135">
          <a:extLst xmlns:a="http://schemas.openxmlformats.org/drawingml/2006/main">
            <a:ext uri="{FF2B5EF4-FFF2-40B4-BE49-F238E27FC236}">
              <a16:creationId xmlns:a16="http://schemas.microsoft.com/office/drawing/2014/main" id="{FCC9B59A-F36A-48C1-8BD1-284CE80AE742}"/>
            </a:ext>
          </a:extLst>
        </cdr:cNvPr>
        <cdr:cNvSpPr/>
      </cdr:nvSpPr>
      <cdr:spPr>
        <a:xfrm xmlns:a="http://schemas.openxmlformats.org/drawingml/2006/main" rot="2142460">
          <a:off x="4730945" y="2654501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</cdr:x>
      <cdr:y>0.40422</cdr:y>
    </cdr:from>
    <cdr:to>
      <cdr:x>0.48355</cdr:x>
      <cdr:y>0.42479</cdr:y>
    </cdr:to>
    <cdr:sp macro="" textlink="">
      <cdr:nvSpPr>
        <cdr:cNvPr id="1049" name="NDMPlot_ElementConcrete136">
          <a:extLst xmlns:a="http://schemas.openxmlformats.org/drawingml/2006/main">
            <a:ext uri="{FF2B5EF4-FFF2-40B4-BE49-F238E27FC236}">
              <a16:creationId xmlns:a16="http://schemas.microsoft.com/office/drawing/2014/main" id="{3A4D1E18-64B2-45F3-9185-BB17C3E06723}"/>
            </a:ext>
          </a:extLst>
        </cdr:cNvPr>
        <cdr:cNvSpPr/>
      </cdr:nvSpPr>
      <cdr:spPr>
        <a:xfrm xmlns:a="http://schemas.openxmlformats.org/drawingml/2006/main" rot="2142460">
          <a:off x="4894614" y="2772141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0.48572</cdr:x>
      <cdr:y>0.42137</cdr:y>
    </cdr:from>
    <cdr:to>
      <cdr:x>0.49927</cdr:x>
      <cdr:y>0.44195</cdr:y>
    </cdr:to>
    <cdr:sp macro="" textlink="">
      <cdr:nvSpPr>
        <cdr:cNvPr id="1050" name="NDMPlot_ElementConcrete137">
          <a:extLst xmlns:a="http://schemas.openxmlformats.org/drawingml/2006/main">
            <a:ext uri="{FF2B5EF4-FFF2-40B4-BE49-F238E27FC236}">
              <a16:creationId xmlns:a16="http://schemas.microsoft.com/office/drawing/2014/main" id="{0D6E27AE-9FF3-4EC9-8254-26D99B8984BA}"/>
            </a:ext>
          </a:extLst>
        </cdr:cNvPr>
        <cdr:cNvSpPr/>
      </cdr:nvSpPr>
      <cdr:spPr>
        <a:xfrm xmlns:a="http://schemas.openxmlformats.org/drawingml/2006/main" rot="2142460">
          <a:off x="5058282" y="2889782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0.50144</cdr:x>
      <cdr:y>0.43853</cdr:y>
    </cdr:from>
    <cdr:to>
      <cdr:x>0.51498</cdr:x>
      <cdr:y>0.4591</cdr:y>
    </cdr:to>
    <cdr:sp macro="" textlink="">
      <cdr:nvSpPr>
        <cdr:cNvPr id="1051" name="NDMPlot_ElementConcrete138">
          <a:extLst xmlns:a="http://schemas.openxmlformats.org/drawingml/2006/main">
            <a:ext uri="{FF2B5EF4-FFF2-40B4-BE49-F238E27FC236}">
              <a16:creationId xmlns:a16="http://schemas.microsoft.com/office/drawing/2014/main" id="{83D880B9-E3CE-4F01-A901-F583055A1880}"/>
            </a:ext>
          </a:extLst>
        </cdr:cNvPr>
        <cdr:cNvSpPr/>
      </cdr:nvSpPr>
      <cdr:spPr>
        <a:xfrm xmlns:a="http://schemas.openxmlformats.org/drawingml/2006/main" rot="2142460">
          <a:off x="5221950" y="3007423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0.51715</cdr:x>
      <cdr:y>0.45568</cdr:y>
    </cdr:from>
    <cdr:to>
      <cdr:x>0.5307</cdr:x>
      <cdr:y>0.47625</cdr:y>
    </cdr:to>
    <cdr:sp macro="" textlink="">
      <cdr:nvSpPr>
        <cdr:cNvPr id="1052" name="NDMPlot_ElementConcrete139">
          <a:extLst xmlns:a="http://schemas.openxmlformats.org/drawingml/2006/main">
            <a:ext uri="{FF2B5EF4-FFF2-40B4-BE49-F238E27FC236}">
              <a16:creationId xmlns:a16="http://schemas.microsoft.com/office/drawing/2014/main" id="{76B29F92-83E0-41AF-A556-97684D8A1C13}"/>
            </a:ext>
          </a:extLst>
        </cdr:cNvPr>
        <cdr:cNvSpPr/>
      </cdr:nvSpPr>
      <cdr:spPr>
        <a:xfrm xmlns:a="http://schemas.openxmlformats.org/drawingml/2006/main" rot="2142460">
          <a:off x="5385618" y="3125064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9D9DA"/>
        </a:solidFill>
        <a:ln xmlns:a="http://schemas.openxmlformats.org/drawingml/2006/main" w="1905">
          <a:solidFill>
            <a:srgbClr val="D9D9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0.53287</cdr:x>
      <cdr:y>0.47284</cdr:y>
    </cdr:from>
    <cdr:to>
      <cdr:x>0.54642</cdr:x>
      <cdr:y>0.49341</cdr:y>
    </cdr:to>
    <cdr:sp macro="" textlink="">
      <cdr:nvSpPr>
        <cdr:cNvPr id="1053" name="NDMPlot_ElementConcrete140">
          <a:extLst xmlns:a="http://schemas.openxmlformats.org/drawingml/2006/main">
            <a:ext uri="{FF2B5EF4-FFF2-40B4-BE49-F238E27FC236}">
              <a16:creationId xmlns:a16="http://schemas.microsoft.com/office/drawing/2014/main" id="{E5747EE9-72BF-4728-84EA-0C2D77E98F76}"/>
            </a:ext>
          </a:extLst>
        </cdr:cNvPr>
        <cdr:cNvSpPr/>
      </cdr:nvSpPr>
      <cdr:spPr>
        <a:xfrm xmlns:a="http://schemas.openxmlformats.org/drawingml/2006/main" rot="2142460">
          <a:off x="5549286" y="3242704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2CBD9"/>
        </a:solidFill>
        <a:ln xmlns:a="http://schemas.openxmlformats.org/drawingml/2006/main" w="1905">
          <a:solidFill>
            <a:srgbClr val="D2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0.40272</cdr:x>
      <cdr:y>0.29459</cdr:y>
    </cdr:from>
    <cdr:to>
      <cdr:x>0.41627</cdr:x>
      <cdr:y>0.31516</cdr:y>
    </cdr:to>
    <cdr:sp macro="" textlink="">
      <cdr:nvSpPr>
        <cdr:cNvPr id="1054" name="NDMPlot_ElementConcrete141">
          <a:extLst xmlns:a="http://schemas.openxmlformats.org/drawingml/2006/main">
            <a:ext uri="{FF2B5EF4-FFF2-40B4-BE49-F238E27FC236}">
              <a16:creationId xmlns:a16="http://schemas.microsoft.com/office/drawing/2014/main" id="{08CEC2F6-9A7C-4CBE-9FB8-9F4FE6D7F520}"/>
            </a:ext>
          </a:extLst>
        </cdr:cNvPr>
        <cdr:cNvSpPr/>
      </cdr:nvSpPr>
      <cdr:spPr>
        <a:xfrm xmlns:a="http://schemas.openxmlformats.org/drawingml/2006/main" rot="2142460">
          <a:off x="4193913" y="2020269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0.41843</cdr:x>
      <cdr:y>0.31174</cdr:y>
    </cdr:from>
    <cdr:to>
      <cdr:x>0.43198</cdr:x>
      <cdr:y>0.33231</cdr:y>
    </cdr:to>
    <cdr:sp macro="" textlink="">
      <cdr:nvSpPr>
        <cdr:cNvPr id="1055" name="NDMPlot_ElementConcrete142">
          <a:extLst xmlns:a="http://schemas.openxmlformats.org/drawingml/2006/main">
            <a:ext uri="{FF2B5EF4-FFF2-40B4-BE49-F238E27FC236}">
              <a16:creationId xmlns:a16="http://schemas.microsoft.com/office/drawing/2014/main" id="{D158DA71-CF6B-460D-9D9A-7A00CE7EBF31}"/>
            </a:ext>
          </a:extLst>
        </cdr:cNvPr>
        <cdr:cNvSpPr/>
      </cdr:nvSpPr>
      <cdr:spPr>
        <a:xfrm xmlns:a="http://schemas.openxmlformats.org/drawingml/2006/main" rot="2142460">
          <a:off x="4357581" y="2137910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0.43415</cdr:x>
      <cdr:y>0.32889</cdr:y>
    </cdr:from>
    <cdr:to>
      <cdr:x>0.4477</cdr:x>
      <cdr:y>0.34947</cdr:y>
    </cdr:to>
    <cdr:sp macro="" textlink="">
      <cdr:nvSpPr>
        <cdr:cNvPr id="1056" name="NDMPlot_ElementConcrete143">
          <a:extLst xmlns:a="http://schemas.openxmlformats.org/drawingml/2006/main">
            <a:ext uri="{FF2B5EF4-FFF2-40B4-BE49-F238E27FC236}">
              <a16:creationId xmlns:a16="http://schemas.microsoft.com/office/drawing/2014/main" id="{C4A7E6B3-E60A-49A4-A086-A66AC419FC8C}"/>
            </a:ext>
          </a:extLst>
        </cdr:cNvPr>
        <cdr:cNvSpPr/>
      </cdr:nvSpPr>
      <cdr:spPr>
        <a:xfrm xmlns:a="http://schemas.openxmlformats.org/drawingml/2006/main" rot="2142460">
          <a:off x="4521250" y="2255551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0.44987</cdr:x>
      <cdr:y>0.34605</cdr:y>
    </cdr:from>
    <cdr:to>
      <cdr:x>0.46342</cdr:x>
      <cdr:y>0.36662</cdr:y>
    </cdr:to>
    <cdr:sp macro="" textlink="">
      <cdr:nvSpPr>
        <cdr:cNvPr id="1057" name="NDMPlot_ElementConcrete144">
          <a:extLst xmlns:a="http://schemas.openxmlformats.org/drawingml/2006/main">
            <a:ext uri="{FF2B5EF4-FFF2-40B4-BE49-F238E27FC236}">
              <a16:creationId xmlns:a16="http://schemas.microsoft.com/office/drawing/2014/main" id="{0F96132B-9A00-4136-91FD-32FEF765ED05}"/>
            </a:ext>
          </a:extLst>
        </cdr:cNvPr>
        <cdr:cNvSpPr/>
      </cdr:nvSpPr>
      <cdr:spPr>
        <a:xfrm xmlns:a="http://schemas.openxmlformats.org/drawingml/2006/main" rot="2142460">
          <a:off x="4684918" y="2373192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0.46558</cdr:x>
      <cdr:y>0.3632</cdr:y>
    </cdr:from>
    <cdr:to>
      <cdr:x>0.47913</cdr:x>
      <cdr:y>0.38377</cdr:y>
    </cdr:to>
    <cdr:sp macro="" textlink="">
      <cdr:nvSpPr>
        <cdr:cNvPr id="1058" name="NDMPlot_ElementConcrete145">
          <a:extLst xmlns:a="http://schemas.openxmlformats.org/drawingml/2006/main">
            <a:ext uri="{FF2B5EF4-FFF2-40B4-BE49-F238E27FC236}">
              <a16:creationId xmlns:a16="http://schemas.microsoft.com/office/drawing/2014/main" id="{75E6A614-9511-412E-9C32-338A1D58E277}"/>
            </a:ext>
          </a:extLst>
        </cdr:cNvPr>
        <cdr:cNvSpPr/>
      </cdr:nvSpPr>
      <cdr:spPr>
        <a:xfrm xmlns:a="http://schemas.openxmlformats.org/drawingml/2006/main" rot="2142460">
          <a:off x="4848586" y="2490832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0.4813</cdr:x>
      <cdr:y>0.38035</cdr:y>
    </cdr:from>
    <cdr:to>
      <cdr:x>0.49485</cdr:x>
      <cdr:y>0.40093</cdr:y>
    </cdr:to>
    <cdr:sp macro="" textlink="">
      <cdr:nvSpPr>
        <cdr:cNvPr id="1059" name="NDMPlot_ElementConcrete146">
          <a:extLst xmlns:a="http://schemas.openxmlformats.org/drawingml/2006/main">
            <a:ext uri="{FF2B5EF4-FFF2-40B4-BE49-F238E27FC236}">
              <a16:creationId xmlns:a16="http://schemas.microsoft.com/office/drawing/2014/main" id="{D9FD5D46-D446-49AD-B74A-1A54506DC521}"/>
            </a:ext>
          </a:extLst>
        </cdr:cNvPr>
        <cdr:cNvSpPr/>
      </cdr:nvSpPr>
      <cdr:spPr>
        <a:xfrm xmlns:a="http://schemas.openxmlformats.org/drawingml/2006/main" rot="2142460">
          <a:off x="5012254" y="2608473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0.49702</cdr:x>
      <cdr:y>0.39751</cdr:y>
    </cdr:from>
    <cdr:to>
      <cdr:x>0.51056</cdr:x>
      <cdr:y>0.41808</cdr:y>
    </cdr:to>
    <cdr:sp macro="" textlink="">
      <cdr:nvSpPr>
        <cdr:cNvPr id="1060" name="NDMPlot_ElementConcrete147">
          <a:extLst xmlns:a="http://schemas.openxmlformats.org/drawingml/2006/main">
            <a:ext uri="{FF2B5EF4-FFF2-40B4-BE49-F238E27FC236}">
              <a16:creationId xmlns:a16="http://schemas.microsoft.com/office/drawing/2014/main" id="{2AAD1B8F-1E5C-41CC-9725-B31DDAA07B21}"/>
            </a:ext>
          </a:extLst>
        </cdr:cNvPr>
        <cdr:cNvSpPr/>
      </cdr:nvSpPr>
      <cdr:spPr>
        <a:xfrm xmlns:a="http://schemas.openxmlformats.org/drawingml/2006/main" rot="2142460">
          <a:off x="5175922" y="2726114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0.51273</cdr:x>
      <cdr:y>0.41466</cdr:y>
    </cdr:from>
    <cdr:to>
      <cdr:x>0.52628</cdr:x>
      <cdr:y>0.43524</cdr:y>
    </cdr:to>
    <cdr:sp macro="" textlink="">
      <cdr:nvSpPr>
        <cdr:cNvPr id="1061" name="NDMPlot_ElementConcrete148">
          <a:extLst xmlns:a="http://schemas.openxmlformats.org/drawingml/2006/main">
            <a:ext uri="{FF2B5EF4-FFF2-40B4-BE49-F238E27FC236}">
              <a16:creationId xmlns:a16="http://schemas.microsoft.com/office/drawing/2014/main" id="{D5F92854-644C-49C0-A81F-1CDDD78CE567}"/>
            </a:ext>
          </a:extLst>
        </cdr:cNvPr>
        <cdr:cNvSpPr/>
      </cdr:nvSpPr>
      <cdr:spPr>
        <a:xfrm xmlns:a="http://schemas.openxmlformats.org/drawingml/2006/main" rot="2142460">
          <a:off x="5339591" y="2843755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0.52845</cdr:x>
      <cdr:y>0.43182</cdr:y>
    </cdr:from>
    <cdr:to>
      <cdr:x>0.542</cdr:x>
      <cdr:y>0.45239</cdr:y>
    </cdr:to>
    <cdr:sp macro="" textlink="">
      <cdr:nvSpPr>
        <cdr:cNvPr id="1062" name="NDMPlot_ElementConcrete149">
          <a:extLst xmlns:a="http://schemas.openxmlformats.org/drawingml/2006/main">
            <a:ext uri="{FF2B5EF4-FFF2-40B4-BE49-F238E27FC236}">
              <a16:creationId xmlns:a16="http://schemas.microsoft.com/office/drawing/2014/main" id="{362426EE-0779-49CE-947B-07FE182D77C0}"/>
            </a:ext>
          </a:extLst>
        </cdr:cNvPr>
        <cdr:cNvSpPr/>
      </cdr:nvSpPr>
      <cdr:spPr>
        <a:xfrm xmlns:a="http://schemas.openxmlformats.org/drawingml/2006/main" rot="2142460">
          <a:off x="5503259" y="2961395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0.54416</cdr:x>
      <cdr:y>0.44897</cdr:y>
    </cdr:from>
    <cdr:to>
      <cdr:x>0.55771</cdr:x>
      <cdr:y>0.46954</cdr:y>
    </cdr:to>
    <cdr:sp macro="" textlink="">
      <cdr:nvSpPr>
        <cdr:cNvPr id="1063" name="NDMPlot_ElementConcrete150">
          <a:extLst xmlns:a="http://schemas.openxmlformats.org/drawingml/2006/main">
            <a:ext uri="{FF2B5EF4-FFF2-40B4-BE49-F238E27FC236}">
              <a16:creationId xmlns:a16="http://schemas.microsoft.com/office/drawing/2014/main" id="{1373FBC0-8953-4DEC-9D59-513CED108823}"/>
            </a:ext>
          </a:extLst>
        </cdr:cNvPr>
        <cdr:cNvSpPr/>
      </cdr:nvSpPr>
      <cdr:spPr>
        <a:xfrm xmlns:a="http://schemas.openxmlformats.org/drawingml/2006/main" rot="2142460">
          <a:off x="5666927" y="3079036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8D6DA"/>
        </a:solidFill>
        <a:ln xmlns:a="http://schemas.openxmlformats.org/drawingml/2006/main" w="1905">
          <a:solidFill>
            <a:srgbClr val="D8D6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0.41402</cdr:x>
      <cdr:y>0.27072</cdr:y>
    </cdr:from>
    <cdr:to>
      <cdr:x>0.42756</cdr:x>
      <cdr:y>0.29129</cdr:y>
    </cdr:to>
    <cdr:sp macro="" textlink="">
      <cdr:nvSpPr>
        <cdr:cNvPr id="1064" name="NDMPlot_ElementConcrete151">
          <a:extLst xmlns:a="http://schemas.openxmlformats.org/drawingml/2006/main">
            <a:ext uri="{FF2B5EF4-FFF2-40B4-BE49-F238E27FC236}">
              <a16:creationId xmlns:a16="http://schemas.microsoft.com/office/drawing/2014/main" id="{59F6C7D4-3CAF-45CB-A57E-CC8EAC00F061}"/>
            </a:ext>
          </a:extLst>
        </cdr:cNvPr>
        <cdr:cNvSpPr/>
      </cdr:nvSpPr>
      <cdr:spPr>
        <a:xfrm xmlns:a="http://schemas.openxmlformats.org/drawingml/2006/main" rot="2142460">
          <a:off x="4311553" y="1856601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0.42973</cdr:x>
      <cdr:y>0.28787</cdr:y>
    </cdr:from>
    <cdr:to>
      <cdr:x>0.44328</cdr:x>
      <cdr:y>0.30845</cdr:y>
    </cdr:to>
    <cdr:sp macro="" textlink="">
      <cdr:nvSpPr>
        <cdr:cNvPr id="1065" name="NDMPlot_ElementConcrete152">
          <a:extLst xmlns:a="http://schemas.openxmlformats.org/drawingml/2006/main">
            <a:ext uri="{FF2B5EF4-FFF2-40B4-BE49-F238E27FC236}">
              <a16:creationId xmlns:a16="http://schemas.microsoft.com/office/drawing/2014/main" id="{E562C8B0-1E72-429F-84B3-9AF53E7D5346}"/>
            </a:ext>
          </a:extLst>
        </cdr:cNvPr>
        <cdr:cNvSpPr/>
      </cdr:nvSpPr>
      <cdr:spPr>
        <a:xfrm xmlns:a="http://schemas.openxmlformats.org/drawingml/2006/main" rot="2142460">
          <a:off x="4475222" y="1974242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0.44545</cdr:x>
      <cdr:y>0.30503</cdr:y>
    </cdr:from>
    <cdr:to>
      <cdr:x>0.459</cdr:x>
      <cdr:y>0.3256</cdr:y>
    </cdr:to>
    <cdr:sp macro="" textlink="">
      <cdr:nvSpPr>
        <cdr:cNvPr id="1066" name="NDMPlot_ElementConcrete153">
          <a:extLst xmlns:a="http://schemas.openxmlformats.org/drawingml/2006/main">
            <a:ext uri="{FF2B5EF4-FFF2-40B4-BE49-F238E27FC236}">
              <a16:creationId xmlns:a16="http://schemas.microsoft.com/office/drawing/2014/main" id="{4B7383F3-2BB3-4A69-ABA6-194033E17EE2}"/>
            </a:ext>
          </a:extLst>
        </cdr:cNvPr>
        <cdr:cNvSpPr/>
      </cdr:nvSpPr>
      <cdr:spPr>
        <a:xfrm xmlns:a="http://schemas.openxmlformats.org/drawingml/2006/main" rot="2142460">
          <a:off x="4638890" y="2091882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0.46116</cdr:x>
      <cdr:y>0.32218</cdr:y>
    </cdr:from>
    <cdr:to>
      <cdr:x>0.47471</cdr:x>
      <cdr:y>0.34276</cdr:y>
    </cdr:to>
    <cdr:sp macro="" textlink="">
      <cdr:nvSpPr>
        <cdr:cNvPr id="1067" name="NDMPlot_ElementConcrete154">
          <a:extLst xmlns:a="http://schemas.openxmlformats.org/drawingml/2006/main">
            <a:ext uri="{FF2B5EF4-FFF2-40B4-BE49-F238E27FC236}">
              <a16:creationId xmlns:a16="http://schemas.microsoft.com/office/drawing/2014/main" id="{4CE3E7FB-0268-4CB0-B56C-B9AADA528313}"/>
            </a:ext>
          </a:extLst>
        </cdr:cNvPr>
        <cdr:cNvSpPr/>
      </cdr:nvSpPr>
      <cdr:spPr>
        <a:xfrm xmlns:a="http://schemas.openxmlformats.org/drawingml/2006/main" rot="2142460">
          <a:off x="4802558" y="2209523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0.47688</cdr:x>
      <cdr:y>0.33934</cdr:y>
    </cdr:from>
    <cdr:to>
      <cdr:x>0.49043</cdr:x>
      <cdr:y>0.35991</cdr:y>
    </cdr:to>
    <cdr:sp macro="" textlink="">
      <cdr:nvSpPr>
        <cdr:cNvPr id="1068" name="NDMPlot_ElementConcrete155">
          <a:extLst xmlns:a="http://schemas.openxmlformats.org/drawingml/2006/main">
            <a:ext uri="{FF2B5EF4-FFF2-40B4-BE49-F238E27FC236}">
              <a16:creationId xmlns:a16="http://schemas.microsoft.com/office/drawing/2014/main" id="{EE06241C-BA29-4C7D-B80B-1696DFF96D5B}"/>
            </a:ext>
          </a:extLst>
        </cdr:cNvPr>
        <cdr:cNvSpPr/>
      </cdr:nvSpPr>
      <cdr:spPr>
        <a:xfrm xmlns:a="http://schemas.openxmlformats.org/drawingml/2006/main" rot="2142460">
          <a:off x="4966227" y="2327164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0.4926</cdr:x>
      <cdr:y>0.35649</cdr:y>
    </cdr:from>
    <cdr:to>
      <cdr:x>0.50614</cdr:x>
      <cdr:y>0.37706</cdr:y>
    </cdr:to>
    <cdr:sp macro="" textlink="">
      <cdr:nvSpPr>
        <cdr:cNvPr id="1069" name="NDMPlot_ElementConcrete156">
          <a:extLst xmlns:a="http://schemas.openxmlformats.org/drawingml/2006/main">
            <a:ext uri="{FF2B5EF4-FFF2-40B4-BE49-F238E27FC236}">
              <a16:creationId xmlns:a16="http://schemas.microsoft.com/office/drawing/2014/main" id="{8498F205-26E5-429B-BB33-591877E8DBD0}"/>
            </a:ext>
          </a:extLst>
        </cdr:cNvPr>
        <cdr:cNvSpPr/>
      </cdr:nvSpPr>
      <cdr:spPr>
        <a:xfrm xmlns:a="http://schemas.openxmlformats.org/drawingml/2006/main" rot="2142460">
          <a:off x="5129895" y="2444805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0.50831</cdr:x>
      <cdr:y>0.37364</cdr:y>
    </cdr:from>
    <cdr:to>
      <cdr:x>0.52186</cdr:x>
      <cdr:y>0.39422</cdr:y>
    </cdr:to>
    <cdr:sp macro="" textlink="">
      <cdr:nvSpPr>
        <cdr:cNvPr id="1070" name="NDMPlot_ElementConcrete157">
          <a:extLst xmlns:a="http://schemas.openxmlformats.org/drawingml/2006/main">
            <a:ext uri="{FF2B5EF4-FFF2-40B4-BE49-F238E27FC236}">
              <a16:creationId xmlns:a16="http://schemas.microsoft.com/office/drawing/2014/main" id="{D6444237-E5EE-4EDC-AB50-D6B77F0247B2}"/>
            </a:ext>
          </a:extLst>
        </cdr:cNvPr>
        <cdr:cNvSpPr/>
      </cdr:nvSpPr>
      <cdr:spPr>
        <a:xfrm xmlns:a="http://schemas.openxmlformats.org/drawingml/2006/main" rot="2142460">
          <a:off x="5293563" y="2562446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0.52403</cdr:x>
      <cdr:y>0.3908</cdr:y>
    </cdr:from>
    <cdr:to>
      <cdr:x>0.53758</cdr:x>
      <cdr:y>0.41137</cdr:y>
    </cdr:to>
    <cdr:sp macro="" textlink="">
      <cdr:nvSpPr>
        <cdr:cNvPr id="1071" name="NDMPlot_ElementConcrete158">
          <a:extLst xmlns:a="http://schemas.openxmlformats.org/drawingml/2006/main">
            <a:ext uri="{FF2B5EF4-FFF2-40B4-BE49-F238E27FC236}">
              <a16:creationId xmlns:a16="http://schemas.microsoft.com/office/drawing/2014/main" id="{1990D3CA-01E2-4B40-93D0-090773F7A615}"/>
            </a:ext>
          </a:extLst>
        </cdr:cNvPr>
        <cdr:cNvSpPr/>
      </cdr:nvSpPr>
      <cdr:spPr>
        <a:xfrm xmlns:a="http://schemas.openxmlformats.org/drawingml/2006/main" rot="2142460">
          <a:off x="5457232" y="2680086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0.53974</cdr:x>
      <cdr:y>0.40795</cdr:y>
    </cdr:from>
    <cdr:to>
      <cdr:x>0.55329</cdr:x>
      <cdr:y>0.42852</cdr:y>
    </cdr:to>
    <cdr:sp macro="" textlink="">
      <cdr:nvSpPr>
        <cdr:cNvPr id="1072" name="NDMPlot_ElementConcrete159">
          <a:extLst xmlns:a="http://schemas.openxmlformats.org/drawingml/2006/main">
            <a:ext uri="{FF2B5EF4-FFF2-40B4-BE49-F238E27FC236}">
              <a16:creationId xmlns:a16="http://schemas.microsoft.com/office/drawing/2014/main" id="{94B26C08-4A6B-4318-80F5-605B729833AA}"/>
            </a:ext>
          </a:extLst>
        </cdr:cNvPr>
        <cdr:cNvSpPr/>
      </cdr:nvSpPr>
      <cdr:spPr>
        <a:xfrm xmlns:a="http://schemas.openxmlformats.org/drawingml/2006/main" rot="2142460">
          <a:off x="5620900" y="2797727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0.55546</cdr:x>
      <cdr:y>0.4251</cdr:y>
    </cdr:from>
    <cdr:to>
      <cdr:x>0.56901</cdr:x>
      <cdr:y>0.44568</cdr:y>
    </cdr:to>
    <cdr:sp macro="" textlink="">
      <cdr:nvSpPr>
        <cdr:cNvPr id="1073" name="NDMPlot_ElementConcrete160">
          <a:extLst xmlns:a="http://schemas.openxmlformats.org/drawingml/2006/main">
            <a:ext uri="{FF2B5EF4-FFF2-40B4-BE49-F238E27FC236}">
              <a16:creationId xmlns:a16="http://schemas.microsoft.com/office/drawing/2014/main" id="{3D6B4354-4B0A-4006-AD1F-AE022930F183}"/>
            </a:ext>
          </a:extLst>
        </cdr:cNvPr>
        <cdr:cNvSpPr/>
      </cdr:nvSpPr>
      <cdr:spPr>
        <a:xfrm xmlns:a="http://schemas.openxmlformats.org/drawingml/2006/main" rot="2142460">
          <a:off x="5784568" y="2915368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0.45674</cdr:x>
      <cdr:y>0.28116</cdr:y>
    </cdr:from>
    <cdr:to>
      <cdr:x>0.47029</cdr:x>
      <cdr:y>0.30174</cdr:y>
    </cdr:to>
    <cdr:sp macro="" textlink="">
      <cdr:nvSpPr>
        <cdr:cNvPr id="1074" name="NDMPlot_ElementConcrete161">
          <a:extLst xmlns:a="http://schemas.openxmlformats.org/drawingml/2006/main">
            <a:ext uri="{FF2B5EF4-FFF2-40B4-BE49-F238E27FC236}">
              <a16:creationId xmlns:a16="http://schemas.microsoft.com/office/drawing/2014/main" id="{4D22C4CF-136A-4517-AF0A-47E641C4BCD3}"/>
            </a:ext>
          </a:extLst>
        </cdr:cNvPr>
        <cdr:cNvSpPr/>
      </cdr:nvSpPr>
      <cdr:spPr>
        <a:xfrm xmlns:a="http://schemas.openxmlformats.org/drawingml/2006/main" rot="2142460">
          <a:off x="4756531" y="1928214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0.47246</cdr:x>
      <cdr:y>0.29832</cdr:y>
    </cdr:from>
    <cdr:to>
      <cdr:x>0.48601</cdr:x>
      <cdr:y>0.31889</cdr:y>
    </cdr:to>
    <cdr:sp macro="" textlink="">
      <cdr:nvSpPr>
        <cdr:cNvPr id="1075" name="NDMPlot_ElementConcrete162">
          <a:extLst xmlns:a="http://schemas.openxmlformats.org/drawingml/2006/main">
            <a:ext uri="{FF2B5EF4-FFF2-40B4-BE49-F238E27FC236}">
              <a16:creationId xmlns:a16="http://schemas.microsoft.com/office/drawing/2014/main" id="{93CF0CD0-9B7B-4361-87FC-103D3715AF38}"/>
            </a:ext>
          </a:extLst>
        </cdr:cNvPr>
        <cdr:cNvSpPr/>
      </cdr:nvSpPr>
      <cdr:spPr>
        <a:xfrm xmlns:a="http://schemas.openxmlformats.org/drawingml/2006/main" rot="2142460">
          <a:off x="4920199" y="2045855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0.48818</cdr:x>
      <cdr:y>0.31547</cdr:y>
    </cdr:from>
    <cdr:to>
      <cdr:x>0.50172</cdr:x>
      <cdr:y>0.33604</cdr:y>
    </cdr:to>
    <cdr:sp macro="" textlink="">
      <cdr:nvSpPr>
        <cdr:cNvPr id="1076" name="NDMPlot_ElementConcrete163">
          <a:extLst xmlns:a="http://schemas.openxmlformats.org/drawingml/2006/main">
            <a:ext uri="{FF2B5EF4-FFF2-40B4-BE49-F238E27FC236}">
              <a16:creationId xmlns:a16="http://schemas.microsoft.com/office/drawing/2014/main" id="{5DEB4A3F-9DF9-4E2D-95B8-6C7A6149AA72}"/>
            </a:ext>
          </a:extLst>
        </cdr:cNvPr>
        <cdr:cNvSpPr/>
      </cdr:nvSpPr>
      <cdr:spPr>
        <a:xfrm xmlns:a="http://schemas.openxmlformats.org/drawingml/2006/main" rot="2142460">
          <a:off x="5083868" y="2163496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0.50389</cdr:x>
      <cdr:y>0.33262</cdr:y>
    </cdr:from>
    <cdr:to>
      <cdr:x>0.51744</cdr:x>
      <cdr:y>0.3532</cdr:y>
    </cdr:to>
    <cdr:sp macro="" textlink="">
      <cdr:nvSpPr>
        <cdr:cNvPr id="1077" name="NDMPlot_ElementConcrete164">
          <a:extLst xmlns:a="http://schemas.openxmlformats.org/drawingml/2006/main">
            <a:ext uri="{FF2B5EF4-FFF2-40B4-BE49-F238E27FC236}">
              <a16:creationId xmlns:a16="http://schemas.microsoft.com/office/drawing/2014/main" id="{7C2A5BD0-F66D-4155-81A3-136E9DAD88B6}"/>
            </a:ext>
          </a:extLst>
        </cdr:cNvPr>
        <cdr:cNvSpPr/>
      </cdr:nvSpPr>
      <cdr:spPr>
        <a:xfrm xmlns:a="http://schemas.openxmlformats.org/drawingml/2006/main" rot="2142460">
          <a:off x="5247536" y="2281137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0.51961</cdr:x>
      <cdr:y>0.34978</cdr:y>
    </cdr:from>
    <cdr:to>
      <cdr:x>0.53316</cdr:x>
      <cdr:y>0.37035</cdr:y>
    </cdr:to>
    <cdr:sp macro="" textlink="">
      <cdr:nvSpPr>
        <cdr:cNvPr id="1078" name="NDMPlot_ElementConcrete165">
          <a:extLst xmlns:a="http://schemas.openxmlformats.org/drawingml/2006/main">
            <a:ext uri="{FF2B5EF4-FFF2-40B4-BE49-F238E27FC236}">
              <a16:creationId xmlns:a16="http://schemas.microsoft.com/office/drawing/2014/main" id="{A01C2080-607B-42F4-84CD-303FDBA01BA3}"/>
            </a:ext>
          </a:extLst>
        </cdr:cNvPr>
        <cdr:cNvSpPr/>
      </cdr:nvSpPr>
      <cdr:spPr>
        <a:xfrm xmlns:a="http://schemas.openxmlformats.org/drawingml/2006/main" rot="2142460">
          <a:off x="5411204" y="2398777"/>
          <a:ext cx="141093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0.53532</cdr:x>
      <cdr:y>0.36693</cdr:y>
    </cdr:from>
    <cdr:to>
      <cdr:x>0.54887</cdr:x>
      <cdr:y>0.38751</cdr:y>
    </cdr:to>
    <cdr:sp macro="" textlink="">
      <cdr:nvSpPr>
        <cdr:cNvPr id="1079" name="NDMPlot_ElementConcrete166">
          <a:extLst xmlns:a="http://schemas.openxmlformats.org/drawingml/2006/main">
            <a:ext uri="{FF2B5EF4-FFF2-40B4-BE49-F238E27FC236}">
              <a16:creationId xmlns:a16="http://schemas.microsoft.com/office/drawing/2014/main" id="{1C85198E-3792-4671-88B5-466066F1A03A}"/>
            </a:ext>
          </a:extLst>
        </cdr:cNvPr>
        <cdr:cNvSpPr/>
      </cdr:nvSpPr>
      <cdr:spPr>
        <a:xfrm xmlns:a="http://schemas.openxmlformats.org/drawingml/2006/main" rot="2142460">
          <a:off x="5574873" y="2516418"/>
          <a:ext cx="141092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0.55104</cdr:x>
      <cdr:y>0.38409</cdr:y>
    </cdr:from>
    <cdr:to>
      <cdr:x>0.56459</cdr:x>
      <cdr:y>0.40466</cdr:y>
    </cdr:to>
    <cdr:sp macro="" textlink="">
      <cdr:nvSpPr>
        <cdr:cNvPr id="1080" name="NDMPlot_ElementConcrete167">
          <a:extLst xmlns:a="http://schemas.openxmlformats.org/drawingml/2006/main">
            <a:ext uri="{FF2B5EF4-FFF2-40B4-BE49-F238E27FC236}">
              <a16:creationId xmlns:a16="http://schemas.microsoft.com/office/drawing/2014/main" id="{5989A829-03FB-4914-BA3F-A90CA7A63F19}"/>
            </a:ext>
          </a:extLst>
        </cdr:cNvPr>
        <cdr:cNvSpPr/>
      </cdr:nvSpPr>
      <cdr:spPr>
        <a:xfrm xmlns:a="http://schemas.openxmlformats.org/drawingml/2006/main" rot="2142460">
          <a:off x="5738540" y="2634059"/>
          <a:ext cx="141093" cy="141092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0.56676</cdr:x>
      <cdr:y>0.40124</cdr:y>
    </cdr:from>
    <cdr:to>
      <cdr:x>0.58031</cdr:x>
      <cdr:y>0.42181</cdr:y>
    </cdr:to>
    <cdr:sp macro="" textlink="">
      <cdr:nvSpPr>
        <cdr:cNvPr id="1081" name="NDMPlot_ElementConcrete168">
          <a:extLst xmlns:a="http://schemas.openxmlformats.org/drawingml/2006/main">
            <a:ext uri="{FF2B5EF4-FFF2-40B4-BE49-F238E27FC236}">
              <a16:creationId xmlns:a16="http://schemas.microsoft.com/office/drawing/2014/main" id="{163F0830-30B4-4964-82C4-56C0364329D2}"/>
            </a:ext>
          </a:extLst>
        </cdr:cNvPr>
        <cdr:cNvSpPr/>
      </cdr:nvSpPr>
      <cdr:spPr>
        <a:xfrm xmlns:a="http://schemas.openxmlformats.org/drawingml/2006/main" rot="2142460">
          <a:off x="5902209" y="2751699"/>
          <a:ext cx="141092" cy="141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0.42123</cdr:x>
      <cdr:y>0.19413</cdr:y>
    </cdr:from>
    <cdr:to>
      <cdr:x>0.43384</cdr:x>
      <cdr:y>0.24227</cdr:y>
    </cdr:to>
    <cdr:sp macro="" textlink="">
      <cdr:nvSpPr>
        <cdr:cNvPr id="1082" name="NDMPlot_ElementConcrete169">
          <a:extLst xmlns:a="http://schemas.openxmlformats.org/drawingml/2006/main">
            <a:ext uri="{FF2B5EF4-FFF2-40B4-BE49-F238E27FC236}">
              <a16:creationId xmlns:a16="http://schemas.microsoft.com/office/drawing/2014/main" id="{5D4F42CC-06DF-41C4-B10E-6D026079D9E5}"/>
            </a:ext>
          </a:extLst>
        </cdr:cNvPr>
        <cdr:cNvSpPr/>
      </cdr:nvSpPr>
      <cdr:spPr>
        <a:xfrm xmlns:a="http://schemas.openxmlformats.org/drawingml/2006/main" rot="-593798">
          <a:off x="4386671" y="1331340"/>
          <a:ext cx="131295" cy="33012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0.44939</cdr:x>
      <cdr:y>0.2311</cdr:y>
    </cdr:from>
    <cdr:to>
      <cdr:x>0.46294</cdr:x>
      <cdr:y>0.28214</cdr:y>
    </cdr:to>
    <cdr:sp macro="" textlink="">
      <cdr:nvSpPr>
        <cdr:cNvPr id="1083" name="NDMPlot_ElementConcrete170">
          <a:extLst xmlns:a="http://schemas.openxmlformats.org/drawingml/2006/main">
            <a:ext uri="{FF2B5EF4-FFF2-40B4-BE49-F238E27FC236}">
              <a16:creationId xmlns:a16="http://schemas.microsoft.com/office/drawing/2014/main" id="{C1DBFEED-B7C7-4C5C-86E0-9D29E9501561}"/>
            </a:ext>
          </a:extLst>
        </cdr:cNvPr>
        <cdr:cNvSpPr/>
      </cdr:nvSpPr>
      <cdr:spPr>
        <a:xfrm xmlns:a="http://schemas.openxmlformats.org/drawingml/2006/main" rot="2142460">
          <a:off x="4679985" y="1584873"/>
          <a:ext cx="141093" cy="350074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0.47819</cdr:x>
      <cdr:y>0.24949</cdr:y>
    </cdr:from>
    <cdr:to>
      <cdr:x>0.49395</cdr:x>
      <cdr:y>0.27342</cdr:y>
    </cdr:to>
    <cdr:sp macro="" textlink="">
      <cdr:nvSpPr>
        <cdr:cNvPr id="1084" name="NDMPlot_ElementConcrete171">
          <a:extLst xmlns:a="http://schemas.openxmlformats.org/drawingml/2006/main">
            <a:ext uri="{FF2B5EF4-FFF2-40B4-BE49-F238E27FC236}">
              <a16:creationId xmlns:a16="http://schemas.microsoft.com/office/drawing/2014/main" id="{B85C73C2-E473-41E2-A5A1-8492DA10EB48}"/>
            </a:ext>
          </a:extLst>
        </cdr:cNvPr>
        <cdr:cNvSpPr/>
      </cdr:nvSpPr>
      <cdr:spPr>
        <a:xfrm xmlns:a="http://schemas.openxmlformats.org/drawingml/2006/main" rot="2128147">
          <a:off x="4979901" y="1711001"/>
          <a:ext cx="164116" cy="16411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0.34717</cdr:x>
      <cdr:y>0.19282</cdr:y>
    </cdr:from>
    <cdr:to>
      <cdr:x>0.36658</cdr:x>
      <cdr:y>0.23174</cdr:y>
    </cdr:to>
    <cdr:sp macro="" textlink="">
      <cdr:nvSpPr>
        <cdr:cNvPr id="1085" name="NDMPlot_ElementConcrete172">
          <a:extLst xmlns:a="http://schemas.openxmlformats.org/drawingml/2006/main">
            <a:ext uri="{FF2B5EF4-FFF2-40B4-BE49-F238E27FC236}">
              <a16:creationId xmlns:a16="http://schemas.microsoft.com/office/drawing/2014/main" id="{D9D68FE2-6C2D-48DA-A8F9-FCC93C182FD4}"/>
            </a:ext>
          </a:extLst>
        </cdr:cNvPr>
        <cdr:cNvSpPr/>
      </cdr:nvSpPr>
      <cdr:spPr>
        <a:xfrm xmlns:a="http://schemas.openxmlformats.org/drawingml/2006/main" rot="-2550882">
          <a:off x="3615408" y="1322345"/>
          <a:ext cx="202168" cy="26696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0.37413</cdr:x>
      <cdr:y>0.37221</cdr:y>
    </cdr:from>
    <cdr:to>
      <cdr:x>0.38651</cdr:x>
      <cdr:y>0.39102</cdr:y>
    </cdr:to>
    <cdr:sp macro="" textlink="">
      <cdr:nvSpPr>
        <cdr:cNvPr id="1086" name="NDMPlot_ElementRebar173">
          <a:extLst xmlns:a="http://schemas.openxmlformats.org/drawingml/2006/main">
            <a:ext uri="{FF2B5EF4-FFF2-40B4-BE49-F238E27FC236}">
              <a16:creationId xmlns:a16="http://schemas.microsoft.com/office/drawing/2014/main" id="{8354CBE5-943D-4483-87C8-9F4EE3B82CF8}"/>
            </a:ext>
          </a:extLst>
        </cdr:cNvPr>
        <cdr:cNvSpPr/>
      </cdr:nvSpPr>
      <cdr:spPr>
        <a:xfrm xmlns:a="http://schemas.openxmlformats.org/drawingml/2006/main">
          <a:off x="3896138" y="2552613"/>
          <a:ext cx="128998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D55E58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0.3521</cdr:x>
      <cdr:y>0.41875</cdr:y>
    </cdr:from>
    <cdr:to>
      <cdr:x>0.36448</cdr:x>
      <cdr:y>0.43756</cdr:y>
    </cdr:to>
    <cdr:sp macro="" textlink="">
      <cdr:nvSpPr>
        <cdr:cNvPr id="1087" name="NDMPlot_ElementRebar174">
          <a:extLst xmlns:a="http://schemas.openxmlformats.org/drawingml/2006/main">
            <a:ext uri="{FF2B5EF4-FFF2-40B4-BE49-F238E27FC236}">
              <a16:creationId xmlns:a16="http://schemas.microsoft.com/office/drawing/2014/main" id="{20EE43B2-2A83-4CA3-8E44-1997AC72F80F}"/>
            </a:ext>
          </a:extLst>
        </cdr:cNvPr>
        <cdr:cNvSpPr/>
      </cdr:nvSpPr>
      <cdr:spPr>
        <a:xfrm xmlns:a="http://schemas.openxmlformats.org/drawingml/2006/main">
          <a:off x="3666738" y="2871766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D67F7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0.39615</cdr:x>
      <cdr:y>0.32567</cdr:y>
    </cdr:from>
    <cdr:to>
      <cdr:x>0.40854</cdr:x>
      <cdr:y>0.34448</cdr:y>
    </cdr:to>
    <cdr:sp macro="" textlink="">
      <cdr:nvSpPr>
        <cdr:cNvPr id="1088" name="NDMPlot_ElementRebar175">
          <a:extLst xmlns:a="http://schemas.openxmlformats.org/drawingml/2006/main">
            <a:ext uri="{FF2B5EF4-FFF2-40B4-BE49-F238E27FC236}">
              <a16:creationId xmlns:a16="http://schemas.microsoft.com/office/drawing/2014/main" id="{27EA6F2B-2D78-4D68-80DF-97D4330BDEDA}"/>
            </a:ext>
          </a:extLst>
        </cdr:cNvPr>
        <cdr:cNvSpPr/>
      </cdr:nvSpPr>
      <cdr:spPr>
        <a:xfrm xmlns:a="http://schemas.openxmlformats.org/drawingml/2006/main">
          <a:off x="4125537" y="2233460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D33E3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0.33007</cdr:x>
      <cdr:y>0.46528</cdr:y>
    </cdr:from>
    <cdr:to>
      <cdr:x>0.34246</cdr:x>
      <cdr:y>0.48409</cdr:y>
    </cdr:to>
    <cdr:sp macro="" textlink="">
      <cdr:nvSpPr>
        <cdr:cNvPr id="1089" name="NDMPlot_ElementRebar176">
          <a:extLst xmlns:a="http://schemas.openxmlformats.org/drawingml/2006/main">
            <a:ext uri="{FF2B5EF4-FFF2-40B4-BE49-F238E27FC236}">
              <a16:creationId xmlns:a16="http://schemas.microsoft.com/office/drawing/2014/main" id="{5F18759E-2854-477B-9125-FC11199A91BB}"/>
            </a:ext>
          </a:extLst>
        </cdr:cNvPr>
        <cdr:cNvSpPr/>
      </cdr:nvSpPr>
      <cdr:spPr>
        <a:xfrm xmlns:a="http://schemas.openxmlformats.org/drawingml/2006/main">
          <a:off x="3437339" y="3190919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D79F9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0.41818</cdr:x>
      <cdr:y>0.27913</cdr:y>
    </cdr:from>
    <cdr:to>
      <cdr:x>0.43057</cdr:x>
      <cdr:y>0.29794</cdr:y>
    </cdr:to>
    <cdr:sp macro="" textlink="">
      <cdr:nvSpPr>
        <cdr:cNvPr id="1090" name="NDMPlot_ElementRebar177">
          <a:extLst xmlns:a="http://schemas.openxmlformats.org/drawingml/2006/main">
            <a:ext uri="{FF2B5EF4-FFF2-40B4-BE49-F238E27FC236}">
              <a16:creationId xmlns:a16="http://schemas.microsoft.com/office/drawing/2014/main" id="{D3D781CA-A302-4E26-8488-9A0D20413452}"/>
            </a:ext>
          </a:extLst>
        </cdr:cNvPr>
        <cdr:cNvSpPr/>
      </cdr:nvSpPr>
      <cdr:spPr>
        <a:xfrm xmlns:a="http://schemas.openxmlformats.org/drawingml/2006/main">
          <a:off x="4354937" y="1914307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0.50614</cdr:x>
      <cdr:y>0.5163</cdr:y>
    </cdr:from>
    <cdr:to>
      <cdr:x>0.51853</cdr:x>
      <cdr:y>0.53511</cdr:y>
    </cdr:to>
    <cdr:sp macro="" textlink="">
      <cdr:nvSpPr>
        <cdr:cNvPr id="1091" name="NDMPlot_ElementRebar178">
          <a:extLst xmlns:a="http://schemas.openxmlformats.org/drawingml/2006/main">
            <a:ext uri="{FF2B5EF4-FFF2-40B4-BE49-F238E27FC236}">
              <a16:creationId xmlns:a16="http://schemas.microsoft.com/office/drawing/2014/main" id="{4C49D2BB-EE82-4563-8110-5C458879395D}"/>
            </a:ext>
          </a:extLst>
        </cdr:cNvPr>
        <cdr:cNvSpPr/>
      </cdr:nvSpPr>
      <cdr:spPr>
        <a:xfrm xmlns:a="http://schemas.openxmlformats.org/drawingml/2006/main">
          <a:off x="5270952" y="3540796"/>
          <a:ext cx="128998" cy="128998"/>
        </a:xfrm>
        <a:prstGeom xmlns:a="http://schemas.openxmlformats.org/drawingml/2006/main" prst="ellipse">
          <a:avLst/>
        </a:prstGeom>
        <a:solidFill xmlns:a="http://schemas.openxmlformats.org/drawingml/2006/main">
          <a:srgbClr val="B3BE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0.52817</cdr:x>
      <cdr:y>0.46976</cdr:y>
    </cdr:from>
    <cdr:to>
      <cdr:x>0.54056</cdr:x>
      <cdr:y>0.48857</cdr:y>
    </cdr:to>
    <cdr:sp macro="" textlink="">
      <cdr:nvSpPr>
        <cdr:cNvPr id="1092" name="NDMPlot_ElementRebar179">
          <a:extLst xmlns:a="http://schemas.openxmlformats.org/drawingml/2006/main">
            <a:ext uri="{FF2B5EF4-FFF2-40B4-BE49-F238E27FC236}">
              <a16:creationId xmlns:a16="http://schemas.microsoft.com/office/drawing/2014/main" id="{73B80C5A-340A-46A8-941E-43F8C0E0EEA2}"/>
            </a:ext>
          </a:extLst>
        </cdr:cNvPr>
        <cdr:cNvSpPr/>
      </cdr:nvSpPr>
      <cdr:spPr>
        <a:xfrm xmlns:a="http://schemas.openxmlformats.org/drawingml/2006/main">
          <a:off x="5500351" y="3221643"/>
          <a:ext cx="128998" cy="128998"/>
        </a:xfrm>
        <a:prstGeom xmlns:a="http://schemas.openxmlformats.org/drawingml/2006/main" prst="ellipse">
          <a:avLst/>
        </a:prstGeom>
        <a:solidFill xmlns:a="http://schemas.openxmlformats.org/drawingml/2006/main">
          <a:srgbClr val="CDD0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0.48411</cdr:x>
      <cdr:y>0.56284</cdr:y>
    </cdr:from>
    <cdr:to>
      <cdr:x>0.4965</cdr:x>
      <cdr:y>0.58165</cdr:y>
    </cdr:to>
    <cdr:sp macro="" textlink="">
      <cdr:nvSpPr>
        <cdr:cNvPr id="1093" name="NDMPlot_ElementRebar180">
          <a:extLst xmlns:a="http://schemas.openxmlformats.org/drawingml/2006/main">
            <a:ext uri="{FF2B5EF4-FFF2-40B4-BE49-F238E27FC236}">
              <a16:creationId xmlns:a16="http://schemas.microsoft.com/office/drawing/2014/main" id="{8F4F7535-78CE-43A7-9052-4E3F0C0BEB49}"/>
            </a:ext>
          </a:extLst>
        </cdr:cNvPr>
        <cdr:cNvSpPr/>
      </cdr:nvSpPr>
      <cdr:spPr>
        <a:xfrm xmlns:a="http://schemas.openxmlformats.org/drawingml/2006/main">
          <a:off x="5041552" y="3859949"/>
          <a:ext cx="128999" cy="128998"/>
        </a:xfrm>
        <a:prstGeom xmlns:a="http://schemas.openxmlformats.org/drawingml/2006/main" prst="ellipse">
          <a:avLst/>
        </a:prstGeom>
        <a:solidFill xmlns:a="http://schemas.openxmlformats.org/drawingml/2006/main">
          <a:srgbClr val="9AAB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0.5502</cdr:x>
      <cdr:y>0.42323</cdr:y>
    </cdr:from>
    <cdr:to>
      <cdr:x>0.56258</cdr:x>
      <cdr:y>0.44204</cdr:y>
    </cdr:to>
    <cdr:sp macro="" textlink="">
      <cdr:nvSpPr>
        <cdr:cNvPr id="1094" name="NDMPlot_ElementRebar181">
          <a:extLst xmlns:a="http://schemas.openxmlformats.org/drawingml/2006/main">
            <a:ext uri="{FF2B5EF4-FFF2-40B4-BE49-F238E27FC236}">
              <a16:creationId xmlns:a16="http://schemas.microsoft.com/office/drawing/2014/main" id="{875D6540-4D55-4036-B670-C0961B99BA53}"/>
            </a:ext>
          </a:extLst>
        </cdr:cNvPr>
        <cdr:cNvSpPr/>
      </cdr:nvSpPr>
      <cdr:spPr>
        <a:xfrm xmlns:a="http://schemas.openxmlformats.org/drawingml/2006/main">
          <a:off x="5729750" y="2902489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D9CAC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0.46208</cdr:x>
      <cdr:y>0.60938</cdr:y>
    </cdr:from>
    <cdr:to>
      <cdr:x>0.47447</cdr:x>
      <cdr:y>0.62819</cdr:y>
    </cdr:to>
    <cdr:sp macro="" textlink="">
      <cdr:nvSpPr>
        <cdr:cNvPr id="1095" name="NDMPlot_ElementRebar182">
          <a:extLst xmlns:a="http://schemas.openxmlformats.org/drawingml/2006/main">
            <a:ext uri="{FF2B5EF4-FFF2-40B4-BE49-F238E27FC236}">
              <a16:creationId xmlns:a16="http://schemas.microsoft.com/office/drawing/2014/main" id="{07FBBDDB-4DAE-4DD9-A45B-1F4FFD969008}"/>
            </a:ext>
          </a:extLst>
        </cdr:cNvPr>
        <cdr:cNvSpPr/>
      </cdr:nvSpPr>
      <cdr:spPr>
        <a:xfrm xmlns:a="http://schemas.openxmlformats.org/drawingml/2006/main">
          <a:off x="4812152" y="4179102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8098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0.43979</cdr:x>
      <cdr:y>0.27377</cdr:y>
    </cdr:from>
    <cdr:to>
      <cdr:x>0.45218</cdr:x>
      <cdr:y>0.29258</cdr:y>
    </cdr:to>
    <cdr:sp macro="" textlink="">
      <cdr:nvSpPr>
        <cdr:cNvPr id="1096" name="NDMPlot_ElementRebar183">
          <a:extLst xmlns:a="http://schemas.openxmlformats.org/drawingml/2006/main">
            <a:ext uri="{FF2B5EF4-FFF2-40B4-BE49-F238E27FC236}">
              <a16:creationId xmlns:a16="http://schemas.microsoft.com/office/drawing/2014/main" id="{76F2D55B-ADBF-43D0-A786-4996754F5FA4}"/>
            </a:ext>
          </a:extLst>
        </cdr:cNvPr>
        <cdr:cNvSpPr/>
      </cdr:nvSpPr>
      <cdr:spPr>
        <a:xfrm xmlns:a="http://schemas.openxmlformats.org/drawingml/2006/main">
          <a:off x="4579984" y="1877485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D22117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0.54666</cdr:x>
      <cdr:y>0.39041</cdr:y>
    </cdr:from>
    <cdr:to>
      <cdr:x>0.55905</cdr:x>
      <cdr:y>0.40922</cdr:y>
    </cdr:to>
    <cdr:sp macro="" textlink="">
      <cdr:nvSpPr>
        <cdr:cNvPr id="1097" name="NDMPlot_ElementRebar184">
          <a:extLst xmlns:a="http://schemas.openxmlformats.org/drawingml/2006/main">
            <a:ext uri="{FF2B5EF4-FFF2-40B4-BE49-F238E27FC236}">
              <a16:creationId xmlns:a16="http://schemas.microsoft.com/office/drawing/2014/main" id="{5188BB16-1B0B-4E46-BE2F-314CBC1803B5}"/>
            </a:ext>
          </a:extLst>
        </cdr:cNvPr>
        <cdr:cNvSpPr/>
      </cdr:nvSpPr>
      <cdr:spPr>
        <a:xfrm xmlns:a="http://schemas.openxmlformats.org/drawingml/2006/main">
          <a:off x="5692928" y="2677442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D8ADA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0.44047</cdr:x>
      <cdr:y>0.61475</cdr:y>
    </cdr:from>
    <cdr:to>
      <cdr:x>0.45286</cdr:x>
      <cdr:y>0.63356</cdr:y>
    </cdr:to>
    <cdr:sp macro="" textlink="">
      <cdr:nvSpPr>
        <cdr:cNvPr id="1098" name="NDMPlot_ElementRebar185">
          <a:extLst xmlns:a="http://schemas.openxmlformats.org/drawingml/2006/main">
            <a:ext uri="{FF2B5EF4-FFF2-40B4-BE49-F238E27FC236}">
              <a16:creationId xmlns:a16="http://schemas.microsoft.com/office/drawing/2014/main" id="{4AED412C-2696-4FC2-91A6-DC8109AFCA25}"/>
            </a:ext>
          </a:extLst>
        </cdr:cNvPr>
        <cdr:cNvSpPr/>
      </cdr:nvSpPr>
      <cdr:spPr>
        <a:xfrm xmlns:a="http://schemas.openxmlformats.org/drawingml/2006/main">
          <a:off x="4587105" y="4215924"/>
          <a:ext cx="128999" cy="128998"/>
        </a:xfrm>
        <a:prstGeom xmlns:a="http://schemas.openxmlformats.org/drawingml/2006/main" prst="ellipse">
          <a:avLst/>
        </a:prstGeom>
        <a:solidFill xmlns:a="http://schemas.openxmlformats.org/drawingml/2006/main">
          <a:srgbClr val="839A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0.3336</cdr:x>
      <cdr:y>0.4981</cdr:y>
    </cdr:from>
    <cdr:to>
      <cdr:x>0.34599</cdr:x>
      <cdr:y>0.51691</cdr:y>
    </cdr:to>
    <cdr:sp macro="" textlink="">
      <cdr:nvSpPr>
        <cdr:cNvPr id="1099" name="NDMPlot_ElementRebar186">
          <a:extLst xmlns:a="http://schemas.openxmlformats.org/drawingml/2006/main">
            <a:ext uri="{FF2B5EF4-FFF2-40B4-BE49-F238E27FC236}">
              <a16:creationId xmlns:a16="http://schemas.microsoft.com/office/drawing/2014/main" id="{542035B9-4BCC-4A1E-A1E8-045A29341583}"/>
            </a:ext>
          </a:extLst>
        </cdr:cNvPr>
        <cdr:cNvSpPr/>
      </cdr:nvSpPr>
      <cdr:spPr>
        <a:xfrm xmlns:a="http://schemas.openxmlformats.org/drawingml/2006/main">
          <a:off x="3474161" y="3415967"/>
          <a:ext cx="128999" cy="128998"/>
        </a:xfrm>
        <a:prstGeom xmlns:a="http://schemas.openxmlformats.org/drawingml/2006/main" prst="ellipse">
          <a:avLst/>
        </a:prstGeom>
        <a:solidFill xmlns:a="http://schemas.openxmlformats.org/drawingml/2006/main">
          <a:srgbClr val="D9BDB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0.27359</cdr:x>
      <cdr:y>0.58461</cdr:y>
    </cdr:from>
    <cdr:to>
      <cdr:x>0.28597</cdr:x>
      <cdr:y>0.60342</cdr:y>
    </cdr:to>
    <cdr:sp macro="" textlink="">
      <cdr:nvSpPr>
        <cdr:cNvPr id="1100" name="NDMPlot_ElementRebar187">
          <a:extLst xmlns:a="http://schemas.openxmlformats.org/drawingml/2006/main">
            <a:ext uri="{FF2B5EF4-FFF2-40B4-BE49-F238E27FC236}">
              <a16:creationId xmlns:a16="http://schemas.microsoft.com/office/drawing/2014/main" id="{9514AD48-C2F5-40F3-A408-EC4215910B39}"/>
            </a:ext>
          </a:extLst>
        </cdr:cNvPr>
        <cdr:cNvSpPr/>
      </cdr:nvSpPr>
      <cdr:spPr>
        <a:xfrm xmlns:a="http://schemas.openxmlformats.org/drawingml/2006/main">
          <a:off x="2849135" y="4009261"/>
          <a:ext cx="128999" cy="128998"/>
        </a:xfrm>
        <a:prstGeom xmlns:a="http://schemas.openxmlformats.org/drawingml/2006/main" prst="ellipse">
          <a:avLst/>
        </a:prstGeom>
        <a:solidFill xmlns:a="http://schemas.openxmlformats.org/drawingml/2006/main">
          <a:srgbClr val="C7CC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0.29392</cdr:x>
      <cdr:y>0.54165</cdr:y>
    </cdr:from>
    <cdr:to>
      <cdr:x>0.30631</cdr:x>
      <cdr:y>0.56046</cdr:y>
    </cdr:to>
    <cdr:sp macro="" textlink="">
      <cdr:nvSpPr>
        <cdr:cNvPr id="1101" name="NDMPlot_ElementRebar188">
          <a:extLst xmlns:a="http://schemas.openxmlformats.org/drawingml/2006/main">
            <a:ext uri="{FF2B5EF4-FFF2-40B4-BE49-F238E27FC236}">
              <a16:creationId xmlns:a16="http://schemas.microsoft.com/office/drawing/2014/main" id="{81911701-21EF-44A3-8451-DC5317389EFD}"/>
            </a:ext>
          </a:extLst>
        </cdr:cNvPr>
        <cdr:cNvSpPr/>
      </cdr:nvSpPr>
      <cdr:spPr>
        <a:xfrm xmlns:a="http://schemas.openxmlformats.org/drawingml/2006/main">
          <a:off x="3060888" y="3714658"/>
          <a:ext cx="128999" cy="128998"/>
        </a:xfrm>
        <a:prstGeom xmlns:a="http://schemas.openxmlformats.org/drawingml/2006/main" prst="ellipse">
          <a:avLst/>
        </a:prstGeom>
        <a:solidFill xmlns:a="http://schemas.openxmlformats.org/drawingml/2006/main">
          <a:srgbClr val="DAD4D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0.45737</cdr:x>
      <cdr:y>0.72005</cdr:y>
    </cdr:from>
    <cdr:to>
      <cdr:x>0.46976</cdr:x>
      <cdr:y>0.73886</cdr:y>
    </cdr:to>
    <cdr:sp macro="" textlink="">
      <cdr:nvSpPr>
        <cdr:cNvPr id="1102" name="NDMPlot_ElementRebar189">
          <a:extLst xmlns:a="http://schemas.openxmlformats.org/drawingml/2006/main">
            <a:ext uri="{FF2B5EF4-FFF2-40B4-BE49-F238E27FC236}">
              <a16:creationId xmlns:a16="http://schemas.microsoft.com/office/drawing/2014/main" id="{2C113EE3-A7E7-4930-BC87-4E7B13526E9D}"/>
            </a:ext>
          </a:extLst>
        </cdr:cNvPr>
        <cdr:cNvSpPr/>
      </cdr:nvSpPr>
      <cdr:spPr>
        <a:xfrm xmlns:a="http://schemas.openxmlformats.org/drawingml/2006/main">
          <a:off x="4763038" y="4938122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366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0.43704</cdr:x>
      <cdr:y>0.76301</cdr:y>
    </cdr:from>
    <cdr:to>
      <cdr:x>0.44942</cdr:x>
      <cdr:y>0.78182</cdr:y>
    </cdr:to>
    <cdr:sp macro="" textlink="">
      <cdr:nvSpPr>
        <cdr:cNvPr id="1103" name="NDMPlot_ElementRebar190">
          <a:extLst xmlns:a="http://schemas.openxmlformats.org/drawingml/2006/main">
            <a:ext uri="{FF2B5EF4-FFF2-40B4-BE49-F238E27FC236}">
              <a16:creationId xmlns:a16="http://schemas.microsoft.com/office/drawing/2014/main" id="{6038DE55-108E-4F27-87FB-4DDFE88D7F30}"/>
            </a:ext>
          </a:extLst>
        </cdr:cNvPr>
        <cdr:cNvSpPr/>
      </cdr:nvSpPr>
      <cdr:spPr>
        <a:xfrm xmlns:a="http://schemas.openxmlformats.org/drawingml/2006/main">
          <a:off x="4551285" y="5232725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0.38468</cdr:x>
      <cdr:y>0.61176</cdr:y>
    </cdr:from>
    <cdr:to>
      <cdr:x>0.39707</cdr:x>
      <cdr:y>0.63057</cdr:y>
    </cdr:to>
    <cdr:sp macro="" textlink="">
      <cdr:nvSpPr>
        <cdr:cNvPr id="1104" name="NDMPlot_ElementRebar191">
          <a:extLst xmlns:a="http://schemas.openxmlformats.org/drawingml/2006/main">
            <a:ext uri="{FF2B5EF4-FFF2-40B4-BE49-F238E27FC236}">
              <a16:creationId xmlns:a16="http://schemas.microsoft.com/office/drawing/2014/main" id="{D411AF32-A828-4F7F-B5DE-49B45172A0DA}"/>
            </a:ext>
          </a:extLst>
        </cdr:cNvPr>
        <cdr:cNvSpPr/>
      </cdr:nvSpPr>
      <cdr:spPr>
        <a:xfrm xmlns:a="http://schemas.openxmlformats.org/drawingml/2006/main">
          <a:off x="4006076" y="4195455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95A7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0.35011</cdr:x>
      <cdr:y>0.57402</cdr:y>
    </cdr:from>
    <cdr:to>
      <cdr:x>0.36249</cdr:x>
      <cdr:y>0.59283</cdr:y>
    </cdr:to>
    <cdr:sp macro="" textlink="">
      <cdr:nvSpPr>
        <cdr:cNvPr id="1105" name="NDMPlot_ElementRebar192">
          <a:extLst xmlns:a="http://schemas.openxmlformats.org/drawingml/2006/main">
            <a:ext uri="{FF2B5EF4-FFF2-40B4-BE49-F238E27FC236}">
              <a16:creationId xmlns:a16="http://schemas.microsoft.com/office/drawing/2014/main" id="{DF29E80C-E395-4BD3-B4EE-8FF7AAD8AEE0}"/>
            </a:ext>
          </a:extLst>
        </cdr:cNvPr>
        <cdr:cNvSpPr/>
      </cdr:nvSpPr>
      <cdr:spPr>
        <a:xfrm xmlns:a="http://schemas.openxmlformats.org/drawingml/2006/main">
          <a:off x="3646006" y="3936645"/>
          <a:ext cx="128998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B9C1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0.41926</cdr:x>
      <cdr:y>0.6495</cdr:y>
    </cdr:from>
    <cdr:to>
      <cdr:x>0.43164</cdr:x>
      <cdr:y>0.66831</cdr:y>
    </cdr:to>
    <cdr:sp macro="" textlink="">
      <cdr:nvSpPr>
        <cdr:cNvPr id="1106" name="NDMPlot_ElementRebar193">
          <a:extLst xmlns:a="http://schemas.openxmlformats.org/drawingml/2006/main">
            <a:ext uri="{FF2B5EF4-FFF2-40B4-BE49-F238E27FC236}">
              <a16:creationId xmlns:a16="http://schemas.microsoft.com/office/drawing/2014/main" id="{B5B7630A-7CAC-4D17-8D7F-D3E9B4796FB6}"/>
            </a:ext>
          </a:extLst>
        </cdr:cNvPr>
        <cdr:cNvSpPr/>
      </cdr:nvSpPr>
      <cdr:spPr>
        <a:xfrm xmlns:a="http://schemas.openxmlformats.org/drawingml/2006/main">
          <a:off x="4366146" y="4454265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718D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0.31553</cdr:x>
      <cdr:y>0.53628</cdr:y>
    </cdr:from>
    <cdr:to>
      <cdr:x>0.32792</cdr:x>
      <cdr:y>0.55509</cdr:y>
    </cdr:to>
    <cdr:sp macro="" textlink="">
      <cdr:nvSpPr>
        <cdr:cNvPr id="1107" name="NDMPlot_ElementRebar194">
          <a:extLst xmlns:a="http://schemas.openxmlformats.org/drawingml/2006/main">
            <a:ext uri="{FF2B5EF4-FFF2-40B4-BE49-F238E27FC236}">
              <a16:creationId xmlns:a16="http://schemas.microsoft.com/office/drawing/2014/main" id="{9C1C0067-F231-4D54-9519-7512FD4B2892}"/>
            </a:ext>
          </a:extLst>
        </cdr:cNvPr>
        <cdr:cNvSpPr/>
      </cdr:nvSpPr>
      <cdr:spPr>
        <a:xfrm xmlns:a="http://schemas.openxmlformats.org/drawingml/2006/main">
          <a:off x="3285936" y="3677836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DAD7D7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0.45383</cdr:x>
      <cdr:y>0.68724</cdr:y>
    </cdr:from>
    <cdr:to>
      <cdr:x>0.46622</cdr:x>
      <cdr:y>0.70605</cdr:y>
    </cdr:to>
    <cdr:sp macro="" textlink="">
      <cdr:nvSpPr>
        <cdr:cNvPr id="1108" name="NDMPlot_ElementRebar195">
          <a:extLst xmlns:a="http://schemas.openxmlformats.org/drawingml/2006/main">
            <a:ext uri="{FF2B5EF4-FFF2-40B4-BE49-F238E27FC236}">
              <a16:creationId xmlns:a16="http://schemas.microsoft.com/office/drawing/2014/main" id="{61F5AAE5-7656-41C6-A6D8-B35EECFCA6A5}"/>
            </a:ext>
          </a:extLst>
        </cdr:cNvPr>
        <cdr:cNvSpPr/>
      </cdr:nvSpPr>
      <cdr:spPr>
        <a:xfrm xmlns:a="http://schemas.openxmlformats.org/drawingml/2006/main">
          <a:off x="4726217" y="4713075"/>
          <a:ext cx="128998" cy="128998"/>
        </a:xfrm>
        <a:prstGeom xmlns:a="http://schemas.openxmlformats.org/drawingml/2006/main" prst="ellipse">
          <a:avLst/>
        </a:prstGeom>
        <a:solidFill xmlns:a="http://schemas.openxmlformats.org/drawingml/2006/main">
          <a:srgbClr val="4D73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0.34627</cdr:x>
      <cdr:y>0.6929</cdr:y>
    </cdr:from>
    <cdr:to>
      <cdr:x>0.35866</cdr:x>
      <cdr:y>0.71171</cdr:y>
    </cdr:to>
    <cdr:sp macro="" textlink="">
      <cdr:nvSpPr>
        <cdr:cNvPr id="1109" name="NDMPlot_ElementRebar196">
          <a:extLst xmlns:a="http://schemas.openxmlformats.org/drawingml/2006/main">
            <a:ext uri="{FF2B5EF4-FFF2-40B4-BE49-F238E27FC236}">
              <a16:creationId xmlns:a16="http://schemas.microsoft.com/office/drawing/2014/main" id="{DCB62906-A1BD-426C-8257-9AB2A560F0FD}"/>
            </a:ext>
          </a:extLst>
        </cdr:cNvPr>
        <cdr:cNvSpPr/>
      </cdr:nvSpPr>
      <cdr:spPr>
        <a:xfrm xmlns:a="http://schemas.openxmlformats.org/drawingml/2006/main">
          <a:off x="3606097" y="4751927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6886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0.38085</cdr:x>
      <cdr:y>0.73064</cdr:y>
    </cdr:from>
    <cdr:to>
      <cdr:x>0.39324</cdr:x>
      <cdr:y>0.74945</cdr:y>
    </cdr:to>
    <cdr:sp macro="" textlink="">
      <cdr:nvSpPr>
        <cdr:cNvPr id="1110" name="NDMPlot_ElementRebar197">
          <a:extLst xmlns:a="http://schemas.openxmlformats.org/drawingml/2006/main">
            <a:ext uri="{FF2B5EF4-FFF2-40B4-BE49-F238E27FC236}">
              <a16:creationId xmlns:a16="http://schemas.microsoft.com/office/drawing/2014/main" id="{ACC8316B-94D3-4F5C-A859-84BA48C88E1E}"/>
            </a:ext>
          </a:extLst>
        </cdr:cNvPr>
        <cdr:cNvSpPr/>
      </cdr:nvSpPr>
      <cdr:spPr>
        <a:xfrm xmlns:a="http://schemas.openxmlformats.org/drawingml/2006/main">
          <a:off x="3966168" y="5010737"/>
          <a:ext cx="128998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446C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0.3117</cdr:x>
      <cdr:y>0.65516</cdr:y>
    </cdr:from>
    <cdr:to>
      <cdr:x>0.32409</cdr:x>
      <cdr:y>0.67397</cdr:y>
    </cdr:to>
    <cdr:sp macro="" textlink="">
      <cdr:nvSpPr>
        <cdr:cNvPr id="1111" name="NDMPlot_ElementRebar198">
          <a:extLst xmlns:a="http://schemas.openxmlformats.org/drawingml/2006/main">
            <a:ext uri="{FF2B5EF4-FFF2-40B4-BE49-F238E27FC236}">
              <a16:creationId xmlns:a16="http://schemas.microsoft.com/office/drawing/2014/main" id="{6E6D350A-FC70-4702-9FD6-24CD90536F20}"/>
            </a:ext>
          </a:extLst>
        </cdr:cNvPr>
        <cdr:cNvSpPr/>
      </cdr:nvSpPr>
      <cdr:spPr>
        <a:xfrm xmlns:a="http://schemas.openxmlformats.org/drawingml/2006/main">
          <a:off x="3246027" y="4493118"/>
          <a:ext cx="128999" cy="128998"/>
        </a:xfrm>
        <a:prstGeom xmlns:a="http://schemas.openxmlformats.org/drawingml/2006/main" prst="ellipse">
          <a:avLst/>
        </a:prstGeom>
        <a:solidFill xmlns:a="http://schemas.openxmlformats.org/drawingml/2006/main">
          <a:srgbClr val="8CA1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0.41543</cdr:x>
      <cdr:y>0.76838</cdr:y>
    </cdr:from>
    <cdr:to>
      <cdr:x>0.42781</cdr:x>
      <cdr:y>0.78719</cdr:y>
    </cdr:to>
    <cdr:sp macro="" textlink="">
      <cdr:nvSpPr>
        <cdr:cNvPr id="1112" name="NDMPlot_ElementRebar199">
          <a:extLst xmlns:a="http://schemas.openxmlformats.org/drawingml/2006/main">
            <a:ext uri="{FF2B5EF4-FFF2-40B4-BE49-F238E27FC236}">
              <a16:creationId xmlns:a16="http://schemas.microsoft.com/office/drawing/2014/main" id="{307FEF4A-99C9-43D6-BCB2-13A296D568C3}"/>
            </a:ext>
          </a:extLst>
        </cdr:cNvPr>
        <cdr:cNvSpPr/>
      </cdr:nvSpPr>
      <cdr:spPr>
        <a:xfrm xmlns:a="http://schemas.openxmlformats.org/drawingml/2006/main">
          <a:off x="4326238" y="5269547"/>
          <a:ext cx="128999" cy="128998"/>
        </a:xfrm>
        <a:prstGeom xmlns:a="http://schemas.openxmlformats.org/drawingml/2006/main" prst="ellipse">
          <a:avLst/>
        </a:prstGeom>
        <a:solidFill xmlns:a="http://schemas.openxmlformats.org/drawingml/2006/main">
          <a:srgbClr val="215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0.27712</cdr:x>
      <cdr:y>0.61743</cdr:y>
    </cdr:from>
    <cdr:to>
      <cdr:x>0.28951</cdr:x>
      <cdr:y>0.63624</cdr:y>
    </cdr:to>
    <cdr:sp macro="" textlink="">
      <cdr:nvSpPr>
        <cdr:cNvPr id="1113" name="NDMPlot_ElementRebar200">
          <a:extLst xmlns:a="http://schemas.openxmlformats.org/drawingml/2006/main">
            <a:ext uri="{FF2B5EF4-FFF2-40B4-BE49-F238E27FC236}">
              <a16:creationId xmlns:a16="http://schemas.microsoft.com/office/drawing/2014/main" id="{988CE851-B9E5-45DF-89EC-CFB8B9B51209}"/>
            </a:ext>
          </a:extLst>
        </cdr:cNvPr>
        <cdr:cNvSpPr/>
      </cdr:nvSpPr>
      <cdr:spPr>
        <a:xfrm xmlns:a="http://schemas.openxmlformats.org/drawingml/2006/main">
          <a:off x="2885957" y="4234308"/>
          <a:ext cx="128999" cy="128999"/>
        </a:xfrm>
        <a:prstGeom xmlns:a="http://schemas.openxmlformats.org/drawingml/2006/main" prst="ellipse">
          <a:avLst/>
        </a:prstGeom>
        <a:solidFill xmlns:a="http://schemas.openxmlformats.org/drawingml/2006/main">
          <a:srgbClr val="B0BB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0.26264</cdr:x>
      <cdr:y>0.44341</cdr:y>
    </cdr:from>
    <cdr:to>
      <cdr:x>0.57353</cdr:x>
      <cdr:y>0.57387</cdr:y>
    </cdr:to>
    <cdr:cxnSp macro="">
      <cdr:nvCxnSpPr>
        <cdr:cNvPr id="1114" name="NDMPlot_NeutralAxis201">
          <a:extLst xmlns:a="http://schemas.openxmlformats.org/drawingml/2006/main">
            <a:ext uri="{FF2B5EF4-FFF2-40B4-BE49-F238E27FC236}">
              <a16:creationId xmlns:a16="http://schemas.microsoft.com/office/drawing/2014/main" id="{A053876E-76F6-4AF2-9528-6DAA8C87E796}"/>
            </a:ext>
          </a:extLst>
        </cdr:cNvPr>
        <cdr:cNvCxnSpPr/>
      </cdr:nvCxnSpPr>
      <cdr:spPr>
        <a:xfrm xmlns:a="http://schemas.openxmlformats.org/drawingml/2006/main" flipH="1">
          <a:off x="2735129" y="3040884"/>
          <a:ext cx="3237626" cy="894695"/>
        </a:xfrm>
        <a:prstGeom xmlns:a="http://schemas.openxmlformats.org/drawingml/2006/main" prst="line">
          <a:avLst/>
        </a:prstGeom>
        <a:ln xmlns:a="http://schemas.openxmlformats.org/drawingml/2006/main" w="8890">
          <a:solidFill>
            <a:srgbClr val="696969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0.0881</cdr:x>
      <cdr:y>0.33049</cdr:y>
    </cdr:from>
    <cdr:to>
      <cdr:x>0.74715</cdr:x>
      <cdr:y>0.71821</cdr:y>
    </cdr:to>
    <cdr:cxnSp macro="">
      <cdr:nvCxnSpPr>
        <cdr:cNvPr id="1115" name="NDMPlot_Principal1202">
          <a:extLst xmlns:a="http://schemas.openxmlformats.org/drawingml/2006/main">
            <a:ext uri="{FF2B5EF4-FFF2-40B4-BE49-F238E27FC236}">
              <a16:creationId xmlns:a16="http://schemas.microsoft.com/office/drawing/2014/main" id="{45168C29-5658-45C5-A71C-726398A6AEF2}"/>
            </a:ext>
          </a:extLst>
        </cdr:cNvPr>
        <cdr:cNvCxnSpPr/>
      </cdr:nvCxnSpPr>
      <cdr:spPr>
        <a:xfrm xmlns:a="http://schemas.openxmlformats.org/drawingml/2006/main">
          <a:off x="917461" y="2266514"/>
          <a:ext cx="6863368" cy="2658967"/>
        </a:xfrm>
        <a:prstGeom xmlns:a="http://schemas.openxmlformats.org/drawingml/2006/main" prst="line">
          <a:avLst/>
        </a:prstGeom>
        <a:ln xmlns:a="http://schemas.openxmlformats.org/drawingml/2006/main" w="8890">
          <a:solidFill>
            <a:srgbClr val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0.28996</cdr:x>
      <cdr:y>0</cdr:y>
    </cdr:from>
    <cdr:to>
      <cdr:x>0.54529</cdr:x>
      <cdr:y>1</cdr:y>
    </cdr:to>
    <cdr:cxnSp macro="">
      <cdr:nvCxnSpPr>
        <cdr:cNvPr id="1116" name="NDMPlot_Principal2203">
          <a:extLst xmlns:a="http://schemas.openxmlformats.org/drawingml/2006/main">
            <a:ext uri="{FF2B5EF4-FFF2-40B4-BE49-F238E27FC236}">
              <a16:creationId xmlns:a16="http://schemas.microsoft.com/office/drawing/2014/main" id="{94917536-0343-424F-A1D8-A8B0DC8ABEBC}"/>
            </a:ext>
          </a:extLst>
        </cdr:cNvPr>
        <cdr:cNvCxnSpPr/>
      </cdr:nvCxnSpPr>
      <cdr:spPr>
        <a:xfrm xmlns:a="http://schemas.openxmlformats.org/drawingml/2006/main" flipV="1">
          <a:off x="3019662" y="164313"/>
          <a:ext cx="2658967" cy="6863369"/>
        </a:xfrm>
        <a:prstGeom xmlns:a="http://schemas.openxmlformats.org/drawingml/2006/main" prst="line">
          <a:avLst/>
        </a:prstGeom>
        <a:ln xmlns:a="http://schemas.openxmlformats.org/drawingml/2006/main" w="8890">
          <a:solidFill>
            <a:srgbClr val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0.41379</cdr:x>
      <cdr:y>0.50633</cdr:y>
    </cdr:from>
    <cdr:to>
      <cdr:x>0.42599</cdr:x>
      <cdr:y>0.52485</cdr:y>
    </cdr:to>
    <cdr:sp macro="" textlink="">
      <cdr:nvSpPr>
        <cdr:cNvPr id="1117" name="NDMPlot_Point">
          <a:extLst xmlns:a="http://schemas.openxmlformats.org/drawingml/2006/main">
            <a:ext uri="{FF2B5EF4-FFF2-40B4-BE49-F238E27FC236}">
              <a16:creationId xmlns:a16="http://schemas.microsoft.com/office/drawing/2014/main" id="{27C63DA1-E27D-47E7-9C65-2AAA4D039FC9}"/>
            </a:ext>
          </a:extLst>
        </cdr:cNvPr>
        <cdr:cNvSpPr/>
      </cdr:nvSpPr>
      <cdr:spPr>
        <a:xfrm xmlns:a="http://schemas.openxmlformats.org/drawingml/2006/main">
          <a:off x="4309243" y="3472420"/>
          <a:ext cx="127000" cy="127000"/>
        </a:xfrm>
        <a:prstGeom xmlns:a="http://schemas.openxmlformats.org/drawingml/2006/main" prst="diamond">
          <a:avLst/>
        </a:prstGeom>
        <a:solidFill xmlns:a="http://schemas.openxmlformats.org/drawingml/2006/main">
          <a:srgbClr val="FF8000"/>
        </a:solidFill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0.24913</cdr:x>
      <cdr:y>0.82432</cdr:y>
    </cdr:from>
    <cdr:to>
      <cdr:x>0.24913</cdr:x>
      <cdr:y>0.8831</cdr:y>
    </cdr:to>
    <cdr:cxnSp macro="">
      <cdr:nvCxnSpPr>
        <cdr:cNvPr id="1118" name="NDMPlot_AnnotationLine205">
          <a:extLst xmlns:a="http://schemas.openxmlformats.org/drawingml/2006/main">
            <a:ext uri="{FF2B5EF4-FFF2-40B4-BE49-F238E27FC236}">
              <a16:creationId xmlns:a16="http://schemas.microsoft.com/office/drawing/2014/main" id="{BC0D0A54-3259-4C1D-9B33-10CB84BA276C}"/>
            </a:ext>
          </a:extLst>
        </cdr:cNvPr>
        <cdr:cNvCxnSpPr/>
      </cdr:nvCxnSpPr>
      <cdr:spPr>
        <a:xfrm xmlns:a="http://schemas.openxmlformats.org/drawingml/2006/main">
          <a:off x="2594475" y="5653206"/>
          <a:ext cx="0" cy="403121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0.58704</cdr:x>
      <cdr:y>0.82432</cdr:y>
    </cdr:from>
    <cdr:to>
      <cdr:x>0.58704</cdr:x>
      <cdr:y>0.8831</cdr:y>
    </cdr:to>
    <cdr:cxnSp macro="">
      <cdr:nvCxnSpPr>
        <cdr:cNvPr id="1119" name="NDMPlot_AnnotationLine206">
          <a:extLst xmlns:a="http://schemas.openxmlformats.org/drawingml/2006/main">
            <a:ext uri="{FF2B5EF4-FFF2-40B4-BE49-F238E27FC236}">
              <a16:creationId xmlns:a16="http://schemas.microsoft.com/office/drawing/2014/main" id="{D3370F86-CCA3-4DE5-8A43-626D5753BC0C}"/>
            </a:ext>
          </a:extLst>
        </cdr:cNvPr>
        <cdr:cNvCxnSpPr/>
      </cdr:nvCxnSpPr>
      <cdr:spPr>
        <a:xfrm xmlns:a="http://schemas.openxmlformats.org/drawingml/2006/main">
          <a:off x="6113410" y="5653206"/>
          <a:ext cx="0" cy="403121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0.24913</cdr:x>
      <cdr:y>0.8831</cdr:y>
    </cdr:from>
    <cdr:to>
      <cdr:x>0.58704</cdr:x>
      <cdr:y>0.8831</cdr:y>
    </cdr:to>
    <cdr:cxnSp macro="">
      <cdr:nvCxnSpPr>
        <cdr:cNvPr id="1120" name="NDMPlot_AnnotationLine207">
          <a:extLst xmlns:a="http://schemas.openxmlformats.org/drawingml/2006/main">
            <a:ext uri="{FF2B5EF4-FFF2-40B4-BE49-F238E27FC236}">
              <a16:creationId xmlns:a16="http://schemas.microsoft.com/office/drawing/2014/main" id="{461CC6E8-E383-4BDF-990D-12FB8BD85B11}"/>
            </a:ext>
          </a:extLst>
        </cdr:cNvPr>
        <cdr:cNvCxnSpPr/>
      </cdr:nvCxnSpPr>
      <cdr:spPr>
        <a:xfrm xmlns:a="http://schemas.openxmlformats.org/drawingml/2006/main">
          <a:off x="2594475" y="6056327"/>
          <a:ext cx="3518935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0.32662</cdr:x>
      <cdr:y>0.87991</cdr:y>
    </cdr:from>
    <cdr:to>
      <cdr:x>0.50955</cdr:x>
      <cdr:y>0.91963</cdr:y>
    </cdr:to>
    <cdr:sp macro="" textlink="">
      <cdr:nvSpPr>
        <cdr:cNvPr id="1121" name="NDMPlot_Text208">
          <a:extLst xmlns:a="http://schemas.openxmlformats.org/drawingml/2006/main">
            <a:ext uri="{FF2B5EF4-FFF2-40B4-BE49-F238E27FC236}">
              <a16:creationId xmlns:a16="http://schemas.microsoft.com/office/drawing/2014/main" id="{693B89C9-AACE-4FD7-B943-75469817FD83}"/>
            </a:ext>
          </a:extLst>
        </cdr:cNvPr>
        <cdr:cNvSpPr txBox="1"/>
      </cdr:nvSpPr>
      <cdr:spPr>
        <a:xfrm xmlns:a="http://schemas.openxmlformats.org/drawingml/2006/main">
          <a:off x="3401442" y="6034420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>
              <a:solidFill>
                <a:srgbClr val="141E5A"/>
              </a:solidFill>
            </a:rPr>
            <a:t>≈ 872.923 mm</a:t>
          </a:r>
          <a:endParaRPr lang="ru-RU" sz="1300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0.21042</cdr:x>
      <cdr:y>0.82432</cdr:y>
    </cdr:from>
    <cdr:to>
      <cdr:x>0.24913</cdr:x>
      <cdr:y>0.82432</cdr:y>
    </cdr:to>
    <cdr:cxnSp macro="">
      <cdr:nvCxnSpPr>
        <cdr:cNvPr id="1122" name="NDMPlot_AnnotationLine209">
          <a:extLst xmlns:a="http://schemas.openxmlformats.org/drawingml/2006/main">
            <a:ext uri="{FF2B5EF4-FFF2-40B4-BE49-F238E27FC236}">
              <a16:creationId xmlns:a16="http://schemas.microsoft.com/office/drawing/2014/main" id="{07C520A6-EC78-49C9-95FE-3BC04DC6BFEE}"/>
            </a:ext>
          </a:extLst>
        </cdr:cNvPr>
        <cdr:cNvCxnSpPr/>
      </cdr:nvCxnSpPr>
      <cdr:spPr>
        <a:xfrm xmlns:a="http://schemas.openxmlformats.org/drawingml/2006/main" flipH="1">
          <a:off x="2191353" y="5653206"/>
          <a:ext cx="403122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0.21042</cdr:x>
      <cdr:y>0.17756</cdr:y>
    </cdr:from>
    <cdr:to>
      <cdr:x>0.24913</cdr:x>
      <cdr:y>0.17756</cdr:y>
    </cdr:to>
    <cdr:cxnSp macro="">
      <cdr:nvCxnSpPr>
        <cdr:cNvPr id="1123" name="NDMPlot_AnnotationLine210">
          <a:extLst xmlns:a="http://schemas.openxmlformats.org/drawingml/2006/main">
            <a:ext uri="{FF2B5EF4-FFF2-40B4-BE49-F238E27FC236}">
              <a16:creationId xmlns:a16="http://schemas.microsoft.com/office/drawing/2014/main" id="{0829AD5F-AFAC-4ADF-B3FF-DE8AA3DD0BA7}"/>
            </a:ext>
          </a:extLst>
        </cdr:cNvPr>
        <cdr:cNvCxnSpPr/>
      </cdr:nvCxnSpPr>
      <cdr:spPr>
        <a:xfrm xmlns:a="http://schemas.openxmlformats.org/drawingml/2006/main" flipH="1">
          <a:off x="2191353" y="1217684"/>
          <a:ext cx="403122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0.21042</cdr:x>
      <cdr:y>0.17756</cdr:y>
    </cdr:from>
    <cdr:to>
      <cdr:x>0.21042</cdr:x>
      <cdr:y>0.82432</cdr:y>
    </cdr:to>
    <cdr:cxnSp macro="">
      <cdr:nvCxnSpPr>
        <cdr:cNvPr id="1124" name="NDMPlot_AnnotationLine211">
          <a:extLst xmlns:a="http://schemas.openxmlformats.org/drawingml/2006/main">
            <a:ext uri="{FF2B5EF4-FFF2-40B4-BE49-F238E27FC236}">
              <a16:creationId xmlns:a16="http://schemas.microsoft.com/office/drawing/2014/main" id="{8BE63962-3993-4D5B-9FF4-C078A50D43E9}"/>
            </a:ext>
          </a:extLst>
        </cdr:cNvPr>
        <cdr:cNvCxnSpPr/>
      </cdr:nvCxnSpPr>
      <cdr:spPr>
        <a:xfrm xmlns:a="http://schemas.openxmlformats.org/drawingml/2006/main" flipV="1">
          <a:off x="2191353" y="1217684"/>
          <a:ext cx="0" cy="4435522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0.18637</cdr:x>
      <cdr:y>0.36205</cdr:y>
    </cdr:from>
    <cdr:to>
      <cdr:x>0.21253</cdr:x>
      <cdr:y>0.63983</cdr:y>
    </cdr:to>
    <cdr:sp macro="" textlink="">
      <cdr:nvSpPr>
        <cdr:cNvPr id="1125" name="NDMPlot_Text212">
          <a:extLst xmlns:a="http://schemas.openxmlformats.org/drawingml/2006/main">
            <a:ext uri="{FF2B5EF4-FFF2-40B4-BE49-F238E27FC236}">
              <a16:creationId xmlns:a16="http://schemas.microsoft.com/office/drawing/2014/main" id="{E9A38474-9E9F-48A9-B4D1-13D70E6F3927}"/>
            </a:ext>
          </a:extLst>
        </cdr:cNvPr>
        <cdr:cNvSpPr txBox="1"/>
      </cdr:nvSpPr>
      <cdr:spPr>
        <a:xfrm xmlns:a="http://schemas.openxmlformats.org/drawingml/2006/main" rot="5400000">
          <a:off x="1124553" y="3299237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>
              <a:solidFill>
                <a:srgbClr val="141E5A"/>
              </a:solidFill>
            </a:rPr>
            <a:t>≈ 1100.295 mm</a:t>
          </a:r>
          <a:endParaRPr lang="ru-RU" sz="1300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1126" name="NDMPlot_Text213">
          <a:extLst xmlns:a="http://schemas.openxmlformats.org/drawingml/2006/main">
            <a:ext uri="{FF2B5EF4-FFF2-40B4-BE49-F238E27FC236}">
              <a16:creationId xmlns:a16="http://schemas.microsoft.com/office/drawing/2014/main" id="{AB157013-CEDE-4B87-A573-8CB09D7C24C5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1E1E1E"/>
              </a:solidFill>
            </a:rPr>
            <a:t>Stress, MPa</a:t>
          </a:r>
          <a:endParaRPr lang="ru-RU" sz="800" b="1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1127" name="NDMPlot_LegendGradient214">
          <a:extLst xmlns:a="http://schemas.openxmlformats.org/drawingml/2006/main">
            <a:ext uri="{FF2B5EF4-FFF2-40B4-BE49-F238E27FC236}">
              <a16:creationId xmlns:a16="http://schemas.microsoft.com/office/drawing/2014/main" id="{E29CC717-4C08-4B69-87F3-B29281AABE43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1128" name="NDMPlot_LegendGradient215">
          <a:extLst xmlns:a="http://schemas.openxmlformats.org/drawingml/2006/main">
            <a:ext uri="{FF2B5EF4-FFF2-40B4-BE49-F238E27FC236}">
              <a16:creationId xmlns:a16="http://schemas.microsoft.com/office/drawing/2014/main" id="{F06EFDD4-F600-4CD5-8DE9-C63BB0C4361D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1129" name="NDMPlot_LegendGradient216">
          <a:extLst xmlns:a="http://schemas.openxmlformats.org/drawingml/2006/main">
            <a:ext uri="{FF2B5EF4-FFF2-40B4-BE49-F238E27FC236}">
              <a16:creationId xmlns:a16="http://schemas.microsoft.com/office/drawing/2014/main" id="{2CF6D4A3-F147-468A-B5F8-419B12F7D044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1130" name="NDMPlot_LegendGradient217">
          <a:extLst xmlns:a="http://schemas.openxmlformats.org/drawingml/2006/main">
            <a:ext uri="{FF2B5EF4-FFF2-40B4-BE49-F238E27FC236}">
              <a16:creationId xmlns:a16="http://schemas.microsoft.com/office/drawing/2014/main" id="{A8C156C6-3CA1-4D2B-B78B-4349F17B3F32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1131" name="NDMPlot_LegendGradient218">
          <a:extLst xmlns:a="http://schemas.openxmlformats.org/drawingml/2006/main">
            <a:ext uri="{FF2B5EF4-FFF2-40B4-BE49-F238E27FC236}">
              <a16:creationId xmlns:a16="http://schemas.microsoft.com/office/drawing/2014/main" id="{07B1E3BF-4349-49A7-998C-53FCFCFBEDD4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1132" name="NDMPlot_LegendGradient219">
          <a:extLst xmlns:a="http://schemas.openxmlformats.org/drawingml/2006/main">
            <a:ext uri="{FF2B5EF4-FFF2-40B4-BE49-F238E27FC236}">
              <a16:creationId xmlns:a16="http://schemas.microsoft.com/office/drawing/2014/main" id="{C907B4CF-A449-4626-813A-6A10B39FDE38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1133" name="NDMPlot_LegendGradient220">
          <a:extLst xmlns:a="http://schemas.openxmlformats.org/drawingml/2006/main">
            <a:ext uri="{FF2B5EF4-FFF2-40B4-BE49-F238E27FC236}">
              <a16:creationId xmlns:a16="http://schemas.microsoft.com/office/drawing/2014/main" id="{04F03C62-5999-4D81-8245-541CC3801576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1134" name="NDMPlot_LegendGradient221">
          <a:extLst xmlns:a="http://schemas.openxmlformats.org/drawingml/2006/main">
            <a:ext uri="{FF2B5EF4-FFF2-40B4-BE49-F238E27FC236}">
              <a16:creationId xmlns:a16="http://schemas.microsoft.com/office/drawing/2014/main" id="{1F000576-31FD-4D12-8320-4EDAB906A76B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1135" name="NDMPlot_LegendGradient222">
          <a:extLst xmlns:a="http://schemas.openxmlformats.org/drawingml/2006/main">
            <a:ext uri="{FF2B5EF4-FFF2-40B4-BE49-F238E27FC236}">
              <a16:creationId xmlns:a16="http://schemas.microsoft.com/office/drawing/2014/main" id="{74AB59A8-4A5F-4B45-BECD-A349AB9E2D5C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1136" name="NDMPlot_LegendGradient223">
          <a:extLst xmlns:a="http://schemas.openxmlformats.org/drawingml/2006/main">
            <a:ext uri="{FF2B5EF4-FFF2-40B4-BE49-F238E27FC236}">
              <a16:creationId xmlns:a16="http://schemas.microsoft.com/office/drawing/2014/main" id="{B53C5A33-A878-49C1-AF94-1D449A9B16D5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1137" name="NDMPlot_LegendGradient224">
          <a:extLst xmlns:a="http://schemas.openxmlformats.org/drawingml/2006/main">
            <a:ext uri="{FF2B5EF4-FFF2-40B4-BE49-F238E27FC236}">
              <a16:creationId xmlns:a16="http://schemas.microsoft.com/office/drawing/2014/main" id="{54179349-18A9-4F45-831D-66460BD57143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1138" name="NDMPlot_LegendGradient225">
          <a:extLst xmlns:a="http://schemas.openxmlformats.org/drawingml/2006/main">
            <a:ext uri="{FF2B5EF4-FFF2-40B4-BE49-F238E27FC236}">
              <a16:creationId xmlns:a16="http://schemas.microsoft.com/office/drawing/2014/main" id="{FB119420-7171-4A38-8C7D-7927C91C3778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1139" name="NDMPlot_Text226">
          <a:extLst xmlns:a="http://schemas.openxmlformats.org/drawingml/2006/main">
            <a:ext uri="{FF2B5EF4-FFF2-40B4-BE49-F238E27FC236}">
              <a16:creationId xmlns:a16="http://schemas.microsoft.com/office/drawing/2014/main" id="{7A4CB91A-5E7C-40D7-B7DA-AA07E4347884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1140" name="NDMPlot_Text227">
          <a:extLst xmlns:a="http://schemas.openxmlformats.org/drawingml/2006/main">
            <a:ext uri="{FF2B5EF4-FFF2-40B4-BE49-F238E27FC236}">
              <a16:creationId xmlns:a16="http://schemas.microsoft.com/office/drawing/2014/main" id="{D564E0EE-E448-4530-A10C-1C808004357E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-119.8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1141" name="NDMPlot_Text228">
          <a:extLst xmlns:a="http://schemas.openxmlformats.org/drawingml/2006/main">
            <a:ext uri="{FF2B5EF4-FFF2-40B4-BE49-F238E27FC236}">
              <a16:creationId xmlns:a16="http://schemas.microsoft.com/office/drawing/2014/main" id="{D3EC545E-CCBF-4D50-9CAE-893C369F359F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1142" name="NDMPlot_Text229">
          <a:extLst xmlns:a="http://schemas.openxmlformats.org/drawingml/2006/main">
            <a:ext uri="{FF2B5EF4-FFF2-40B4-BE49-F238E27FC236}">
              <a16:creationId xmlns:a16="http://schemas.microsoft.com/office/drawing/2014/main" id="{9C98DDB3-E0F6-4E0F-8555-E474746A2A74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95.0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1143" name="NDMPlot_Text230">
          <a:extLst xmlns:a="http://schemas.openxmlformats.org/drawingml/2006/main">
            <a:ext uri="{FF2B5EF4-FFF2-40B4-BE49-F238E27FC236}">
              <a16:creationId xmlns:a16="http://schemas.microsoft.com/office/drawing/2014/main" id="{A3E47B33-A8CB-41DC-A1A9-59189C8116D8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1144" name="NDMPlot_Text231">
          <a:extLst xmlns:a="http://schemas.openxmlformats.org/drawingml/2006/main">
            <a:ext uri="{FF2B5EF4-FFF2-40B4-BE49-F238E27FC236}">
              <a16:creationId xmlns:a16="http://schemas.microsoft.com/office/drawing/2014/main" id="{5FDE937F-75CA-499D-85B3-A693E207EA7A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1E1E1E"/>
              </a:solidFill>
            </a:rPr>
            <a:t>Stress, MPa</a:t>
          </a:r>
          <a:endParaRPr lang="ru-RU" sz="800" b="1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1145" name="NDMPlot_LegendGradient232">
          <a:extLst xmlns:a="http://schemas.openxmlformats.org/drawingml/2006/main">
            <a:ext uri="{FF2B5EF4-FFF2-40B4-BE49-F238E27FC236}">
              <a16:creationId xmlns:a16="http://schemas.microsoft.com/office/drawing/2014/main" id="{B395A426-8020-441A-A0EC-BB75FB8C78D7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1146" name="NDMPlot_LegendGradient233">
          <a:extLst xmlns:a="http://schemas.openxmlformats.org/drawingml/2006/main">
            <a:ext uri="{FF2B5EF4-FFF2-40B4-BE49-F238E27FC236}">
              <a16:creationId xmlns:a16="http://schemas.microsoft.com/office/drawing/2014/main" id="{9909A3A6-D737-48CD-804B-62378F75289E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1147" name="NDMPlot_LegendGradient234">
          <a:extLst xmlns:a="http://schemas.openxmlformats.org/drawingml/2006/main">
            <a:ext uri="{FF2B5EF4-FFF2-40B4-BE49-F238E27FC236}">
              <a16:creationId xmlns:a16="http://schemas.microsoft.com/office/drawing/2014/main" id="{8C76C593-2105-48B1-9240-36378ED45768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1148" name="NDMPlot_LegendGradient235">
          <a:extLst xmlns:a="http://schemas.openxmlformats.org/drawingml/2006/main">
            <a:ext uri="{FF2B5EF4-FFF2-40B4-BE49-F238E27FC236}">
              <a16:creationId xmlns:a16="http://schemas.microsoft.com/office/drawing/2014/main" id="{B4933B60-4786-44B7-A3E2-0CEEED3DD561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1149" name="NDMPlot_LegendGradient236">
          <a:extLst xmlns:a="http://schemas.openxmlformats.org/drawingml/2006/main">
            <a:ext uri="{FF2B5EF4-FFF2-40B4-BE49-F238E27FC236}">
              <a16:creationId xmlns:a16="http://schemas.microsoft.com/office/drawing/2014/main" id="{B87A8A38-7DC0-4174-ACB7-DD313B75C016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1150" name="NDMPlot_LegendGradient237">
          <a:extLst xmlns:a="http://schemas.openxmlformats.org/drawingml/2006/main">
            <a:ext uri="{FF2B5EF4-FFF2-40B4-BE49-F238E27FC236}">
              <a16:creationId xmlns:a16="http://schemas.microsoft.com/office/drawing/2014/main" id="{7F5805C2-C0A4-4568-9F8B-577C2C4ED088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1151" name="NDMPlot_LegendGradient238">
          <a:extLst xmlns:a="http://schemas.openxmlformats.org/drawingml/2006/main">
            <a:ext uri="{FF2B5EF4-FFF2-40B4-BE49-F238E27FC236}">
              <a16:creationId xmlns:a16="http://schemas.microsoft.com/office/drawing/2014/main" id="{57EF3A37-9833-469E-8414-882745AA089F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1152" name="NDMPlot_LegendGradient239">
          <a:extLst xmlns:a="http://schemas.openxmlformats.org/drawingml/2006/main">
            <a:ext uri="{FF2B5EF4-FFF2-40B4-BE49-F238E27FC236}">
              <a16:creationId xmlns:a16="http://schemas.microsoft.com/office/drawing/2014/main" id="{4108D99C-20E3-44E4-BFF6-6DB74F59DDDB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1153" name="NDMPlot_LegendGradient240">
          <a:extLst xmlns:a="http://schemas.openxmlformats.org/drawingml/2006/main">
            <a:ext uri="{FF2B5EF4-FFF2-40B4-BE49-F238E27FC236}">
              <a16:creationId xmlns:a16="http://schemas.microsoft.com/office/drawing/2014/main" id="{21084C4C-88C0-4D24-9BE4-C8673BEC78DE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1154" name="NDMPlot_LegendGradient241">
          <a:extLst xmlns:a="http://schemas.openxmlformats.org/drawingml/2006/main">
            <a:ext uri="{FF2B5EF4-FFF2-40B4-BE49-F238E27FC236}">
              <a16:creationId xmlns:a16="http://schemas.microsoft.com/office/drawing/2014/main" id="{79D4F2B4-34A4-4569-8DB1-8121792FBED3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1155" name="NDMPlot_LegendGradient242">
          <a:extLst xmlns:a="http://schemas.openxmlformats.org/drawingml/2006/main">
            <a:ext uri="{FF2B5EF4-FFF2-40B4-BE49-F238E27FC236}">
              <a16:creationId xmlns:a16="http://schemas.microsoft.com/office/drawing/2014/main" id="{EC8387B5-3EF5-4618-8846-B1C17E69EA3B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1156" name="NDMPlot_LegendGradient243">
          <a:extLst xmlns:a="http://schemas.openxmlformats.org/drawingml/2006/main">
            <a:ext uri="{FF2B5EF4-FFF2-40B4-BE49-F238E27FC236}">
              <a16:creationId xmlns:a16="http://schemas.microsoft.com/office/drawing/2014/main" id="{CAB3C5B0-F572-4089-990A-D1BF8C260DAE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1157" name="NDMPlot_Text244">
          <a:extLst xmlns:a="http://schemas.openxmlformats.org/drawingml/2006/main">
            <a:ext uri="{FF2B5EF4-FFF2-40B4-BE49-F238E27FC236}">
              <a16:creationId xmlns:a16="http://schemas.microsoft.com/office/drawing/2014/main" id="{C9B07416-5DFE-4902-A96D-28E845498C6F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1158" name="NDMPlot_Text245">
          <a:extLst xmlns:a="http://schemas.openxmlformats.org/drawingml/2006/main">
            <a:ext uri="{FF2B5EF4-FFF2-40B4-BE49-F238E27FC236}">
              <a16:creationId xmlns:a16="http://schemas.microsoft.com/office/drawing/2014/main" id="{2ED53988-9D7D-40BC-9835-33E8F57E00B9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-6.8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1159" name="NDMPlot_Text246">
          <a:extLst xmlns:a="http://schemas.openxmlformats.org/drawingml/2006/main">
            <a:ext uri="{FF2B5EF4-FFF2-40B4-BE49-F238E27FC236}">
              <a16:creationId xmlns:a16="http://schemas.microsoft.com/office/drawing/2014/main" id="{A6783E31-8732-499A-8956-EB932147C8CC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1160" name="NDMPlot_Text247">
          <a:extLst xmlns:a="http://schemas.openxmlformats.org/drawingml/2006/main">
            <a:ext uri="{FF2B5EF4-FFF2-40B4-BE49-F238E27FC236}">
              <a16:creationId xmlns:a16="http://schemas.microsoft.com/office/drawing/2014/main" id="{5866813E-23C5-424A-8B35-D822386F42A2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1161" name="NDMPlot_Text248">
          <a:extLst xmlns:a="http://schemas.openxmlformats.org/drawingml/2006/main">
            <a:ext uri="{FF2B5EF4-FFF2-40B4-BE49-F238E27FC236}">
              <a16:creationId xmlns:a16="http://schemas.microsoft.com/office/drawing/2014/main" id="{ECC40A8B-3D7F-4D98-A9B3-850FD03676CA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Растяжение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11B6F-14C5-443E-835B-C090A8CB1345}">
  <sheetPr codeName="Лист1"/>
  <dimension ref="A1:EF260"/>
  <sheetViews>
    <sheetView tabSelected="1" workbookViewId="0">
      <selection activeCell="Q5" sqref="Q5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3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37" t="s">
        <v>1582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474</v>
      </c>
      <c r="BJ1" s="1"/>
      <c r="BK1" s="1"/>
      <c r="BL1" s="1"/>
      <c r="BM1" s="1"/>
      <c r="BN1" s="1"/>
      <c r="BO1" s="1"/>
      <c r="BP1" s="1"/>
      <c r="BQ1" s="1"/>
      <c r="BR1" s="1" t="s">
        <v>272</v>
      </c>
      <c r="BS1" s="1" t="s">
        <v>274</v>
      </c>
      <c r="BT1" s="1" t="s">
        <v>277</v>
      </c>
      <c r="BU1" s="1" t="s">
        <v>280</v>
      </c>
      <c r="BV1" s="1" t="s">
        <v>291</v>
      </c>
      <c r="BW1" s="1" t="s">
        <v>284</v>
      </c>
      <c r="BX1" s="1" t="s">
        <v>253</v>
      </c>
      <c r="BY1" s="1" t="s">
        <v>316</v>
      </c>
      <c r="BZ1" s="1" t="s">
        <v>318</v>
      </c>
      <c r="CA1" s="1"/>
      <c r="CB1" s="1" t="s">
        <v>18</v>
      </c>
      <c r="CC1" s="1" t="s">
        <v>12</v>
      </c>
      <c r="CD1" s="1" t="s">
        <v>12</v>
      </c>
      <c r="CE1" s="1" t="s">
        <v>91</v>
      </c>
      <c r="CF1" s="1" t="s">
        <v>100</v>
      </c>
      <c r="CG1" s="1">
        <v>1</v>
      </c>
      <c r="CH1" s="1">
        <v>1</v>
      </c>
      <c r="CI1" s="1" t="s">
        <v>107</v>
      </c>
      <c r="CJ1" s="1" t="s">
        <v>114</v>
      </c>
      <c r="CK1" s="1" t="s">
        <v>68</v>
      </c>
      <c r="CL1" s="1" t="s">
        <v>542</v>
      </c>
      <c r="CM1" s="1" t="s">
        <v>37</v>
      </c>
      <c r="CN1" s="1" t="s">
        <v>12</v>
      </c>
      <c r="CO1" s="1" t="s">
        <v>68</v>
      </c>
      <c r="CP1" s="1" t="s">
        <v>79</v>
      </c>
      <c r="CQ1" s="1" t="s">
        <v>12</v>
      </c>
      <c r="CR1" s="1" t="s">
        <v>68</v>
      </c>
      <c r="CS1" s="1" t="s">
        <v>148</v>
      </c>
      <c r="CT1" s="1" t="s">
        <v>134</v>
      </c>
      <c r="CU1" s="1" t="s">
        <v>549</v>
      </c>
      <c r="CV1" s="1" t="s">
        <v>550</v>
      </c>
      <c r="CW1" s="1" t="s">
        <v>12</v>
      </c>
      <c r="CX1" s="1" t="s">
        <v>12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12</v>
      </c>
      <c r="DF1" s="1" t="s">
        <v>12</v>
      </c>
      <c r="DG1" s="1" t="s">
        <v>12</v>
      </c>
      <c r="DH1" s="1" t="s">
        <v>12</v>
      </c>
      <c r="DI1" s="1" t="s">
        <v>227</v>
      </c>
      <c r="DJ1" s="1" t="s">
        <v>154</v>
      </c>
      <c r="DK1" s="1" t="s">
        <v>12</v>
      </c>
      <c r="DL1" s="1" t="s">
        <v>380</v>
      </c>
      <c r="DM1" s="1" t="s">
        <v>250</v>
      </c>
      <c r="DN1" s="1" t="s">
        <v>390</v>
      </c>
      <c r="DO1" s="1" t="s">
        <v>250</v>
      </c>
      <c r="DP1" s="1" t="s">
        <v>416</v>
      </c>
      <c r="DQ1" s="1" t="s">
        <v>281</v>
      </c>
      <c r="DR1" s="1" t="s">
        <v>12</v>
      </c>
      <c r="DS1" s="1" t="s">
        <v>430</v>
      </c>
      <c r="DT1" s="1" t="s">
        <v>448</v>
      </c>
      <c r="DU1" s="1" t="s">
        <v>555</v>
      </c>
      <c r="DV1" s="1" t="s">
        <v>272</v>
      </c>
      <c r="DW1" s="1"/>
      <c r="DX1" s="1"/>
      <c r="DY1" s="1"/>
      <c r="DZ1" s="1" t="s">
        <v>474</v>
      </c>
      <c r="EA1" s="1" t="s">
        <v>526</v>
      </c>
      <c r="EB1" s="1" t="s">
        <v>301</v>
      </c>
      <c r="EC1" s="1" t="s">
        <v>305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39" t="s">
        <v>1587</v>
      </c>
      <c r="I2" s="40"/>
      <c r="J2" s="40"/>
      <c r="K2" s="40"/>
      <c r="L2" s="1"/>
      <c r="M2" s="1"/>
      <c r="N2" s="1"/>
      <c r="O2" s="39" t="s">
        <v>1588</v>
      </c>
      <c r="P2" s="40"/>
      <c r="Q2" s="40"/>
      <c r="R2" s="40"/>
      <c r="S2" s="40"/>
      <c r="T2" s="40"/>
      <c r="U2" s="40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4" t="s">
        <v>243</v>
      </c>
      <c r="AJ2" s="4" t="s">
        <v>244</v>
      </c>
      <c r="AK2" s="4" t="s">
        <v>245</v>
      </c>
      <c r="AL2" s="4" t="s">
        <v>246</v>
      </c>
      <c r="AM2" s="4" t="s">
        <v>247</v>
      </c>
      <c r="AN2" s="4" t="s">
        <v>248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478</v>
      </c>
      <c r="BJ2" s="1"/>
      <c r="BK2" s="1"/>
      <c r="BL2" s="1"/>
      <c r="BM2" s="1"/>
      <c r="BN2" s="1"/>
      <c r="BO2" s="1"/>
      <c r="BP2" s="1"/>
      <c r="BQ2" s="1"/>
      <c r="BR2" s="1" t="s">
        <v>285</v>
      </c>
      <c r="BS2" s="1" t="s">
        <v>287</v>
      </c>
      <c r="BT2" s="1" t="s">
        <v>289</v>
      </c>
      <c r="BU2" s="1" t="s">
        <v>290</v>
      </c>
      <c r="BV2" s="1" t="s">
        <v>292</v>
      </c>
      <c r="BW2" s="1" t="s">
        <v>295</v>
      </c>
      <c r="BX2" s="1" t="s">
        <v>251</v>
      </c>
      <c r="BY2" s="1" t="s">
        <v>319</v>
      </c>
      <c r="BZ2" s="1" t="s">
        <v>320</v>
      </c>
      <c r="CA2" s="1"/>
      <c r="CB2" s="1" t="s">
        <v>536</v>
      </c>
      <c r="CC2" s="1" t="s">
        <v>8</v>
      </c>
      <c r="CD2" s="1" t="s">
        <v>8</v>
      </c>
      <c r="CE2" s="1" t="s">
        <v>537</v>
      </c>
      <c r="CF2" s="1" t="s">
        <v>538</v>
      </c>
      <c r="CG2" s="1">
        <v>-1</v>
      </c>
      <c r="CH2" s="1">
        <v>-1</v>
      </c>
      <c r="CI2" s="1" t="s">
        <v>539</v>
      </c>
      <c r="CJ2" s="1" t="s">
        <v>540</v>
      </c>
      <c r="CK2" s="1" t="s">
        <v>541</v>
      </c>
      <c r="CL2" s="1" t="s">
        <v>543</v>
      </c>
      <c r="CM2" s="1" t="s">
        <v>544</v>
      </c>
      <c r="CN2" s="1" t="s">
        <v>8</v>
      </c>
      <c r="CO2" s="1" t="s">
        <v>545</v>
      </c>
      <c r="CP2" s="1" t="s">
        <v>547</v>
      </c>
      <c r="CQ2" s="1" t="s">
        <v>8</v>
      </c>
      <c r="CR2" s="1" t="s">
        <v>148</v>
      </c>
      <c r="CS2" s="1" t="s">
        <v>68</v>
      </c>
      <c r="CT2" s="1" t="s">
        <v>548</v>
      </c>
      <c r="CU2" s="1" t="s">
        <v>137</v>
      </c>
      <c r="CV2" s="1" t="s">
        <v>163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8</v>
      </c>
      <c r="DF2" s="1" t="s">
        <v>8</v>
      </c>
      <c r="DG2" s="1" t="s">
        <v>8</v>
      </c>
      <c r="DH2" s="1" t="s">
        <v>8</v>
      </c>
      <c r="DI2" s="1" t="s">
        <v>551</v>
      </c>
      <c r="DJ2" s="1">
        <f>IF(INDEX(rngLoadCombinations,2,1)="","",INDEX(rngLoadCombinations,2,1))</f>
        <v>1</v>
      </c>
      <c r="DK2" s="1" t="s">
        <v>8</v>
      </c>
      <c r="DL2" s="1" t="s">
        <v>397</v>
      </c>
      <c r="DM2" s="1" t="s">
        <v>254</v>
      </c>
      <c r="DN2" s="1" t="s">
        <v>402</v>
      </c>
      <c r="DO2" s="1" t="s">
        <v>254</v>
      </c>
      <c r="DP2" s="1" t="s">
        <v>552</v>
      </c>
      <c r="DQ2" s="1" t="s">
        <v>421</v>
      </c>
      <c r="DR2" s="1" t="s">
        <v>8</v>
      </c>
      <c r="DS2" s="1" t="s">
        <v>557</v>
      </c>
      <c r="DT2" s="1" t="s">
        <v>558</v>
      </c>
      <c r="DU2" s="1" t="s">
        <v>451</v>
      </c>
      <c r="DV2" s="1" t="s">
        <v>437</v>
      </c>
      <c r="DW2" s="1"/>
      <c r="DX2" s="1"/>
      <c r="DY2" s="1"/>
      <c r="DZ2" s="1" t="s">
        <v>478</v>
      </c>
      <c r="EA2" s="1" t="s">
        <v>535</v>
      </c>
      <c r="EB2" s="1" t="s">
        <v>302</v>
      </c>
      <c r="EC2" s="1" t="s">
        <v>306</v>
      </c>
      <c r="ED2" s="1"/>
      <c r="EE2" s="1"/>
      <c r="EF2" s="1"/>
    </row>
    <row r="3" spans="1:136" x14ac:dyDescent="0.25">
      <c r="A3" s="6" t="s">
        <v>1</v>
      </c>
      <c r="B3" s="7" t="s">
        <v>2</v>
      </c>
      <c r="C3" s="7" t="s">
        <v>3</v>
      </c>
      <c r="D3" s="8" t="s">
        <v>4</v>
      </c>
      <c r="E3" s="7" t="s">
        <v>5</v>
      </c>
      <c r="F3" s="1"/>
      <c r="G3" s="1"/>
      <c r="H3" s="6" t="s">
        <v>267</v>
      </c>
      <c r="I3" s="6" t="s">
        <v>268</v>
      </c>
      <c r="J3" s="7" t="s">
        <v>269</v>
      </c>
      <c r="K3" s="6" t="s">
        <v>270</v>
      </c>
      <c r="L3" s="1"/>
      <c r="M3" s="1"/>
      <c r="N3" s="1"/>
      <c r="O3" s="6" t="s">
        <v>297</v>
      </c>
      <c r="P3" s="6" t="str">
        <f>"N, "&amp;INDEX(rngUnitSettings,MATCH("Force",INDEX(rngUnitSettings,,1),0),2)</f>
        <v>N, tf</v>
      </c>
      <c r="Q3" s="6" t="str">
        <f>"Mx, "&amp;INDEX(rngUnitSettings,MATCH("Moment",INDEX(rngUnitSettings,,1),0),2)</f>
        <v>Mx, tf*m</v>
      </c>
      <c r="R3" s="6" t="str">
        <f>"My, "&amp;INDEX(rngUnitSettings,MATCH("Moment",INDEX(rngUnitSettings,,1),0),2)</f>
        <v>My, tf*m</v>
      </c>
      <c r="S3" s="6" t="s">
        <v>298</v>
      </c>
      <c r="T3" s="6" t="s">
        <v>299</v>
      </c>
      <c r="U3" s="8" t="s">
        <v>300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5" t="s">
        <v>166</v>
      </c>
      <c r="AJ3" s="5" t="s">
        <v>249</v>
      </c>
      <c r="AK3" s="5" t="s">
        <v>250</v>
      </c>
      <c r="AL3" s="5" t="s">
        <v>251</v>
      </c>
      <c r="AM3" s="5">
        <f>-INDEX(rngConcreteMaterialParameters,MATCH("Concrete.TwoThreeLine.Eb2",INDEX(rngConcreteMaterialParameters,,1),0),2)</f>
        <v>-3.5000000000000001E-3</v>
      </c>
      <c r="AN3" s="5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286</v>
      </c>
      <c r="BS3" s="1" t="s">
        <v>288</v>
      </c>
      <c r="BT3" s="1" t="s">
        <v>276</v>
      </c>
      <c r="BU3" s="1" t="s">
        <v>279</v>
      </c>
      <c r="BV3" s="1" t="s">
        <v>282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148</v>
      </c>
      <c r="CJ3" s="1"/>
      <c r="CK3" s="1"/>
      <c r="CL3" s="1" t="s">
        <v>21</v>
      </c>
      <c r="CM3" s="1"/>
      <c r="CN3" s="1"/>
      <c r="CO3" s="1" t="s">
        <v>546</v>
      </c>
      <c r="CP3" s="1" t="s">
        <v>544</v>
      </c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 t="str">
        <f>IF(INDEX(rngLoadCombinations,3,1)="","",INDEX(rngLoadCombinations,3,1))</f>
        <v/>
      </c>
      <c r="DK3" s="1"/>
      <c r="DL3" s="1"/>
      <c r="DM3" s="1"/>
      <c r="DN3" s="1"/>
      <c r="DO3" s="1"/>
      <c r="DP3" s="1" t="s">
        <v>553</v>
      </c>
      <c r="DQ3" s="1"/>
      <c r="DR3" s="1"/>
      <c r="DS3" s="1"/>
      <c r="DT3" s="1" t="s">
        <v>559</v>
      </c>
      <c r="DU3" s="1" t="s">
        <v>556</v>
      </c>
      <c r="DV3" s="1"/>
      <c r="DW3" s="1"/>
      <c r="DX3" s="1"/>
      <c r="DY3" s="1"/>
      <c r="DZ3" s="1"/>
      <c r="EA3" s="1"/>
      <c r="EB3" s="1" t="s">
        <v>303</v>
      </c>
      <c r="EC3" s="1" t="s">
        <v>307</v>
      </c>
      <c r="ED3" s="1"/>
      <c r="EE3" s="1"/>
      <c r="EF3" s="1"/>
    </row>
    <row r="4" spans="1:136" x14ac:dyDescent="0.25">
      <c r="A4" s="6" t="s">
        <v>6</v>
      </c>
      <c r="B4" s="7"/>
      <c r="C4" s="7"/>
      <c r="D4" s="8"/>
      <c r="E4" s="7"/>
      <c r="F4" s="1"/>
      <c r="G4" s="1"/>
      <c r="H4" s="9" t="s">
        <v>271</v>
      </c>
      <c r="I4" s="10" t="s">
        <v>272</v>
      </c>
      <c r="J4" s="15" t="s">
        <v>272</v>
      </c>
      <c r="K4" s="10" t="s">
        <v>272</v>
      </c>
      <c r="L4" s="1"/>
      <c r="M4" s="1"/>
      <c r="N4" s="1"/>
      <c r="O4" s="10">
        <v>1</v>
      </c>
      <c r="P4" s="10">
        <v>100</v>
      </c>
      <c r="Q4" s="10">
        <v>50</v>
      </c>
      <c r="R4" s="10"/>
      <c r="S4" s="10" t="s">
        <v>301</v>
      </c>
      <c r="T4" s="10"/>
      <c r="U4" s="16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5" t="s">
        <v>166</v>
      </c>
      <c r="AJ4" s="5" t="s">
        <v>249</v>
      </c>
      <c r="AK4" s="5" t="s">
        <v>250</v>
      </c>
      <c r="AL4" s="5" t="s">
        <v>251</v>
      </c>
      <c r="AM4" s="5">
        <f>-INDEX(rngConcreteMaterialParameters,MATCH("Concrete.TwoLine.Eb1Red",INDEX(rngConcreteMaterialParameters,,1),0),2)</f>
        <v>-1.5E-3</v>
      </c>
      <c r="AN4" s="5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293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 t="str">
        <f>IF(INDEX(rngLoadCombinations,4,1)="","",INDEX(rngLoadCombinations,4,1))</f>
        <v/>
      </c>
      <c r="DK4" s="1"/>
      <c r="DL4" s="1"/>
      <c r="DM4" s="1"/>
      <c r="DN4" s="1"/>
      <c r="DO4" s="1"/>
      <c r="DP4" s="1" t="s">
        <v>554</v>
      </c>
      <c r="DQ4" s="1"/>
      <c r="DR4" s="1"/>
      <c r="DS4" s="1"/>
      <c r="DT4" s="1" t="s">
        <v>560</v>
      </c>
      <c r="DU4" s="1"/>
      <c r="DV4" s="1"/>
      <c r="DW4" s="1"/>
      <c r="DX4" s="1"/>
      <c r="DY4" s="1"/>
      <c r="DZ4" s="1"/>
      <c r="EA4" s="1"/>
      <c r="EB4" s="1" t="s">
        <v>304</v>
      </c>
      <c r="EC4" s="1" t="s">
        <v>308</v>
      </c>
      <c r="ED4" s="1"/>
      <c r="EE4" s="1"/>
      <c r="EF4" s="1"/>
    </row>
    <row r="5" spans="1:136" x14ac:dyDescent="0.25">
      <c r="A5" s="9" t="s">
        <v>7</v>
      </c>
      <c r="B5" s="10" t="s">
        <v>8</v>
      </c>
      <c r="C5" s="10" t="s">
        <v>9</v>
      </c>
      <c r="D5" s="11" t="s">
        <v>10</v>
      </c>
      <c r="E5" s="38" t="s">
        <v>1581</v>
      </c>
      <c r="F5" s="1"/>
      <c r="G5" s="1"/>
      <c r="H5" s="9" t="s">
        <v>273</v>
      </c>
      <c r="I5" s="10" t="s">
        <v>274</v>
      </c>
      <c r="J5" s="15" t="s">
        <v>274</v>
      </c>
      <c r="K5" s="10" t="s">
        <v>274</v>
      </c>
      <c r="L5" s="1"/>
      <c r="M5" s="1"/>
      <c r="N5" s="1"/>
      <c r="O5" s="10"/>
      <c r="P5" s="10"/>
      <c r="Q5" s="10"/>
      <c r="R5" s="10"/>
      <c r="S5" s="10"/>
      <c r="T5" s="10"/>
      <c r="U5" s="16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5" t="s">
        <v>166</v>
      </c>
      <c r="AJ5" s="5" t="s">
        <v>249</v>
      </c>
      <c r="AK5" s="5" t="s">
        <v>250</v>
      </c>
      <c r="AL5" s="5" t="s">
        <v>252</v>
      </c>
      <c r="AM5" s="5">
        <v>0</v>
      </c>
      <c r="AN5" s="5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294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 t="str">
        <f>IF(INDEX(rngLoadCombinations,5,1)="","",INDEX(rngLoadCombinations,5,1))</f>
        <v/>
      </c>
      <c r="DK5" s="1"/>
      <c r="DL5" s="1"/>
      <c r="DM5" s="1"/>
      <c r="DN5" s="1"/>
      <c r="DO5" s="1"/>
      <c r="DP5" s="1" t="s">
        <v>417</v>
      </c>
      <c r="DQ5" s="1"/>
      <c r="DR5" s="1"/>
      <c r="DS5" s="1"/>
      <c r="DT5" s="1" t="s">
        <v>561</v>
      </c>
      <c r="DU5" s="1"/>
      <c r="DV5" s="1"/>
      <c r="DW5" s="1"/>
      <c r="DX5" s="1"/>
      <c r="DY5" s="1"/>
      <c r="DZ5" s="1"/>
      <c r="EA5" s="1"/>
      <c r="EB5" s="1"/>
      <c r="EC5" s="1" t="s">
        <v>309</v>
      </c>
      <c r="ED5" s="1"/>
      <c r="EE5" s="1"/>
      <c r="EF5" s="1"/>
    </row>
    <row r="6" spans="1:136" x14ac:dyDescent="0.25">
      <c r="A6" s="9" t="s">
        <v>11</v>
      </c>
      <c r="B6" s="10" t="s">
        <v>12</v>
      </c>
      <c r="C6" s="10" t="s">
        <v>9</v>
      </c>
      <c r="D6" s="11" t="s">
        <v>13</v>
      </c>
      <c r="E6" s="38" t="s">
        <v>1581</v>
      </c>
      <c r="F6" s="1"/>
      <c r="G6" s="1"/>
      <c r="H6" s="9" t="s">
        <v>275</v>
      </c>
      <c r="I6" s="10" t="s">
        <v>276</v>
      </c>
      <c r="J6" s="15" t="s">
        <v>277</v>
      </c>
      <c r="K6" s="10" t="s">
        <v>276</v>
      </c>
      <c r="L6" s="1"/>
      <c r="M6" s="1"/>
      <c r="N6" s="1"/>
      <c r="O6" s="10"/>
      <c r="P6" s="10"/>
      <c r="Q6" s="10"/>
      <c r="R6" s="10"/>
      <c r="S6" s="10"/>
      <c r="T6" s="10"/>
      <c r="U6" s="16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5" t="s">
        <v>166</v>
      </c>
      <c r="AJ6" s="5" t="s">
        <v>249</v>
      </c>
      <c r="AK6" s="5" t="s">
        <v>250</v>
      </c>
      <c r="AL6" s="5" t="s">
        <v>253</v>
      </c>
      <c r="AM6" s="5">
        <f>INDEX(rngConcreteMaterialParameters,MATCH("Concrete.TwoLine.Eb1Red",INDEX(rngConcreteMaterialParameters,,1),0),3)</f>
        <v>8.0000000000000007E-5</v>
      </c>
      <c r="AN6" s="5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 t="str">
        <f>IF(INDEX(rngLoadCombinations,6,1)="","",INDEX(rngLoadCombinations,6,1))</f>
        <v/>
      </c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9" t="s">
        <v>14</v>
      </c>
      <c r="B7" s="10">
        <v>5.0000000000000001E-4</v>
      </c>
      <c r="C7" s="10" t="str">
        <f>INDEX(rngUnitSettings,MATCH("Moment",INDEX(rngUnitSettings,,1),0),2)&amp;"/"&amp;INDEX(rngUnitSettings,MATCH("Length",INDEX(rngUnitSettings,,1),0),2)</f>
        <v>tf*m/mm</v>
      </c>
      <c r="D7" s="11" t="s">
        <v>15</v>
      </c>
      <c r="E7" s="38" t="s">
        <v>1581</v>
      </c>
      <c r="F7" s="1"/>
      <c r="G7" s="1"/>
      <c r="H7" s="9" t="s">
        <v>278</v>
      </c>
      <c r="I7" s="10" t="s">
        <v>279</v>
      </c>
      <c r="J7" s="15" t="s">
        <v>280</v>
      </c>
      <c r="K7" s="10" t="s">
        <v>279</v>
      </c>
      <c r="L7" s="1"/>
      <c r="M7" s="1"/>
      <c r="N7" s="1"/>
      <c r="O7" s="10"/>
      <c r="P7" s="10"/>
      <c r="Q7" s="10"/>
      <c r="R7" s="10"/>
      <c r="S7" s="10"/>
      <c r="T7" s="10"/>
      <c r="U7" s="16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5" t="s">
        <v>166</v>
      </c>
      <c r="AJ7" s="5" t="s">
        <v>249</v>
      </c>
      <c r="AK7" s="5" t="s">
        <v>250</v>
      </c>
      <c r="AL7" s="5" t="s">
        <v>253</v>
      </c>
      <c r="AM7" s="5">
        <f>INDEX(rngConcreteMaterialParameters,MATCH("Concrete.TwoThreeLine.Eb2",INDEX(rngConcreteMaterialParameters,,1),0),3)</f>
        <v>1.4999999999999999E-4</v>
      </c>
      <c r="AN7" s="5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 t="str">
        <f>IF(INDEX(rngLoadCombinations,7,1)="","",INDEX(rngLoadCombinations,7,1))</f>
        <v/>
      </c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9"/>
      <c r="B8" s="10"/>
      <c r="C8" s="10"/>
      <c r="D8" s="11"/>
      <c r="E8" s="10"/>
      <c r="F8" s="1"/>
      <c r="G8" s="1"/>
      <c r="H8" s="9" t="s">
        <v>281</v>
      </c>
      <c r="I8" s="10" t="s">
        <v>282</v>
      </c>
      <c r="J8" s="15" t="s">
        <v>282</v>
      </c>
      <c r="K8" s="10" t="s">
        <v>282</v>
      </c>
      <c r="L8" s="1"/>
      <c r="M8" s="1"/>
      <c r="N8" s="1"/>
      <c r="O8" s="10"/>
      <c r="P8" s="10"/>
      <c r="Q8" s="10"/>
      <c r="R8" s="10"/>
      <c r="S8" s="10"/>
      <c r="T8" s="10"/>
      <c r="U8" s="1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5" t="s">
        <v>166</v>
      </c>
      <c r="AJ8" s="5" t="s">
        <v>249</v>
      </c>
      <c r="AK8" s="5" t="s">
        <v>254</v>
      </c>
      <c r="AL8" s="5" t="s">
        <v>251</v>
      </c>
      <c r="AM8" s="5">
        <f>-INDEX(rngConcreteMaterialParameters,MATCH("Concrete.TwoThreeLine.Eb2",INDEX(rngConcreteMaterialParameters,,1),0),2)</f>
        <v>-3.5000000000000001E-3</v>
      </c>
      <c r="AN8" s="5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 t="str">
        <f>IF(INDEX(rngLoadCombinations,8,1)="","",INDEX(rngLoadCombinations,8,1))</f>
        <v/>
      </c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6" t="s">
        <v>16</v>
      </c>
      <c r="B9" s="7"/>
      <c r="C9" s="7"/>
      <c r="D9" s="8"/>
      <c r="E9" s="7"/>
      <c r="F9" s="1"/>
      <c r="G9" s="1"/>
      <c r="H9" s="9" t="s">
        <v>283</v>
      </c>
      <c r="I9" s="10" t="s">
        <v>284</v>
      </c>
      <c r="J9" s="15" t="s">
        <v>284</v>
      </c>
      <c r="K9" s="10" t="s">
        <v>284</v>
      </c>
      <c r="L9" s="1"/>
      <c r="M9" s="1"/>
      <c r="N9" s="1"/>
      <c r="O9" s="10"/>
      <c r="P9" s="10"/>
      <c r="Q9" s="10"/>
      <c r="R9" s="10"/>
      <c r="S9" s="10"/>
      <c r="T9" s="10"/>
      <c r="U9" s="16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5" t="s">
        <v>166</v>
      </c>
      <c r="AJ9" s="5" t="s">
        <v>249</v>
      </c>
      <c r="AK9" s="5" t="s">
        <v>254</v>
      </c>
      <c r="AL9" s="5" t="s">
        <v>251</v>
      </c>
      <c r="AM9" s="5">
        <f>-INDEX(rngConcreteMaterialParameters,MATCH("Concrete.ThreeLine.Eb0",INDEX(rngConcreteMaterialParameters,,1),0),2)</f>
        <v>-2E-3</v>
      </c>
      <c r="AN9" s="5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 t="str">
        <f>IF(INDEX(rngLoadCombinations,9,1)="","",INDEX(rngLoadCombinations,9,1))</f>
        <v/>
      </c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9" t="s">
        <v>17</v>
      </c>
      <c r="B10" s="10" t="s">
        <v>536</v>
      </c>
      <c r="C10" s="10" t="s">
        <v>9</v>
      </c>
      <c r="D10" s="11" t="s">
        <v>19</v>
      </c>
      <c r="E10" s="38" t="s">
        <v>1581</v>
      </c>
      <c r="F10" s="1"/>
      <c r="G10" s="1"/>
      <c r="H10" s="1"/>
      <c r="I10" s="1"/>
      <c r="J10" s="1"/>
      <c r="K10" s="1"/>
      <c r="L10" s="1"/>
      <c r="M10" s="1"/>
      <c r="N10" s="1"/>
      <c r="O10" s="10"/>
      <c r="P10" s="10"/>
      <c r="Q10" s="10"/>
      <c r="R10" s="10"/>
      <c r="S10" s="10"/>
      <c r="T10" s="10"/>
      <c r="U10" s="16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5" t="s">
        <v>166</v>
      </c>
      <c r="AJ10" s="5" t="s">
        <v>249</v>
      </c>
      <c r="AK10" s="5" t="s">
        <v>254</v>
      </c>
      <c r="AL10" s="5" t="s">
        <v>251</v>
      </c>
      <c r="AM10" s="5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5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 t="str">
        <f>IF(INDEX(rngLoadCombinations,10,1)="","",INDEX(rngLoadCombinations,10,1))</f>
        <v/>
      </c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9" t="s">
        <v>20</v>
      </c>
      <c r="B11" s="10" t="s">
        <v>21</v>
      </c>
      <c r="C11" s="10" t="s">
        <v>9</v>
      </c>
      <c r="D11" s="11" t="s">
        <v>22</v>
      </c>
      <c r="E11" s="38" t="s">
        <v>1581</v>
      </c>
      <c r="F11" s="1"/>
      <c r="G11" s="1"/>
      <c r="H11" s="39" t="s">
        <v>1589</v>
      </c>
      <c r="I11" s="40"/>
      <c r="J11" s="40"/>
      <c r="K11" s="1"/>
      <c r="L11" s="1"/>
      <c r="M11" s="1"/>
      <c r="N11" s="1"/>
      <c r="O11" s="10"/>
      <c r="P11" s="10"/>
      <c r="Q11" s="10"/>
      <c r="R11" s="10"/>
      <c r="S11" s="10"/>
      <c r="T11" s="10"/>
      <c r="U11" s="16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5" t="s">
        <v>166</v>
      </c>
      <c r="AJ11" s="5" t="s">
        <v>249</v>
      </c>
      <c r="AK11" s="5" t="s">
        <v>254</v>
      </c>
      <c r="AL11" s="5" t="s">
        <v>252</v>
      </c>
      <c r="AM11" s="5">
        <v>0</v>
      </c>
      <c r="AN11" s="5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 t="str">
        <f>IF(INDEX(rngLoadCombinations,11,1)="","",INDEX(rngLoadCombinations,11,1))</f>
        <v/>
      </c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9" t="s">
        <v>23</v>
      </c>
      <c r="B12" s="10">
        <v>50</v>
      </c>
      <c r="C12" s="10" t="str">
        <f>INDEX(rngUnitSettings,MATCH("Length",INDEX(rngUnitSettings,,1),0),2)</f>
        <v>mm</v>
      </c>
      <c r="D12" s="11" t="s">
        <v>25</v>
      </c>
      <c r="E12" s="38" t="s">
        <v>1581</v>
      </c>
      <c r="F12" s="1"/>
      <c r="G12" s="1"/>
      <c r="H12" s="6" t="s">
        <v>267</v>
      </c>
      <c r="I12" s="6" t="s">
        <v>313</v>
      </c>
      <c r="J12" s="7" t="s">
        <v>269</v>
      </c>
      <c r="K12" s="1"/>
      <c r="L12" s="1"/>
      <c r="M12" s="1"/>
      <c r="N12" s="1"/>
      <c r="O12" s="10"/>
      <c r="P12" s="10"/>
      <c r="Q12" s="10"/>
      <c r="R12" s="10"/>
      <c r="S12" s="10"/>
      <c r="T12" s="10"/>
      <c r="U12" s="16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5" t="s">
        <v>166</v>
      </c>
      <c r="AJ12" s="5" t="s">
        <v>249</v>
      </c>
      <c r="AK12" s="5" t="s">
        <v>254</v>
      </c>
      <c r="AL12" s="5" t="s">
        <v>253</v>
      </c>
      <c r="AM12" s="5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5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 t="str">
        <f>IF(INDEX(rngLoadCombinations,12,1)="","",INDEX(rngLoadCombinations,12,1))</f>
        <v/>
      </c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9" t="s">
        <v>26</v>
      </c>
      <c r="B13" s="10">
        <v>50</v>
      </c>
      <c r="C13" s="10" t="str">
        <f>INDEX(rngUnitSettings,MATCH("Length",INDEX(rngUnitSettings,,1),0),2)</f>
        <v>mm</v>
      </c>
      <c r="D13" s="11" t="s">
        <v>27</v>
      </c>
      <c r="E13" s="38" t="s">
        <v>1581</v>
      </c>
      <c r="F13" s="1"/>
      <c r="G13" s="1"/>
      <c r="H13" s="9" t="s">
        <v>314</v>
      </c>
      <c r="I13" s="10" t="s">
        <v>251</v>
      </c>
      <c r="J13" s="15" t="s">
        <v>253</v>
      </c>
      <c r="K13" s="1"/>
      <c r="L13" s="1"/>
      <c r="M13" s="1"/>
      <c r="N13" s="1"/>
      <c r="O13" s="10"/>
      <c r="P13" s="10"/>
      <c r="Q13" s="10"/>
      <c r="R13" s="10"/>
      <c r="S13" s="10"/>
      <c r="T13" s="10"/>
      <c r="U13" s="16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5" t="s">
        <v>166</v>
      </c>
      <c r="AJ13" s="5" t="s">
        <v>249</v>
      </c>
      <c r="AK13" s="5" t="s">
        <v>254</v>
      </c>
      <c r="AL13" s="5" t="s">
        <v>253</v>
      </c>
      <c r="AM13" s="5">
        <f>INDEX(rngConcreteMaterialParameters,MATCH("Concrete.ThreeLine.Eb0",INDEX(rngConcreteMaterialParameters,,1),0),3)</f>
        <v>1E-4</v>
      </c>
      <c r="AN13" s="5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 t="str">
        <f>IF(INDEX(rngLoadCombinations,13,1)="","",INDEX(rngLoadCombinations,13,1))</f>
        <v/>
      </c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9" t="s">
        <v>28</v>
      </c>
      <c r="B14" s="10">
        <v>1</v>
      </c>
      <c r="C14" s="10" t="s">
        <v>29</v>
      </c>
      <c r="D14" s="11" t="s">
        <v>30</v>
      </c>
      <c r="E14" s="38" t="s">
        <v>1581</v>
      </c>
      <c r="F14" s="1"/>
      <c r="G14" s="1"/>
      <c r="H14" s="9" t="s">
        <v>315</v>
      </c>
      <c r="I14" s="10" t="s">
        <v>316</v>
      </c>
      <c r="J14" s="15" t="s">
        <v>316</v>
      </c>
      <c r="K14" s="1"/>
      <c r="L14" s="1"/>
      <c r="M14" s="1"/>
      <c r="N14" s="1"/>
      <c r="O14" s="10"/>
      <c r="P14" s="10"/>
      <c r="Q14" s="10"/>
      <c r="R14" s="10"/>
      <c r="S14" s="10"/>
      <c r="T14" s="10"/>
      <c r="U14" s="16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5" t="s">
        <v>166</v>
      </c>
      <c r="AJ14" s="5" t="s">
        <v>249</v>
      </c>
      <c r="AK14" s="5" t="s">
        <v>254</v>
      </c>
      <c r="AL14" s="5" t="s">
        <v>253</v>
      </c>
      <c r="AM14" s="5">
        <f>INDEX(rngConcreteMaterialParameters,MATCH("Concrete.TwoThreeLine.Eb2",INDEX(rngConcreteMaterialParameters,,1),0),3)</f>
        <v>1.4999999999999999E-4</v>
      </c>
      <c r="AN14" s="5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 t="str">
        <f>IF(INDEX(rngLoadCombinations,14,1)="","",INDEX(rngLoadCombinations,14,1))</f>
        <v/>
      </c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9" t="s">
        <v>31</v>
      </c>
      <c r="B15" s="10">
        <v>0</v>
      </c>
      <c r="C15" s="10" t="str">
        <f>INDEX(rngUnitSettings,MATCH("Length",INDEX(rngUnitSettings,,1),0),2)</f>
        <v>mm</v>
      </c>
      <c r="D15" s="11" t="s">
        <v>32</v>
      </c>
      <c r="E15" s="38" t="s">
        <v>1581</v>
      </c>
      <c r="F15" s="1"/>
      <c r="G15" s="1"/>
      <c r="H15" s="9" t="s">
        <v>317</v>
      </c>
      <c r="I15" s="10" t="s">
        <v>318</v>
      </c>
      <c r="J15" s="15" t="s">
        <v>318</v>
      </c>
      <c r="K15" s="1"/>
      <c r="L15" s="1"/>
      <c r="M15" s="1"/>
      <c r="N15" s="1"/>
      <c r="O15" s="10"/>
      <c r="P15" s="10"/>
      <c r="Q15" s="10"/>
      <c r="R15" s="10"/>
      <c r="S15" s="10"/>
      <c r="T15" s="10"/>
      <c r="U15" s="16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5" t="s">
        <v>166</v>
      </c>
      <c r="AJ15" s="5" t="s">
        <v>255</v>
      </c>
      <c r="AK15" s="5" t="s">
        <v>250</v>
      </c>
      <c r="AL15" s="5" t="s">
        <v>251</v>
      </c>
      <c r="AM15" s="5">
        <f>-INDEX(rngConcreteMaterialParameters,MATCH("Concrete.TwoThreeLine.Eb2",INDEX(rngConcreteMaterialParameters,,1),0),2)</f>
        <v>-3.5000000000000001E-3</v>
      </c>
      <c r="AN15" s="5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 t="str">
        <f>IF(INDEX(rngLoadCombinations,15,1)="","",INDEX(rngLoadCombinations,15,1))</f>
        <v/>
      </c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9" t="s">
        <v>33</v>
      </c>
      <c r="B16" s="10">
        <v>0</v>
      </c>
      <c r="C16" s="10" t="str">
        <f>INDEX(rngUnitSettings,MATCH("Length",INDEX(rngUnitSettings,,1),0),2)</f>
        <v>mm</v>
      </c>
      <c r="D16" s="11" t="s">
        <v>34</v>
      </c>
      <c r="E16" s="38" t="s">
        <v>1581</v>
      </c>
      <c r="F16" s="1"/>
      <c r="G16" s="1"/>
      <c r="H16" s="1"/>
      <c r="I16" s="1"/>
      <c r="J16" s="1"/>
      <c r="K16" s="1"/>
      <c r="L16" s="1"/>
      <c r="M16" s="1"/>
      <c r="N16" s="1"/>
      <c r="O16" s="10"/>
      <c r="P16" s="10"/>
      <c r="Q16" s="10"/>
      <c r="R16" s="10"/>
      <c r="S16" s="10"/>
      <c r="T16" s="10"/>
      <c r="U16" s="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5" t="s">
        <v>166</v>
      </c>
      <c r="AJ16" s="5" t="s">
        <v>255</v>
      </c>
      <c r="AK16" s="5" t="s">
        <v>250</v>
      </c>
      <c r="AL16" s="5" t="s">
        <v>251</v>
      </c>
      <c r="AM16" s="5">
        <f>-INDEX(rngConcreteMaterialParameters,MATCH("Concrete.TwoLine.Eb1Red",INDEX(rngConcreteMaterialParameters,,1),0),2)</f>
        <v>-1.5E-3</v>
      </c>
      <c r="AN16" s="5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 t="str">
        <f>IF(INDEX(rngLoadCombinations,16,1)="","",INDEX(rngLoadCombinations,16,1))</f>
        <v/>
      </c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9"/>
      <c r="B17" s="10"/>
      <c r="C17" s="10"/>
      <c r="D17" s="11"/>
      <c r="E17" s="10"/>
      <c r="F17" s="1"/>
      <c r="G17" s="1"/>
      <c r="H17" s="39" t="s">
        <v>1590</v>
      </c>
      <c r="I17" s="40"/>
      <c r="J17" s="40"/>
      <c r="K17" s="40"/>
      <c r="L17" s="40"/>
      <c r="M17" s="40"/>
      <c r="N17" s="1"/>
      <c r="O17" s="10"/>
      <c r="P17" s="10"/>
      <c r="Q17" s="10"/>
      <c r="R17" s="10"/>
      <c r="S17" s="10"/>
      <c r="T17" s="10"/>
      <c r="U17" s="16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5" t="s">
        <v>166</v>
      </c>
      <c r="AJ17" s="5" t="s">
        <v>255</v>
      </c>
      <c r="AK17" s="5" t="s">
        <v>250</v>
      </c>
      <c r="AL17" s="5" t="s">
        <v>252</v>
      </c>
      <c r="AM17" s="5">
        <v>0</v>
      </c>
      <c r="AN17" s="5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 t="str">
        <f>IF(INDEX(rngLoadCombinations,17,1)="","",INDEX(rngLoadCombinations,17,1))</f>
        <v/>
      </c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6" t="s">
        <v>35</v>
      </c>
      <c r="B18" s="7"/>
      <c r="C18" s="7"/>
      <c r="D18" s="8"/>
      <c r="E18" s="7"/>
      <c r="F18" s="1"/>
      <c r="G18" s="1"/>
      <c r="H18" s="6" t="s">
        <v>1</v>
      </c>
      <c r="I18" s="6" t="s">
        <v>321</v>
      </c>
      <c r="J18" s="6" t="s">
        <v>322</v>
      </c>
      <c r="K18" s="7" t="s">
        <v>3</v>
      </c>
      <c r="L18" s="8" t="s">
        <v>4</v>
      </c>
      <c r="M18" s="7" t="s">
        <v>5</v>
      </c>
      <c r="N18" s="1"/>
      <c r="O18" s="10"/>
      <c r="P18" s="10"/>
      <c r="Q18" s="10"/>
      <c r="R18" s="10"/>
      <c r="S18" s="10"/>
      <c r="T18" s="10"/>
      <c r="U18" s="1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5" t="s">
        <v>166</v>
      </c>
      <c r="AJ18" s="5" t="s">
        <v>255</v>
      </c>
      <c r="AK18" s="5" t="s">
        <v>250</v>
      </c>
      <c r="AL18" s="5" t="s">
        <v>253</v>
      </c>
      <c r="AM18" s="5">
        <f>INDEX(rngConcreteMaterialParameters,MATCH("Concrete.TwoLine.Eb1Red",INDEX(rngConcreteMaterialParameters,,1),0),3)</f>
        <v>8.0000000000000007E-5</v>
      </c>
      <c r="AN18" s="5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 t="str">
        <f>IF(INDEX(rngLoadCombinations,18,1)="","",INDEX(rngLoadCombinations,18,1))</f>
        <v/>
      </c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9" t="s">
        <v>36</v>
      </c>
      <c r="B19" s="10" t="s">
        <v>37</v>
      </c>
      <c r="C19" s="10" t="s">
        <v>9</v>
      </c>
      <c r="D19" s="11" t="s">
        <v>38</v>
      </c>
      <c r="E19" s="38" t="s">
        <v>1581</v>
      </c>
      <c r="F19" s="1"/>
      <c r="G19" s="1"/>
      <c r="H19" s="9" t="s">
        <v>323</v>
      </c>
      <c r="I19" s="10">
        <v>350</v>
      </c>
      <c r="J19" s="10">
        <v>350</v>
      </c>
      <c r="K19" s="10" t="str">
        <f>INDEX(rngUnitSettings,MATCH("Stress",INDEX(rngUnitSettings,,1),0),2)</f>
        <v>MPa</v>
      </c>
      <c r="L19" s="11" t="s">
        <v>324</v>
      </c>
      <c r="M19" s="38" t="s">
        <v>1581</v>
      </c>
      <c r="N19" s="1"/>
      <c r="O19" s="10"/>
      <c r="P19" s="10"/>
      <c r="Q19" s="10"/>
      <c r="R19" s="10"/>
      <c r="S19" s="10"/>
      <c r="T19" s="10"/>
      <c r="U19" s="1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5" t="s">
        <v>166</v>
      </c>
      <c r="AJ19" s="5" t="s">
        <v>255</v>
      </c>
      <c r="AK19" s="5" t="s">
        <v>250</v>
      </c>
      <c r="AL19" s="5" t="s">
        <v>253</v>
      </c>
      <c r="AM19" s="5">
        <f>INDEX(rngConcreteMaterialParameters,MATCH("Concrete.TwoThreeLine.Eb2",INDEX(rngConcreteMaterialParameters,,1),0),3)</f>
        <v>1.4999999999999999E-4</v>
      </c>
      <c r="AN19" s="5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 t="str">
        <f>IF(INDEX(rngLoadCombinations,19,1)="","",INDEX(rngLoadCombinations,19,1))</f>
        <v/>
      </c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9" t="s">
        <v>39</v>
      </c>
      <c r="B20" s="10">
        <v>80</v>
      </c>
      <c r="C20" s="10" t="s">
        <v>29</v>
      </c>
      <c r="D20" s="11" t="s">
        <v>40</v>
      </c>
      <c r="E20" s="38" t="s">
        <v>1581</v>
      </c>
      <c r="F20" s="1"/>
      <c r="G20" s="1"/>
      <c r="H20" s="9" t="s">
        <v>325</v>
      </c>
      <c r="I20" s="10">
        <v>390</v>
      </c>
      <c r="J20" s="10">
        <v>390</v>
      </c>
      <c r="K20" s="10" t="str">
        <f>INDEX(rngUnitSettings,MATCH("Stress",INDEX(rngUnitSettings,,1),0),2)</f>
        <v>MPa</v>
      </c>
      <c r="L20" s="11" t="s">
        <v>326</v>
      </c>
      <c r="M20" s="38" t="s">
        <v>1581</v>
      </c>
      <c r="N20" s="1"/>
      <c r="O20" s="10"/>
      <c r="P20" s="10"/>
      <c r="Q20" s="10"/>
      <c r="R20" s="10"/>
      <c r="S20" s="10"/>
      <c r="T20" s="10"/>
      <c r="U20" s="16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5" t="s">
        <v>166</v>
      </c>
      <c r="AJ20" s="5" t="s">
        <v>255</v>
      </c>
      <c r="AK20" s="5" t="s">
        <v>254</v>
      </c>
      <c r="AL20" s="5" t="s">
        <v>251</v>
      </c>
      <c r="AM20" s="5">
        <f>-INDEX(rngConcreteMaterialParameters,MATCH("Concrete.TwoThreeLine.Eb2",INDEX(rngConcreteMaterialParameters,,1),0),2)</f>
        <v>-3.5000000000000001E-3</v>
      </c>
      <c r="AN20" s="5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 t="str">
        <f>IF(INDEX(rngLoadCombinations,20,1)="","",INDEX(rngLoadCombinations,20,1))</f>
        <v/>
      </c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9" t="s">
        <v>41</v>
      </c>
      <c r="B21" s="10">
        <v>1</v>
      </c>
      <c r="C21" s="10" t="s">
        <v>29</v>
      </c>
      <c r="D21" s="11" t="s">
        <v>42</v>
      </c>
      <c r="E21" s="38" t="s">
        <v>1581</v>
      </c>
      <c r="F21" s="1"/>
      <c r="G21" s="1"/>
      <c r="H21" s="9" t="s">
        <v>327</v>
      </c>
      <c r="I21" s="10">
        <v>200000</v>
      </c>
      <c r="J21" s="10">
        <v>200000</v>
      </c>
      <c r="K21" s="10" t="str">
        <f>INDEX(rngUnitSettings,MATCH("Stress",INDEX(rngUnitSettings,,1),0),2)</f>
        <v>MPa</v>
      </c>
      <c r="L21" s="11" t="s">
        <v>328</v>
      </c>
      <c r="M21" s="38" t="s">
        <v>1581</v>
      </c>
      <c r="N21" s="1"/>
      <c r="O21" s="10"/>
      <c r="P21" s="10"/>
      <c r="Q21" s="10"/>
      <c r="R21" s="10"/>
      <c r="S21" s="10"/>
      <c r="T21" s="10"/>
      <c r="U21" s="1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5" t="s">
        <v>166</v>
      </c>
      <c r="AJ21" s="5" t="s">
        <v>255</v>
      </c>
      <c r="AK21" s="5" t="s">
        <v>254</v>
      </c>
      <c r="AL21" s="5" t="s">
        <v>251</v>
      </c>
      <c r="AM21" s="5">
        <f>-INDEX(rngConcreteMaterialParameters,MATCH("Concrete.ThreeLine.Eb0",INDEX(rngConcreteMaterialParameters,,1),0),2)</f>
        <v>-2E-3</v>
      </c>
      <c r="AN21" s="5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 t="str">
        <f>IF(INDEX(rngLoadCombinations,21,1)="","",INDEX(rngLoadCombinations,21,1))</f>
        <v/>
      </c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9" t="s">
        <v>43</v>
      </c>
      <c r="B22" s="10" t="s">
        <v>12</v>
      </c>
      <c r="C22" s="10" t="s">
        <v>9</v>
      </c>
      <c r="D22" s="11" t="s">
        <v>44</v>
      </c>
      <c r="E22" s="38" t="s">
        <v>1581</v>
      </c>
      <c r="F22" s="1"/>
      <c r="G22" s="1"/>
      <c r="H22" s="9" t="s">
        <v>329</v>
      </c>
      <c r="I22" s="10">
        <v>2.5000000000000001E-2</v>
      </c>
      <c r="J22" s="10">
        <v>2.5000000000000001E-2</v>
      </c>
      <c r="K22" s="10" t="s">
        <v>9</v>
      </c>
      <c r="L22" s="11" t="s">
        <v>330</v>
      </c>
      <c r="M22" s="38" t="s">
        <v>1581</v>
      </c>
      <c r="N22" s="1"/>
      <c r="O22" s="10"/>
      <c r="P22" s="10"/>
      <c r="Q22" s="10"/>
      <c r="R22" s="10"/>
      <c r="S22" s="10"/>
      <c r="T22" s="10"/>
      <c r="U22" s="1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5" t="s">
        <v>166</v>
      </c>
      <c r="AJ22" s="5" t="s">
        <v>255</v>
      </c>
      <c r="AK22" s="5" t="s">
        <v>254</v>
      </c>
      <c r="AL22" s="5" t="s">
        <v>251</v>
      </c>
      <c r="AM22" s="5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5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9" t="s">
        <v>45</v>
      </c>
      <c r="B23" s="10">
        <v>1E-4</v>
      </c>
      <c r="C23" s="10" t="str">
        <f>INDEX(rngUnitSettings,MATCH("Force",INDEX(rngUnitSettings,,1),0),2)</f>
        <v>tf</v>
      </c>
      <c r="D23" s="11" t="s">
        <v>46</v>
      </c>
      <c r="E23" s="38" t="s">
        <v>1581</v>
      </c>
      <c r="F23" s="1"/>
      <c r="G23" s="1"/>
      <c r="H23" s="9" t="s">
        <v>331</v>
      </c>
      <c r="I23" s="10">
        <v>1.4999999999999999E-2</v>
      </c>
      <c r="J23" s="10">
        <v>1.4999999999999999E-2</v>
      </c>
      <c r="K23" s="10" t="s">
        <v>9</v>
      </c>
      <c r="L23" s="11" t="s">
        <v>332</v>
      </c>
      <c r="M23" s="38" t="s">
        <v>1581</v>
      </c>
      <c r="N23" s="1"/>
      <c r="O23" s="10"/>
      <c r="P23" s="10"/>
      <c r="Q23" s="10"/>
      <c r="R23" s="10"/>
      <c r="S23" s="10"/>
      <c r="T23" s="10"/>
      <c r="U23" s="1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5" t="s">
        <v>166</v>
      </c>
      <c r="AJ23" s="5" t="s">
        <v>255</v>
      </c>
      <c r="AK23" s="5" t="s">
        <v>254</v>
      </c>
      <c r="AL23" s="5" t="s">
        <v>252</v>
      </c>
      <c r="AM23" s="5">
        <v>0</v>
      </c>
      <c r="AN23" s="5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9" t="s">
        <v>47</v>
      </c>
      <c r="B24" s="10">
        <v>1E-4</v>
      </c>
      <c r="C24" s="10" t="str">
        <f>INDEX(rngUnitSettings,MATCH("Moment",INDEX(rngUnitSettings,,1),0),2)</f>
        <v>tf*m</v>
      </c>
      <c r="D24" s="11" t="s">
        <v>48</v>
      </c>
      <c r="E24" s="38" t="s">
        <v>1581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5" t="s">
        <v>166</v>
      </c>
      <c r="AJ24" s="5" t="s">
        <v>255</v>
      </c>
      <c r="AK24" s="5" t="s">
        <v>254</v>
      </c>
      <c r="AL24" s="5" t="s">
        <v>253</v>
      </c>
      <c r="AM24" s="5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5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9" t="s">
        <v>49</v>
      </c>
      <c r="B25" s="10">
        <v>1E-4</v>
      </c>
      <c r="C25" s="10" t="str">
        <f>INDEX(rngUnitSettings,MATCH("Moment",INDEX(rngUnitSettings,,1),0),2)</f>
        <v>tf*m</v>
      </c>
      <c r="D25" s="11" t="s">
        <v>50</v>
      </c>
      <c r="E25" s="38" t="s">
        <v>1581</v>
      </c>
      <c r="F25" s="1"/>
      <c r="G25" s="1"/>
      <c r="H25" s="39" t="s">
        <v>1591</v>
      </c>
      <c r="I25" s="40"/>
      <c r="J25" s="40"/>
      <c r="K25" s="40"/>
      <c r="L25" s="40"/>
      <c r="M25" s="40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5" t="s">
        <v>166</v>
      </c>
      <c r="AJ25" s="5" t="s">
        <v>255</v>
      </c>
      <c r="AK25" s="5" t="s">
        <v>254</v>
      </c>
      <c r="AL25" s="5" t="s">
        <v>253</v>
      </c>
      <c r="AM25" s="5">
        <f>INDEX(rngConcreteMaterialParameters,MATCH("Concrete.ThreeLine.Eb0",INDEX(rngConcreteMaterialParameters,,1),0),3)</f>
        <v>1E-4</v>
      </c>
      <c r="AN25" s="5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9" t="s">
        <v>51</v>
      </c>
      <c r="B26" s="10" t="s">
        <v>12</v>
      </c>
      <c r="C26" s="10" t="s">
        <v>9</v>
      </c>
      <c r="D26" s="11" t="s">
        <v>52</v>
      </c>
      <c r="E26" s="38" t="s">
        <v>1581</v>
      </c>
      <c r="F26" s="1"/>
      <c r="G26" s="1"/>
      <c r="H26" s="6" t="s">
        <v>1</v>
      </c>
      <c r="I26" s="6" t="s">
        <v>321</v>
      </c>
      <c r="J26" s="6" t="s">
        <v>322</v>
      </c>
      <c r="K26" s="7" t="s">
        <v>3</v>
      </c>
      <c r="L26" s="8" t="s">
        <v>4</v>
      </c>
      <c r="M26" s="7" t="s">
        <v>5</v>
      </c>
      <c r="N26" s="1"/>
      <c r="O26" s="1"/>
      <c r="P26" s="39" t="s">
        <v>1592</v>
      </c>
      <c r="Q26" s="40"/>
      <c r="R26" s="40"/>
      <c r="S26" s="40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5" t="s">
        <v>166</v>
      </c>
      <c r="AJ26" s="5" t="s">
        <v>255</v>
      </c>
      <c r="AK26" s="5" t="s">
        <v>254</v>
      </c>
      <c r="AL26" s="5" t="s">
        <v>253</v>
      </c>
      <c r="AM26" s="5">
        <f>INDEX(rngConcreteMaterialParameters,MATCH("Concrete.TwoThreeLine.Eb2",INDEX(rngConcreteMaterialParameters,,1),0),3)</f>
        <v>1.4999999999999999E-4</v>
      </c>
      <c r="AN26" s="5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9" t="s">
        <v>53</v>
      </c>
      <c r="B27" s="10">
        <v>1</v>
      </c>
      <c r="C27" s="10" t="s">
        <v>9</v>
      </c>
      <c r="D27" s="11" t="s">
        <v>54</v>
      </c>
      <c r="E27" s="38" t="s">
        <v>1581</v>
      </c>
      <c r="F27" s="1"/>
      <c r="G27" s="1"/>
      <c r="H27" s="9" t="s">
        <v>333</v>
      </c>
      <c r="I27" s="10">
        <v>15.5</v>
      </c>
      <c r="J27" s="10">
        <v>1.1000000000000001</v>
      </c>
      <c r="K27" s="10" t="str">
        <f>INDEX(rngUnitSettings,MATCH("Stress",INDEX(rngUnitSettings,,1),0),2)</f>
        <v>MPa</v>
      </c>
      <c r="L27" s="11" t="s">
        <v>334</v>
      </c>
      <c r="M27" s="38" t="s">
        <v>1581</v>
      </c>
      <c r="N27" s="1"/>
      <c r="O27" s="1"/>
      <c r="P27" s="6" t="s">
        <v>311</v>
      </c>
      <c r="Q27" s="6" t="str">
        <f>"N, "&amp;INDEX(rngUnitSettings,MATCH("Force",INDEX(rngUnitSettings,,1),0),2)</f>
        <v>N, tf</v>
      </c>
      <c r="R27" s="6" t="str">
        <f>"Mx, "&amp;INDEX(rngUnitSettings,MATCH("Moment",INDEX(rngUnitSettings,,1),0),2)</f>
        <v>Mx, tf*m</v>
      </c>
      <c r="S27" s="6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5" t="s">
        <v>256</v>
      </c>
      <c r="AJ27" s="5" t="s">
        <v>249</v>
      </c>
      <c r="AK27" s="5" t="s">
        <v>250</v>
      </c>
      <c r="AL27" s="5" t="s">
        <v>251</v>
      </c>
      <c r="AM27" s="5">
        <f>-INDEX(rngSteelMaterialParameters,MATCH("Steel.TwoLine.Es2",INDEX(rngSteelMaterialParameters,,1),0),2)</f>
        <v>-2.5000000000000001E-2</v>
      </c>
      <c r="AN27" s="5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9" t="s">
        <v>55</v>
      </c>
      <c r="B28" s="10">
        <v>3.125E-2</v>
      </c>
      <c r="C28" s="10" t="s">
        <v>9</v>
      </c>
      <c r="D28" s="11" t="s">
        <v>56</v>
      </c>
      <c r="E28" s="38" t="s">
        <v>1581</v>
      </c>
      <c r="F28" s="1"/>
      <c r="G28" s="1"/>
      <c r="H28" s="9" t="s">
        <v>335</v>
      </c>
      <c r="I28" s="10">
        <v>22</v>
      </c>
      <c r="J28" s="10">
        <v>1.8</v>
      </c>
      <c r="K28" s="10" t="str">
        <f>INDEX(rngUnitSettings,MATCH("Stress",INDEX(rngUnitSettings,,1),0),2)</f>
        <v>MPa</v>
      </c>
      <c r="L28" s="11" t="s">
        <v>336</v>
      </c>
      <c r="M28" s="38" t="s">
        <v>1581</v>
      </c>
      <c r="N28" s="1"/>
      <c r="O28" s="1"/>
      <c r="P28" s="10">
        <f>IF(INDEX(rngLoadCombinations,2,1)="","",INDEX(rngLoadCombinations,2,1))</f>
        <v>1</v>
      </c>
      <c r="Q28" s="10">
        <v>0</v>
      </c>
      <c r="R28" s="10">
        <v>0</v>
      </c>
      <c r="S28" s="10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5" t="s">
        <v>256</v>
      </c>
      <c r="AJ28" s="5" t="s">
        <v>249</v>
      </c>
      <c r="AK28" s="5" t="s">
        <v>250</v>
      </c>
      <c r="AL28" s="5" t="s">
        <v>251</v>
      </c>
      <c r="AM28" s="5">
        <f>-INDEX(rngSteelMaterialParameters,MATCH("Steel.R.ULS(I)",INDEX(rngSteelMaterialParameters,,1),0),2)/INDEX(rngSteelMaterialParameters,MATCH("Steel.E",INDEX(rngSteelMaterialParameters,,1),0),2)</f>
        <v>-1.75E-3</v>
      </c>
      <c r="AN28" s="5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9" t="s">
        <v>57</v>
      </c>
      <c r="B29" s="10">
        <v>5.0000000000000001E-4</v>
      </c>
      <c r="C29" s="10" t="s">
        <v>9</v>
      </c>
      <c r="D29" s="11" t="s">
        <v>58</v>
      </c>
      <c r="E29" s="38" t="s">
        <v>1581</v>
      </c>
      <c r="F29" s="1"/>
      <c r="G29" s="1"/>
      <c r="H29" s="9" t="s">
        <v>337</v>
      </c>
      <c r="I29" s="10">
        <v>14.6</v>
      </c>
      <c r="J29" s="10" t="s">
        <v>9</v>
      </c>
      <c r="K29" s="10" t="str">
        <f>INDEX(rngUnitSettings,MATCH("Stress",INDEX(rngUnitSettings,,1),0),2)</f>
        <v>MPa</v>
      </c>
      <c r="L29" s="11" t="s">
        <v>338</v>
      </c>
      <c r="M29" s="38" t="s">
        <v>1581</v>
      </c>
      <c r="N29" s="1"/>
      <c r="O29" s="1"/>
      <c r="P29" s="10" t="str">
        <f>IF(INDEX(rngLoadCombinations,3,1)="","",INDEX(rngLoadCombinations,3,1))</f>
        <v/>
      </c>
      <c r="Q29" s="10">
        <v>0</v>
      </c>
      <c r="R29" s="10">
        <v>0</v>
      </c>
      <c r="S29" s="10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5" t="s">
        <v>256</v>
      </c>
      <c r="AJ29" s="5" t="s">
        <v>249</v>
      </c>
      <c r="AK29" s="5" t="s">
        <v>250</v>
      </c>
      <c r="AL29" s="5" t="s">
        <v>252</v>
      </c>
      <c r="AM29" s="5">
        <v>0</v>
      </c>
      <c r="AN29" s="5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9" t="s">
        <v>59</v>
      </c>
      <c r="B30" s="10">
        <v>1.0000000000000001E-5</v>
      </c>
      <c r="C30" s="10" t="str">
        <f>INDEX(rngUnitSettings,MATCH("Curvature",INDEX(rngUnitSettings,,1),0),2)</f>
        <v>1/mm</v>
      </c>
      <c r="D30" s="11" t="s">
        <v>60</v>
      </c>
      <c r="E30" s="38" t="s">
        <v>1581</v>
      </c>
      <c r="F30" s="1"/>
      <c r="G30" s="1"/>
      <c r="H30" s="9" t="s">
        <v>339</v>
      </c>
      <c r="I30" s="10">
        <v>32500</v>
      </c>
      <c r="J30" s="10">
        <v>32500</v>
      </c>
      <c r="K30" s="10" t="str">
        <f>INDEX(rngUnitSettings,MATCH("Stress",INDEX(rngUnitSettings,,1),0),2)</f>
        <v>MPa</v>
      </c>
      <c r="L30" s="11" t="s">
        <v>340</v>
      </c>
      <c r="M30" s="38" t="s">
        <v>1581</v>
      </c>
      <c r="N30" s="1"/>
      <c r="O30" s="1"/>
      <c r="P30" s="10" t="str">
        <f>IF(INDEX(rngLoadCombinations,4,1)="","",INDEX(rngLoadCombinations,4,1))</f>
        <v/>
      </c>
      <c r="Q30" s="10">
        <v>0</v>
      </c>
      <c r="R30" s="10">
        <v>0</v>
      </c>
      <c r="S30" s="10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5" t="s">
        <v>256</v>
      </c>
      <c r="AJ30" s="5" t="s">
        <v>249</v>
      </c>
      <c r="AK30" s="5" t="s">
        <v>250</v>
      </c>
      <c r="AL30" s="5" t="s">
        <v>253</v>
      </c>
      <c r="AM30" s="5">
        <f>INDEX(rngSteelMaterialParameters,MATCH("Steel.R.ULS(I)",INDEX(rngSteelMaterialParameters,,1),0),3)/INDEX(rngSteelMaterialParameters,MATCH("Steel.E",INDEX(rngSteelMaterialParameters,,1),0),3)</f>
        <v>1.75E-3</v>
      </c>
      <c r="AN30" s="5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9" t="s">
        <v>61</v>
      </c>
      <c r="B31" s="10">
        <v>2</v>
      </c>
      <c r="C31" s="10" t="s">
        <v>29</v>
      </c>
      <c r="D31" s="11" t="s">
        <v>62</v>
      </c>
      <c r="E31" s="38" t="s">
        <v>1581</v>
      </c>
      <c r="F31" s="1"/>
      <c r="G31" s="1"/>
      <c r="H31" s="9" t="s">
        <v>341</v>
      </c>
      <c r="I31" s="10">
        <v>1.5E-3</v>
      </c>
      <c r="J31" s="10">
        <v>8.0000000000000007E-5</v>
      </c>
      <c r="K31" s="10" t="s">
        <v>9</v>
      </c>
      <c r="L31" s="11" t="s">
        <v>342</v>
      </c>
      <c r="M31" s="38" t="s">
        <v>1581</v>
      </c>
      <c r="N31" s="1"/>
      <c r="O31" s="1"/>
      <c r="P31" s="10" t="str">
        <f>IF(INDEX(rngLoadCombinations,5,1)="","",INDEX(rngLoadCombinations,5,1))</f>
        <v/>
      </c>
      <c r="Q31" s="10">
        <v>0</v>
      </c>
      <c r="R31" s="10">
        <v>0</v>
      </c>
      <c r="S31" s="10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5" t="s">
        <v>256</v>
      </c>
      <c r="AJ31" s="5" t="s">
        <v>249</v>
      </c>
      <c r="AK31" s="5" t="s">
        <v>250</v>
      </c>
      <c r="AL31" s="5" t="s">
        <v>253</v>
      </c>
      <c r="AM31" s="5">
        <f>INDEX(rngSteelMaterialParameters,MATCH("Steel.TwoLine.Es2",INDEX(rngSteelMaterialParameters,,1),0),3)</f>
        <v>2.5000000000000001E-2</v>
      </c>
      <c r="AN31" s="5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9" t="s">
        <v>63</v>
      </c>
      <c r="B32" s="10">
        <v>9.9999999999999998E-13</v>
      </c>
      <c r="C32" s="10" t="s">
        <v>9</v>
      </c>
      <c r="D32" s="11" t="s">
        <v>64</v>
      </c>
      <c r="E32" s="38" t="s">
        <v>1581</v>
      </c>
      <c r="F32" s="1"/>
      <c r="G32" s="1"/>
      <c r="H32" s="9" t="s">
        <v>343</v>
      </c>
      <c r="I32" s="10">
        <v>2E-3</v>
      </c>
      <c r="J32" s="10">
        <v>1E-4</v>
      </c>
      <c r="K32" s="10" t="s">
        <v>9</v>
      </c>
      <c r="L32" s="11" t="s">
        <v>344</v>
      </c>
      <c r="M32" s="38" t="s">
        <v>1581</v>
      </c>
      <c r="N32" s="1"/>
      <c r="O32" s="1"/>
      <c r="P32" s="10" t="str">
        <f>IF(INDEX(rngLoadCombinations,6,1)="","",INDEX(rngLoadCombinations,6,1))</f>
        <v/>
      </c>
      <c r="Q32" s="10">
        <v>0</v>
      </c>
      <c r="R32" s="10">
        <v>0</v>
      </c>
      <c r="S32" s="10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5" t="s">
        <v>256</v>
      </c>
      <c r="AJ32" s="5" t="s">
        <v>249</v>
      </c>
      <c r="AK32" s="5" t="s">
        <v>254</v>
      </c>
      <c r="AL32" s="5" t="s">
        <v>251</v>
      </c>
      <c r="AM32" s="5">
        <f>-INDEX(rngSteelMaterialParameters,MATCH("Steel.ThreeLine.Es2",INDEX(rngSteelMaterialParameters,,1),0),2)</f>
        <v>-1.4999999999999999E-2</v>
      </c>
      <c r="AN32" s="5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9"/>
      <c r="B33" s="10"/>
      <c r="C33" s="10"/>
      <c r="D33" s="11"/>
      <c r="E33" s="10"/>
      <c r="F33" s="1"/>
      <c r="G33" s="1"/>
      <c r="H33" s="9" t="s">
        <v>345</v>
      </c>
      <c r="I33" s="10">
        <v>3.5000000000000001E-3</v>
      </c>
      <c r="J33" s="10">
        <v>1.4999999999999999E-4</v>
      </c>
      <c r="K33" s="10" t="s">
        <v>9</v>
      </c>
      <c r="L33" s="11" t="s">
        <v>346</v>
      </c>
      <c r="M33" s="38" t="s">
        <v>1581</v>
      </c>
      <c r="N33" s="1"/>
      <c r="O33" s="1"/>
      <c r="P33" s="10" t="str">
        <f>IF(INDEX(rngLoadCombinations,7,1)="","",INDEX(rngLoadCombinations,7,1))</f>
        <v/>
      </c>
      <c r="Q33" s="10">
        <v>0</v>
      </c>
      <c r="R33" s="10">
        <v>0</v>
      </c>
      <c r="S33" s="10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5" t="s">
        <v>256</v>
      </c>
      <c r="AJ33" s="5" t="s">
        <v>249</v>
      </c>
      <c r="AK33" s="5" t="s">
        <v>254</v>
      </c>
      <c r="AL33" s="5" t="s">
        <v>251</v>
      </c>
      <c r="AM33" s="5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5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6" t="s">
        <v>65</v>
      </c>
      <c r="B34" s="7"/>
      <c r="C34" s="7"/>
      <c r="D34" s="8"/>
      <c r="E34" s="7"/>
      <c r="F34" s="1"/>
      <c r="G34" s="1"/>
      <c r="H34" s="1"/>
      <c r="I34" s="1"/>
      <c r="J34" s="1"/>
      <c r="K34" s="1"/>
      <c r="L34" s="1"/>
      <c r="M34" s="1"/>
      <c r="N34" s="1"/>
      <c r="O34" s="1"/>
      <c r="P34" s="10" t="str">
        <f>IF(INDEX(rngLoadCombinations,8,1)="","",INDEX(rngLoadCombinations,8,1))</f>
        <v/>
      </c>
      <c r="Q34" s="10">
        <v>0</v>
      </c>
      <c r="R34" s="10">
        <v>0</v>
      </c>
      <c r="S34" s="10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5" t="s">
        <v>256</v>
      </c>
      <c r="AJ34" s="5" t="s">
        <v>249</v>
      </c>
      <c r="AK34" s="5" t="s">
        <v>254</v>
      </c>
      <c r="AL34" s="5" t="s">
        <v>251</v>
      </c>
      <c r="AM34" s="5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5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2" t="s">
        <v>66</v>
      </c>
      <c r="B35" s="13"/>
      <c r="C35" s="13" t="s">
        <v>9</v>
      </c>
      <c r="D35" s="14"/>
      <c r="E35" s="13"/>
      <c r="F35" s="1"/>
      <c r="G35" s="1"/>
      <c r="H35" s="39" t="s">
        <v>1593</v>
      </c>
      <c r="I35" s="40"/>
      <c r="J35" s="40"/>
      <c r="K35" s="40"/>
      <c r="L35" s="40"/>
      <c r="M35" s="40"/>
      <c r="N35" s="40"/>
      <c r="O35" s="1"/>
      <c r="P35" s="10" t="str">
        <f>IF(INDEX(rngLoadCombinations,9,1)="","",INDEX(rngLoadCombinations,9,1))</f>
        <v/>
      </c>
      <c r="Q35" s="10">
        <v>0</v>
      </c>
      <c r="R35" s="10">
        <v>0</v>
      </c>
      <c r="S35" s="10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5" t="s">
        <v>256</v>
      </c>
      <c r="AJ35" s="5" t="s">
        <v>249</v>
      </c>
      <c r="AK35" s="5" t="s">
        <v>254</v>
      </c>
      <c r="AL35" s="5" t="s">
        <v>251</v>
      </c>
      <c r="AM35" s="5">
        <f>-(0.9*INDEX(rngSteelMaterialParameters,MATCH("Steel.R.ULS(I)",INDEX(rngSteelMaterialParameters,,1),0),2)/INDEX(rngSteelMaterialParameters,MATCH("Steel.E",INDEX(rngSteelMaterialParameters,,1),0),2))</f>
        <v>-1.575E-3</v>
      </c>
      <c r="AN35" s="5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9" t="s">
        <v>67</v>
      </c>
      <c r="B36" s="10" t="s">
        <v>68</v>
      </c>
      <c r="C36" s="10" t="s">
        <v>9</v>
      </c>
      <c r="D36" s="11" t="s">
        <v>69</v>
      </c>
      <c r="E36" s="38" t="s">
        <v>1581</v>
      </c>
      <c r="F36" s="1"/>
      <c r="G36" s="1"/>
      <c r="H36" s="23"/>
      <c r="I36" s="23"/>
      <c r="J36" s="42" t="s">
        <v>298</v>
      </c>
      <c r="K36" s="42"/>
      <c r="L36" s="42"/>
      <c r="M36" s="42"/>
      <c r="N36" s="23"/>
      <c r="O36" s="1"/>
      <c r="P36" s="10" t="str">
        <f>IF(INDEX(rngLoadCombinations,10,1)="","",INDEX(rngLoadCombinations,10,1))</f>
        <v/>
      </c>
      <c r="Q36" s="10">
        <v>0</v>
      </c>
      <c r="R36" s="10">
        <v>0</v>
      </c>
      <c r="S36" s="10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5" t="s">
        <v>256</v>
      </c>
      <c r="AJ36" s="5" t="s">
        <v>249</v>
      </c>
      <c r="AK36" s="5" t="s">
        <v>254</v>
      </c>
      <c r="AL36" s="5" t="s">
        <v>252</v>
      </c>
      <c r="AM36" s="5">
        <v>0</v>
      </c>
      <c r="AN36" s="5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9" t="s">
        <v>70</v>
      </c>
      <c r="B37" s="10">
        <v>64</v>
      </c>
      <c r="C37" s="10" t="s">
        <v>9</v>
      </c>
      <c r="D37" s="11" t="s">
        <v>71</v>
      </c>
      <c r="E37" s="38" t="s">
        <v>1581</v>
      </c>
      <c r="F37" s="1"/>
      <c r="G37" s="1"/>
      <c r="H37" s="23" t="s">
        <v>1</v>
      </c>
      <c r="I37" s="23" t="s">
        <v>348</v>
      </c>
      <c r="J37" s="7" t="s">
        <v>301</v>
      </c>
      <c r="K37" s="7" t="s">
        <v>302</v>
      </c>
      <c r="L37" s="7" t="s">
        <v>303</v>
      </c>
      <c r="M37" s="7" t="s">
        <v>304</v>
      </c>
      <c r="N37" s="8" t="s">
        <v>4</v>
      </c>
      <c r="O37" s="1"/>
      <c r="P37" s="10" t="str">
        <f>IF(INDEX(rngLoadCombinations,11,1)="","",INDEX(rngLoadCombinations,11,1))</f>
        <v/>
      </c>
      <c r="Q37" s="10">
        <v>0</v>
      </c>
      <c r="R37" s="10">
        <v>0</v>
      </c>
      <c r="S37" s="10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5" t="s">
        <v>256</v>
      </c>
      <c r="AJ37" s="5" t="s">
        <v>249</v>
      </c>
      <c r="AK37" s="5" t="s">
        <v>254</v>
      </c>
      <c r="AL37" s="5" t="s">
        <v>253</v>
      </c>
      <c r="AM37" s="5">
        <f>(0.9*INDEX(rngSteelMaterialParameters,MATCH("Steel.R.ULS(I)",INDEX(rngSteelMaterialParameters,,1),0),3)/INDEX(rngSteelMaterialParameters,MATCH("Steel.E",INDEX(rngSteelMaterialParameters,,1),0),3))</f>
        <v>1.575E-3</v>
      </c>
      <c r="AN37" s="5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9" t="s">
        <v>72</v>
      </c>
      <c r="B38" s="10">
        <v>60</v>
      </c>
      <c r="C38" s="10" t="s">
        <v>29</v>
      </c>
      <c r="D38" s="11" t="s">
        <v>73</v>
      </c>
      <c r="E38" s="38" t="s">
        <v>1581</v>
      </c>
      <c r="F38" s="1"/>
      <c r="G38" s="1"/>
      <c r="H38" s="12" t="s">
        <v>349</v>
      </c>
      <c r="I38" s="12"/>
      <c r="J38" s="13"/>
      <c r="K38" s="13"/>
      <c r="L38" s="13"/>
      <c r="M38" s="13"/>
      <c r="N38" s="24"/>
      <c r="O38" s="1"/>
      <c r="P38" s="10" t="str">
        <f>IF(INDEX(rngLoadCombinations,12,1)="","",INDEX(rngLoadCombinations,12,1))</f>
        <v/>
      </c>
      <c r="Q38" s="10">
        <v>0</v>
      </c>
      <c r="R38" s="10">
        <v>0</v>
      </c>
      <c r="S38" s="10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5" t="s">
        <v>256</v>
      </c>
      <c r="AJ38" s="5" t="s">
        <v>249</v>
      </c>
      <c r="AK38" s="5" t="s">
        <v>254</v>
      </c>
      <c r="AL38" s="5" t="s">
        <v>253</v>
      </c>
      <c r="AM38" s="5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5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2" t="s">
        <v>74</v>
      </c>
      <c r="B39" s="13"/>
      <c r="C39" s="13" t="s">
        <v>9</v>
      </c>
      <c r="D39" s="14"/>
      <c r="E39" s="13"/>
      <c r="F39" s="1"/>
      <c r="G39" s="1"/>
      <c r="H39" s="9" t="s">
        <v>350</v>
      </c>
      <c r="I39" s="9" t="s">
        <v>351</v>
      </c>
      <c r="J39" s="10" t="s">
        <v>352</v>
      </c>
      <c r="K39" s="10" t="s">
        <v>353</v>
      </c>
      <c r="L39" s="10" t="s">
        <v>354</v>
      </c>
      <c r="M39" s="10" t="s">
        <v>355</v>
      </c>
      <c r="N39" s="16" t="s">
        <v>356</v>
      </c>
      <c r="O39" s="1"/>
      <c r="P39" s="10" t="str">
        <f>IF(INDEX(rngLoadCombinations,13,1)="","",INDEX(rngLoadCombinations,13,1))</f>
        <v/>
      </c>
      <c r="Q39" s="10">
        <v>0</v>
      </c>
      <c r="R39" s="10">
        <v>0</v>
      </c>
      <c r="S39" s="10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5" t="s">
        <v>256</v>
      </c>
      <c r="AJ39" s="5" t="s">
        <v>249</v>
      </c>
      <c r="AK39" s="5" t="s">
        <v>254</v>
      </c>
      <c r="AL39" s="5" t="s">
        <v>253</v>
      </c>
      <c r="AM39" s="5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5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9" t="s">
        <v>75</v>
      </c>
      <c r="B40" s="10">
        <v>1.0000000000000001E-5</v>
      </c>
      <c r="C40" s="10" t="s">
        <v>9</v>
      </c>
      <c r="D40" s="11" t="s">
        <v>76</v>
      </c>
      <c r="E40" s="38" t="s">
        <v>1581</v>
      </c>
      <c r="F40" s="1"/>
      <c r="G40" s="1"/>
      <c r="H40" s="9" t="s">
        <v>357</v>
      </c>
      <c r="I40" s="9" t="s">
        <v>358</v>
      </c>
      <c r="J40" s="10" t="s">
        <v>359</v>
      </c>
      <c r="K40" s="10" t="s">
        <v>360</v>
      </c>
      <c r="L40" s="10" t="s">
        <v>361</v>
      </c>
      <c r="M40" s="10" t="s">
        <v>362</v>
      </c>
      <c r="N40" s="16" t="s">
        <v>363</v>
      </c>
      <c r="O40" s="1"/>
      <c r="P40" s="10" t="str">
        <f>IF(INDEX(rngLoadCombinations,14,1)="","",INDEX(rngLoadCombinations,14,1))</f>
        <v/>
      </c>
      <c r="Q40" s="10">
        <v>0</v>
      </c>
      <c r="R40" s="10">
        <v>0</v>
      </c>
      <c r="S40" s="10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5" t="s">
        <v>256</v>
      </c>
      <c r="AJ40" s="5" t="s">
        <v>249</v>
      </c>
      <c r="AK40" s="5" t="s">
        <v>254</v>
      </c>
      <c r="AL40" s="5" t="s">
        <v>253</v>
      </c>
      <c r="AM40" s="5">
        <f>INDEX(rngSteelMaterialParameters,MATCH("Steel.ThreeLine.Es2",INDEX(rngSteelMaterialParameters,,1),0),3)</f>
        <v>1.4999999999999999E-2</v>
      </c>
      <c r="AN40" s="5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2" t="s">
        <v>77</v>
      </c>
      <c r="B41" s="13"/>
      <c r="C41" s="13" t="s">
        <v>9</v>
      </c>
      <c r="D41" s="14"/>
      <c r="E41" s="13"/>
      <c r="F41" s="1"/>
      <c r="G41" s="1"/>
      <c r="H41" s="12" t="s">
        <v>364</v>
      </c>
      <c r="I41" s="12"/>
      <c r="J41" s="13"/>
      <c r="K41" s="13"/>
      <c r="L41" s="13"/>
      <c r="M41" s="13"/>
      <c r="N41" s="24"/>
      <c r="O41" s="1"/>
      <c r="P41" s="10" t="str">
        <f>IF(INDEX(rngLoadCombinations,15,1)="","",INDEX(rngLoadCombinations,15,1))</f>
        <v/>
      </c>
      <c r="Q41" s="10">
        <v>0</v>
      </c>
      <c r="R41" s="10">
        <v>0</v>
      </c>
      <c r="S41" s="10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5" t="s">
        <v>256</v>
      </c>
      <c r="AJ41" s="5" t="s">
        <v>255</v>
      </c>
      <c r="AK41" s="5" t="s">
        <v>250</v>
      </c>
      <c r="AL41" s="5" t="s">
        <v>251</v>
      </c>
      <c r="AM41" s="5">
        <f>-INDEX(rngSteelMaterialParameters,MATCH("Steel.TwoLine.Es2",INDEX(rngSteelMaterialParameters,,1),0),2)</f>
        <v>-2.5000000000000001E-2</v>
      </c>
      <c r="AN41" s="5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9" t="s">
        <v>78</v>
      </c>
      <c r="B42" s="10" t="s">
        <v>79</v>
      </c>
      <c r="C42" s="10" t="s">
        <v>9</v>
      </c>
      <c r="D42" s="11" t="s">
        <v>80</v>
      </c>
      <c r="E42" s="38" t="s">
        <v>1581</v>
      </c>
      <c r="F42" s="1"/>
      <c r="G42" s="1"/>
      <c r="H42" s="9" t="s">
        <v>365</v>
      </c>
      <c r="I42" s="9" t="s">
        <v>366</v>
      </c>
      <c r="J42" s="10" t="s">
        <v>12</v>
      </c>
      <c r="K42" s="10" t="s">
        <v>8</v>
      </c>
      <c r="L42" s="10" t="s">
        <v>12</v>
      </c>
      <c r="M42" s="10" t="s">
        <v>12</v>
      </c>
      <c r="N42" s="16" t="s">
        <v>367</v>
      </c>
      <c r="O42" s="1"/>
      <c r="P42" s="10" t="str">
        <f>IF(INDEX(rngLoadCombinations,16,1)="","",INDEX(rngLoadCombinations,16,1))</f>
        <v/>
      </c>
      <c r="Q42" s="10">
        <v>0</v>
      </c>
      <c r="R42" s="10">
        <v>0</v>
      </c>
      <c r="S42" s="10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5" t="s">
        <v>256</v>
      </c>
      <c r="AJ42" s="5" t="s">
        <v>255</v>
      </c>
      <c r="AK42" s="5" t="s">
        <v>250</v>
      </c>
      <c r="AL42" s="5" t="s">
        <v>251</v>
      </c>
      <c r="AM42" s="5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5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9" t="s">
        <v>81</v>
      </c>
      <c r="B43" s="10">
        <v>1</v>
      </c>
      <c r="C43" s="10" t="s">
        <v>9</v>
      </c>
      <c r="D43" s="11" t="s">
        <v>82</v>
      </c>
      <c r="E43" s="38" t="s">
        <v>1581</v>
      </c>
      <c r="F43" s="1"/>
      <c r="G43" s="1"/>
      <c r="H43" s="9" t="s">
        <v>368</v>
      </c>
      <c r="I43" s="9" t="s">
        <v>369</v>
      </c>
      <c r="J43" s="10" t="s">
        <v>12</v>
      </c>
      <c r="K43" s="10" t="s">
        <v>8</v>
      </c>
      <c r="L43" s="10" t="s">
        <v>12</v>
      </c>
      <c r="M43" s="10" t="s">
        <v>8</v>
      </c>
      <c r="N43" s="16" t="s">
        <v>370</v>
      </c>
      <c r="O43" s="1"/>
      <c r="P43" s="10" t="str">
        <f>IF(INDEX(rngLoadCombinations,17,1)="","",INDEX(rngLoadCombinations,17,1))</f>
        <v/>
      </c>
      <c r="Q43" s="10">
        <v>0</v>
      </c>
      <c r="R43" s="10">
        <v>0</v>
      </c>
      <c r="S43" s="10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5" t="s">
        <v>256</v>
      </c>
      <c r="AJ43" s="5" t="s">
        <v>255</v>
      </c>
      <c r="AK43" s="5" t="s">
        <v>250</v>
      </c>
      <c r="AL43" s="5" t="s">
        <v>252</v>
      </c>
      <c r="AM43" s="5">
        <v>0</v>
      </c>
      <c r="AN43" s="5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9" t="s">
        <v>83</v>
      </c>
      <c r="B44" s="10">
        <v>0.01</v>
      </c>
      <c r="C44" s="10" t="s">
        <v>9</v>
      </c>
      <c r="D44" s="11" t="s">
        <v>84</v>
      </c>
      <c r="E44" s="38" t="s">
        <v>1581</v>
      </c>
      <c r="F44" s="1"/>
      <c r="G44" s="1"/>
      <c r="H44" s="9" t="s">
        <v>371</v>
      </c>
      <c r="I44" s="9" t="s">
        <v>372</v>
      </c>
      <c r="J44" s="10" t="s">
        <v>8</v>
      </c>
      <c r="K44" s="10" t="s">
        <v>12</v>
      </c>
      <c r="L44" s="10" t="s">
        <v>12</v>
      </c>
      <c r="M44" s="10" t="s">
        <v>8</v>
      </c>
      <c r="N44" s="16" t="s">
        <v>373</v>
      </c>
      <c r="O44" s="1"/>
      <c r="P44" s="10" t="str">
        <f>IF(INDEX(rngLoadCombinations,18,1)="","",INDEX(rngLoadCombinations,18,1))</f>
        <v/>
      </c>
      <c r="Q44" s="10">
        <v>0</v>
      </c>
      <c r="R44" s="10">
        <v>0</v>
      </c>
      <c r="S44" s="10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5" t="s">
        <v>256</v>
      </c>
      <c r="AJ44" s="5" t="s">
        <v>255</v>
      </c>
      <c r="AK44" s="5" t="s">
        <v>250</v>
      </c>
      <c r="AL44" s="5" t="s">
        <v>253</v>
      </c>
      <c r="AM44" s="5">
        <f>INDEX(rngSteelMaterialParameters,MATCH("Steel.R.SLS(II)",INDEX(rngSteelMaterialParameters,,1),0),3)/INDEX(rngSteelMaterialParameters,MATCH("Steel.E",INDEX(rngSteelMaterialParameters,,1),0),3)</f>
        <v>1.9499999999999999E-3</v>
      </c>
      <c r="AN44" s="5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9" t="s">
        <v>85</v>
      </c>
      <c r="B45" s="10">
        <v>0</v>
      </c>
      <c r="C45" s="10" t="s">
        <v>29</v>
      </c>
      <c r="D45" s="11" t="s">
        <v>86</v>
      </c>
      <c r="E45" s="38" t="s">
        <v>1581</v>
      </c>
      <c r="F45" s="1"/>
      <c r="G45" s="1"/>
      <c r="H45" s="9" t="s">
        <v>374</v>
      </c>
      <c r="I45" s="9" t="s">
        <v>375</v>
      </c>
      <c r="J45" s="10" t="s">
        <v>8</v>
      </c>
      <c r="K45" s="10" t="s">
        <v>8</v>
      </c>
      <c r="L45" s="10" t="s">
        <v>8</v>
      </c>
      <c r="M45" s="10" t="s">
        <v>8</v>
      </c>
      <c r="N45" s="16" t="s">
        <v>376</v>
      </c>
      <c r="O45" s="1"/>
      <c r="P45" s="10" t="str">
        <f>IF(INDEX(rngLoadCombinations,19,1)="","",INDEX(rngLoadCombinations,19,1))</f>
        <v/>
      </c>
      <c r="Q45" s="10">
        <v>0</v>
      </c>
      <c r="R45" s="10">
        <v>0</v>
      </c>
      <c r="S45" s="10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5" t="s">
        <v>256</v>
      </c>
      <c r="AJ45" s="5" t="s">
        <v>255</v>
      </c>
      <c r="AK45" s="5" t="s">
        <v>250</v>
      </c>
      <c r="AL45" s="5" t="s">
        <v>253</v>
      </c>
      <c r="AM45" s="5">
        <f>INDEX(rngSteelMaterialParameters,MATCH("Steel.TwoLine.Es2",INDEX(rngSteelMaterialParameters,,1),0),3)</f>
        <v>2.5000000000000001E-2</v>
      </c>
      <c r="AN45" s="5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9" t="s">
        <v>87</v>
      </c>
      <c r="B46" s="10">
        <v>1</v>
      </c>
      <c r="C46" s="10" t="s">
        <v>29</v>
      </c>
      <c r="D46" s="11" t="s">
        <v>88</v>
      </c>
      <c r="E46" s="38" t="s">
        <v>1581</v>
      </c>
      <c r="F46" s="1"/>
      <c r="G46" s="1"/>
      <c r="H46" s="12" t="s">
        <v>377</v>
      </c>
      <c r="I46" s="12"/>
      <c r="J46" s="13"/>
      <c r="K46" s="13"/>
      <c r="L46" s="13"/>
      <c r="M46" s="13"/>
      <c r="N46" s="24"/>
      <c r="O46" s="1"/>
      <c r="P46" s="10" t="str">
        <f>IF(INDEX(rngLoadCombinations,20,1)="","",INDEX(rngLoadCombinations,20,1))</f>
        <v/>
      </c>
      <c r="Q46" s="10">
        <v>0</v>
      </c>
      <c r="R46" s="10">
        <v>0</v>
      </c>
      <c r="S46" s="10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5" t="s">
        <v>256</v>
      </c>
      <c r="AJ46" s="5" t="s">
        <v>255</v>
      </c>
      <c r="AK46" s="5" t="s">
        <v>254</v>
      </c>
      <c r="AL46" s="5" t="s">
        <v>251</v>
      </c>
      <c r="AM46" s="5">
        <f>-INDEX(rngSteelMaterialParameters,MATCH("Steel.ThreeLine.Es2",INDEX(rngSteelMaterialParameters,,1),0),2)</f>
        <v>-1.4999999999999999E-2</v>
      </c>
      <c r="AN46" s="5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9"/>
      <c r="B47" s="10"/>
      <c r="C47" s="10"/>
      <c r="D47" s="11"/>
      <c r="E47" s="10"/>
      <c r="F47" s="1"/>
      <c r="G47" s="1"/>
      <c r="H47" s="9" t="s">
        <v>378</v>
      </c>
      <c r="I47" s="9" t="s">
        <v>379</v>
      </c>
      <c r="J47" s="10" t="s">
        <v>380</v>
      </c>
      <c r="K47" s="10" t="s">
        <v>380</v>
      </c>
      <c r="L47" s="10" t="s">
        <v>380</v>
      </c>
      <c r="M47" s="10" t="s">
        <v>380</v>
      </c>
      <c r="N47" s="16" t="s">
        <v>381</v>
      </c>
      <c r="O47" s="1"/>
      <c r="P47" s="10" t="str">
        <f>IF(INDEX(rngLoadCombinations,21,1)="","",INDEX(rngLoadCombinations,21,1))</f>
        <v/>
      </c>
      <c r="Q47" s="10">
        <v>0</v>
      </c>
      <c r="R47" s="10">
        <v>0</v>
      </c>
      <c r="S47" s="10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5" t="s">
        <v>256</v>
      </c>
      <c r="AJ47" s="5" t="s">
        <v>255</v>
      </c>
      <c r="AK47" s="5" t="s">
        <v>254</v>
      </c>
      <c r="AL47" s="5" t="s">
        <v>251</v>
      </c>
      <c r="AM47" s="5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5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6" t="s">
        <v>89</v>
      </c>
      <c r="B48" s="7"/>
      <c r="C48" s="7"/>
      <c r="D48" s="8"/>
      <c r="E48" s="7"/>
      <c r="F48" s="1"/>
      <c r="G48" s="1"/>
      <c r="H48" s="12" t="s">
        <v>382</v>
      </c>
      <c r="I48" s="12"/>
      <c r="J48" s="13"/>
      <c r="K48" s="13"/>
      <c r="L48" s="13"/>
      <c r="M48" s="13"/>
      <c r="N48" s="24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5" t="s">
        <v>256</v>
      </c>
      <c r="AJ48" s="5" t="s">
        <v>255</v>
      </c>
      <c r="AK48" s="5" t="s">
        <v>254</v>
      </c>
      <c r="AL48" s="5" t="s">
        <v>251</v>
      </c>
      <c r="AM48" s="5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5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2" t="s">
        <v>66</v>
      </c>
      <c r="B49" s="13"/>
      <c r="C49" s="13" t="s">
        <v>9</v>
      </c>
      <c r="D49" s="14"/>
      <c r="E49" s="13"/>
      <c r="F49" s="1"/>
      <c r="G49" s="1"/>
      <c r="H49" s="9" t="s">
        <v>378</v>
      </c>
      <c r="I49" s="9" t="s">
        <v>383</v>
      </c>
      <c r="J49" s="10" t="s">
        <v>380</v>
      </c>
      <c r="K49" s="10" t="s">
        <v>380</v>
      </c>
      <c r="L49" s="10" t="s">
        <v>380</v>
      </c>
      <c r="M49" s="10" t="s">
        <v>380</v>
      </c>
      <c r="N49" s="16" t="s">
        <v>384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5" t="s">
        <v>256</v>
      </c>
      <c r="AJ49" s="5" t="s">
        <v>255</v>
      </c>
      <c r="AK49" s="5" t="s">
        <v>254</v>
      </c>
      <c r="AL49" s="5" t="s">
        <v>251</v>
      </c>
      <c r="AM49" s="5">
        <f>-(0.9*INDEX(rngSteelMaterialParameters,MATCH("Steel.R.SLS(II)",INDEX(rngSteelMaterialParameters,,1),0),2)/INDEX(rngSteelMaterialParameters,MATCH("Steel.E",INDEX(rngSteelMaterialParameters,,1),0),2))</f>
        <v>-1.755E-3</v>
      </c>
      <c r="AN49" s="5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9" t="s">
        <v>90</v>
      </c>
      <c r="B50" s="10" t="s">
        <v>91</v>
      </c>
      <c r="C50" s="10" t="s">
        <v>9</v>
      </c>
      <c r="D50" s="11" t="s">
        <v>92</v>
      </c>
      <c r="E50" s="38" t="s">
        <v>1581</v>
      </c>
      <c r="F50" s="1"/>
      <c r="G50" s="1"/>
      <c r="H50" s="9" t="s">
        <v>385</v>
      </c>
      <c r="I50" s="9" t="s">
        <v>386</v>
      </c>
      <c r="J50" s="10" t="s">
        <v>250</v>
      </c>
      <c r="K50" s="10" t="s">
        <v>250</v>
      </c>
      <c r="L50" s="10" t="s">
        <v>250</v>
      </c>
      <c r="M50" s="10" t="s">
        <v>250</v>
      </c>
      <c r="N50" s="16" t="s">
        <v>387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5" t="s">
        <v>256</v>
      </c>
      <c r="AJ50" s="5" t="s">
        <v>255</v>
      </c>
      <c r="AK50" s="5" t="s">
        <v>254</v>
      </c>
      <c r="AL50" s="5" t="s">
        <v>252</v>
      </c>
      <c r="AM50" s="5">
        <v>0</v>
      </c>
      <c r="AN50" s="5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9" t="s">
        <v>93</v>
      </c>
      <c r="B51" s="10">
        <v>3000</v>
      </c>
      <c r="C51" s="10" t="str">
        <f>INDEX(rngUnitSettings,MATCH("Length",INDEX(rngUnitSettings,,1),0),2)</f>
        <v>mm</v>
      </c>
      <c r="D51" s="11" t="s">
        <v>94</v>
      </c>
      <c r="E51" s="38" t="s">
        <v>1581</v>
      </c>
      <c r="F51" s="1"/>
      <c r="G51" s="1"/>
      <c r="H51" s="9" t="s">
        <v>388</v>
      </c>
      <c r="I51" s="9" t="s">
        <v>389</v>
      </c>
      <c r="J51" s="10" t="s">
        <v>390</v>
      </c>
      <c r="K51" s="10" t="s">
        <v>390</v>
      </c>
      <c r="L51" s="10" t="s">
        <v>390</v>
      </c>
      <c r="M51" s="10" t="s">
        <v>390</v>
      </c>
      <c r="N51" s="16" t="s">
        <v>391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5" t="s">
        <v>256</v>
      </c>
      <c r="AJ51" s="5" t="s">
        <v>255</v>
      </c>
      <c r="AK51" s="5" t="s">
        <v>254</v>
      </c>
      <c r="AL51" s="5" t="s">
        <v>253</v>
      </c>
      <c r="AM51" s="5">
        <f>(0.9*INDEX(rngSteelMaterialParameters,MATCH("Steel.R.SLS(II)",INDEX(rngSteelMaterialParameters,,1),0),3)/INDEX(rngSteelMaterialParameters,MATCH("Steel.E",INDEX(rngSteelMaterialParameters,,1),0),3))</f>
        <v>1.755E-3</v>
      </c>
      <c r="AN51" s="5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9" t="s">
        <v>95</v>
      </c>
      <c r="B52" s="10">
        <v>1</v>
      </c>
      <c r="C52" s="10" t="s">
        <v>9</v>
      </c>
      <c r="D52" s="11" t="s">
        <v>96</v>
      </c>
      <c r="E52" s="38" t="s">
        <v>1581</v>
      </c>
      <c r="F52" s="1"/>
      <c r="G52" s="1"/>
      <c r="H52" s="9" t="s">
        <v>392</v>
      </c>
      <c r="I52" s="9" t="s">
        <v>393</v>
      </c>
      <c r="J52" s="10" t="s">
        <v>250</v>
      </c>
      <c r="K52" s="10" t="s">
        <v>250</v>
      </c>
      <c r="L52" s="10" t="s">
        <v>250</v>
      </c>
      <c r="M52" s="10" t="s">
        <v>250</v>
      </c>
      <c r="N52" s="16" t="s">
        <v>394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5" t="s">
        <v>256</v>
      </c>
      <c r="AJ52" s="5" t="s">
        <v>255</v>
      </c>
      <c r="AK52" s="5" t="s">
        <v>254</v>
      </c>
      <c r="AL52" s="5" t="s">
        <v>253</v>
      </c>
      <c r="AM52" s="5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5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9" t="s">
        <v>97</v>
      </c>
      <c r="B53" s="10">
        <v>1</v>
      </c>
      <c r="C53" s="10" t="s">
        <v>9</v>
      </c>
      <c r="D53" s="11" t="s">
        <v>98</v>
      </c>
      <c r="E53" s="38" t="s">
        <v>1581</v>
      </c>
      <c r="F53" s="1"/>
      <c r="G53" s="1"/>
      <c r="H53" s="12" t="s">
        <v>395</v>
      </c>
      <c r="I53" s="12"/>
      <c r="J53" s="13"/>
      <c r="K53" s="13"/>
      <c r="L53" s="13"/>
      <c r="M53" s="13"/>
      <c r="N53" s="24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5" t="s">
        <v>256</v>
      </c>
      <c r="AJ53" s="5" t="s">
        <v>255</v>
      </c>
      <c r="AK53" s="5" t="s">
        <v>254</v>
      </c>
      <c r="AL53" s="5" t="s">
        <v>253</v>
      </c>
      <c r="AM53" s="5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5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9" t="s">
        <v>99</v>
      </c>
      <c r="B54" s="10" t="s">
        <v>100</v>
      </c>
      <c r="C54" s="10" t="s">
        <v>9</v>
      </c>
      <c r="D54" s="11" t="s">
        <v>101</v>
      </c>
      <c r="E54" s="38" t="s">
        <v>1581</v>
      </c>
      <c r="F54" s="1"/>
      <c r="G54" s="1"/>
      <c r="H54" s="9" t="s">
        <v>378</v>
      </c>
      <c r="I54" s="9" t="s">
        <v>396</v>
      </c>
      <c r="J54" s="10" t="s">
        <v>397</v>
      </c>
      <c r="K54" s="10" t="s">
        <v>397</v>
      </c>
      <c r="L54" s="10" t="s">
        <v>397</v>
      </c>
      <c r="M54" s="10" t="s">
        <v>397</v>
      </c>
      <c r="N54" s="16" t="s">
        <v>398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5" t="s">
        <v>256</v>
      </c>
      <c r="AJ54" s="5" t="s">
        <v>255</v>
      </c>
      <c r="AK54" s="5" t="s">
        <v>254</v>
      </c>
      <c r="AL54" s="5" t="s">
        <v>253</v>
      </c>
      <c r="AM54" s="5">
        <f>INDEX(rngSteelMaterialParameters,MATCH("Steel.ThreeLine.Es2",INDEX(rngSteelMaterialParameters,,1),0),3)</f>
        <v>1.4999999999999999E-2</v>
      </c>
      <c r="AN54" s="5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9" t="s">
        <v>102</v>
      </c>
      <c r="B55" s="10">
        <v>1</v>
      </c>
      <c r="C55" s="10" t="s">
        <v>9</v>
      </c>
      <c r="D55" s="11" t="s">
        <v>103</v>
      </c>
      <c r="E55" s="38" t="s">
        <v>1581</v>
      </c>
      <c r="F55" s="1"/>
      <c r="G55" s="1"/>
      <c r="H55" s="9" t="s">
        <v>385</v>
      </c>
      <c r="I55" s="9" t="s">
        <v>399</v>
      </c>
      <c r="J55" s="10" t="s">
        <v>254</v>
      </c>
      <c r="K55" s="10" t="s">
        <v>254</v>
      </c>
      <c r="L55" s="10" t="s">
        <v>254</v>
      </c>
      <c r="M55" s="10" t="s">
        <v>254</v>
      </c>
      <c r="N55" s="16" t="s">
        <v>400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9" t="s">
        <v>104</v>
      </c>
      <c r="B56" s="10">
        <v>1</v>
      </c>
      <c r="C56" s="10" t="s">
        <v>9</v>
      </c>
      <c r="D56" s="11" t="s">
        <v>105</v>
      </c>
      <c r="E56" s="38" t="s">
        <v>1581</v>
      </c>
      <c r="F56" s="1"/>
      <c r="G56" s="1"/>
      <c r="H56" s="9" t="s">
        <v>388</v>
      </c>
      <c r="I56" s="9" t="s">
        <v>401</v>
      </c>
      <c r="J56" s="10" t="s">
        <v>402</v>
      </c>
      <c r="K56" s="10" t="s">
        <v>402</v>
      </c>
      <c r="L56" s="10" t="s">
        <v>402</v>
      </c>
      <c r="M56" s="10" t="s">
        <v>402</v>
      </c>
      <c r="N56" s="16" t="s">
        <v>403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9" t="s">
        <v>106</v>
      </c>
      <c r="B57" s="10" t="s">
        <v>107</v>
      </c>
      <c r="C57" s="10" t="s">
        <v>9</v>
      </c>
      <c r="D57" s="11" t="s">
        <v>108</v>
      </c>
      <c r="E57" s="38" t="s">
        <v>1581</v>
      </c>
      <c r="F57" s="1"/>
      <c r="G57" s="1"/>
      <c r="H57" s="9" t="s">
        <v>392</v>
      </c>
      <c r="I57" s="9" t="s">
        <v>404</v>
      </c>
      <c r="J57" s="10" t="s">
        <v>250</v>
      </c>
      <c r="K57" s="10" t="s">
        <v>250</v>
      </c>
      <c r="L57" s="10" t="s">
        <v>250</v>
      </c>
      <c r="M57" s="10" t="s">
        <v>250</v>
      </c>
      <c r="N57" s="16" t="s">
        <v>394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9" t="s">
        <v>109</v>
      </c>
      <c r="B58" s="10">
        <v>10</v>
      </c>
      <c r="C58" s="10" t="str">
        <f>INDEX(rngUnitSettings,MATCH("Length",INDEX(rngUnitSettings,,1),0),2)</f>
        <v>mm</v>
      </c>
      <c r="D58" s="11" t="s">
        <v>110</v>
      </c>
      <c r="E58" s="38" t="s">
        <v>1581</v>
      </c>
      <c r="F58" s="1"/>
      <c r="G58" s="1"/>
      <c r="H58" s="12" t="s">
        <v>405</v>
      </c>
      <c r="I58" s="12"/>
      <c r="J58" s="13"/>
      <c r="K58" s="13"/>
      <c r="L58" s="13"/>
      <c r="M58" s="13"/>
      <c r="N58" s="24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1" t="s">
        <v>1583</v>
      </c>
      <c r="AJ58" s="40"/>
      <c r="AK58" s="40"/>
      <c r="AL58" s="40"/>
      <c r="AM58" s="40"/>
      <c r="AN58" s="40"/>
      <c r="AO58" s="40"/>
      <c r="AP58" s="40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9" t="s">
        <v>111</v>
      </c>
      <c r="B59" s="10">
        <v>10</v>
      </c>
      <c r="C59" s="10" t="str">
        <f>INDEX(rngUnitSettings,MATCH("Length",INDEX(rngUnitSettings,,1),0),2)</f>
        <v>mm</v>
      </c>
      <c r="D59" s="11" t="s">
        <v>112</v>
      </c>
      <c r="E59" s="38" t="s">
        <v>1581</v>
      </c>
      <c r="F59" s="1"/>
      <c r="G59" s="1"/>
      <c r="H59" s="9" t="s">
        <v>378</v>
      </c>
      <c r="I59" s="9" t="s">
        <v>406</v>
      </c>
      <c r="J59" s="10" t="s">
        <v>397</v>
      </c>
      <c r="K59" s="10" t="s">
        <v>397</v>
      </c>
      <c r="L59" s="10" t="s">
        <v>397</v>
      </c>
      <c r="M59" s="10" t="s">
        <v>397</v>
      </c>
      <c r="N59" s="16" t="s">
        <v>407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0" t="s">
        <v>257</v>
      </c>
      <c r="AJ59" s="40"/>
      <c r="AK59" s="40"/>
      <c r="AL59" s="40"/>
      <c r="AM59" s="40"/>
      <c r="AN59" s="40"/>
      <c r="AO59" s="40"/>
      <c r="AP59" s="4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9" t="s">
        <v>113</v>
      </c>
      <c r="B60" s="10" t="s">
        <v>114</v>
      </c>
      <c r="C60" s="10" t="s">
        <v>9</v>
      </c>
      <c r="D60" s="11" t="s">
        <v>115</v>
      </c>
      <c r="E60" s="38" t="s">
        <v>1581</v>
      </c>
      <c r="F60" s="1"/>
      <c r="G60" s="1"/>
      <c r="H60" s="9" t="s">
        <v>385</v>
      </c>
      <c r="I60" s="9" t="s">
        <v>408</v>
      </c>
      <c r="J60" s="10" t="s">
        <v>250</v>
      </c>
      <c r="K60" s="10" t="s">
        <v>250</v>
      </c>
      <c r="L60" s="10" t="s">
        <v>250</v>
      </c>
      <c r="M60" s="10" t="s">
        <v>250</v>
      </c>
      <c r="N60" s="16" t="s">
        <v>409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6" t="s">
        <v>258</v>
      </c>
      <c r="AJ60" s="6" t="s">
        <v>259</v>
      </c>
      <c r="AK60" s="6" t="s">
        <v>260</v>
      </c>
      <c r="AL60" s="6" t="s">
        <v>261</v>
      </c>
      <c r="AM60" s="6" t="s">
        <v>262</v>
      </c>
      <c r="AN60" s="6" t="s">
        <v>263</v>
      </c>
      <c r="AO60" s="6" t="s">
        <v>264</v>
      </c>
      <c r="AP60" s="6" t="s">
        <v>265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9" t="s">
        <v>116</v>
      </c>
      <c r="B61" s="10" t="s">
        <v>68</v>
      </c>
      <c r="C61" s="10" t="s">
        <v>9</v>
      </c>
      <c r="D61" s="11" t="s">
        <v>117</v>
      </c>
      <c r="E61" s="38" t="s">
        <v>1581</v>
      </c>
      <c r="F61" s="1"/>
      <c r="G61" s="1"/>
      <c r="H61" s="9" t="s">
        <v>388</v>
      </c>
      <c r="I61" s="9" t="s">
        <v>410</v>
      </c>
      <c r="J61" s="10" t="s">
        <v>390</v>
      </c>
      <c r="K61" s="10" t="s">
        <v>390</v>
      </c>
      <c r="L61" s="10" t="s">
        <v>390</v>
      </c>
      <c r="M61" s="10" t="s">
        <v>390</v>
      </c>
      <c r="N61" s="16" t="s">
        <v>411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0">
        <v>4</v>
      </c>
      <c r="AJ61" s="10">
        <v>3.5</v>
      </c>
      <c r="AK61" s="10">
        <v>14</v>
      </c>
      <c r="AL61" s="10">
        <v>1</v>
      </c>
      <c r="AM61" s="10">
        <v>0.9</v>
      </c>
      <c r="AN61" s="10">
        <v>0.81</v>
      </c>
      <c r="AO61" s="10">
        <v>0.69</v>
      </c>
      <c r="AP61" s="10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2" t="s">
        <v>118</v>
      </c>
      <c r="B62" s="13"/>
      <c r="C62" s="13" t="s">
        <v>9</v>
      </c>
      <c r="D62" s="14"/>
      <c r="E62" s="13"/>
      <c r="F62" s="1"/>
      <c r="G62" s="1"/>
      <c r="H62" s="9" t="s">
        <v>392</v>
      </c>
      <c r="I62" s="9" t="s">
        <v>412</v>
      </c>
      <c r="J62" s="10" t="s">
        <v>250</v>
      </c>
      <c r="K62" s="10" t="s">
        <v>250</v>
      </c>
      <c r="L62" s="10" t="s">
        <v>250</v>
      </c>
      <c r="M62" s="10" t="s">
        <v>250</v>
      </c>
      <c r="N62" s="16" t="s">
        <v>394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0">
        <v>10</v>
      </c>
      <c r="AJ62" s="10">
        <v>8.6999999999999993</v>
      </c>
      <c r="AK62" s="10">
        <v>35</v>
      </c>
      <c r="AL62" s="10">
        <v>1</v>
      </c>
      <c r="AM62" s="10">
        <v>0.86</v>
      </c>
      <c r="AN62" s="10">
        <v>0.77</v>
      </c>
      <c r="AO62" s="10">
        <v>0.65</v>
      </c>
      <c r="AP62" s="10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9" t="s">
        <v>119</v>
      </c>
      <c r="B63" s="10">
        <v>0.7</v>
      </c>
      <c r="C63" s="10" t="s">
        <v>9</v>
      </c>
      <c r="D63" s="11" t="s">
        <v>120</v>
      </c>
      <c r="E63" s="38" t="s">
        <v>1581</v>
      </c>
      <c r="F63" s="1"/>
      <c r="G63" s="1"/>
      <c r="H63" s="12" t="s">
        <v>413</v>
      </c>
      <c r="I63" s="12"/>
      <c r="J63" s="13"/>
      <c r="K63" s="13"/>
      <c r="L63" s="13"/>
      <c r="M63" s="13"/>
      <c r="N63" s="24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0">
        <v>12</v>
      </c>
      <c r="AJ63" s="10">
        <v>10.4</v>
      </c>
      <c r="AK63" s="10">
        <v>40</v>
      </c>
      <c r="AL63" s="10">
        <v>0.95</v>
      </c>
      <c r="AM63" s="10">
        <v>0.83</v>
      </c>
      <c r="AN63" s="10">
        <v>0.74</v>
      </c>
      <c r="AO63" s="10">
        <v>0.62</v>
      </c>
      <c r="AP63" s="10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9" t="s">
        <v>121</v>
      </c>
      <c r="B64" s="10">
        <v>0.15</v>
      </c>
      <c r="C64" s="10" t="s">
        <v>9</v>
      </c>
      <c r="D64" s="11" t="s">
        <v>122</v>
      </c>
      <c r="E64" s="38" t="s">
        <v>1581</v>
      </c>
      <c r="F64" s="1"/>
      <c r="G64" s="1"/>
      <c r="H64" s="9" t="s">
        <v>414</v>
      </c>
      <c r="I64" s="9" t="s">
        <v>415</v>
      </c>
      <c r="J64" s="10" t="s">
        <v>416</v>
      </c>
      <c r="K64" s="10" t="s">
        <v>417</v>
      </c>
      <c r="L64" s="10" t="s">
        <v>416</v>
      </c>
      <c r="M64" s="10" t="s">
        <v>416</v>
      </c>
      <c r="N64" s="16" t="s">
        <v>418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0">
        <v>14</v>
      </c>
      <c r="AJ64" s="10">
        <v>12.1</v>
      </c>
      <c r="AK64" s="10">
        <v>48.5</v>
      </c>
      <c r="AL64" s="10">
        <v>0.9</v>
      </c>
      <c r="AM64" s="10">
        <v>0.79</v>
      </c>
      <c r="AN64" s="10">
        <v>0.7</v>
      </c>
      <c r="AO64" s="10">
        <v>0.57999999999999996</v>
      </c>
      <c r="AP64" s="10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9" t="s">
        <v>123</v>
      </c>
      <c r="B65" s="10">
        <v>1.5</v>
      </c>
      <c r="C65" s="10" t="s">
        <v>9</v>
      </c>
      <c r="D65" s="11" t="s">
        <v>124</v>
      </c>
      <c r="E65" s="38" t="s">
        <v>1581</v>
      </c>
      <c r="F65" s="1"/>
      <c r="G65" s="1"/>
      <c r="H65" s="9" t="s">
        <v>419</v>
      </c>
      <c r="I65" s="9" t="s">
        <v>420</v>
      </c>
      <c r="J65" s="10" t="s">
        <v>281</v>
      </c>
      <c r="K65" s="10" t="s">
        <v>281</v>
      </c>
      <c r="L65" s="10" t="s">
        <v>281</v>
      </c>
      <c r="M65" s="10" t="s">
        <v>421</v>
      </c>
      <c r="N65" s="16" t="s">
        <v>422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0">
        <v>16</v>
      </c>
      <c r="AJ65" s="10">
        <v>13.8</v>
      </c>
      <c r="AK65" s="10">
        <v>55</v>
      </c>
      <c r="AL65" s="10">
        <v>0.86</v>
      </c>
      <c r="AM65" s="10">
        <v>0.75</v>
      </c>
      <c r="AN65" s="10">
        <v>0.66</v>
      </c>
      <c r="AO65" s="10">
        <v>0.55000000000000004</v>
      </c>
      <c r="AP65" s="10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2" t="s">
        <v>125</v>
      </c>
      <c r="B66" s="13"/>
      <c r="C66" s="13" t="s">
        <v>9</v>
      </c>
      <c r="D66" s="14"/>
      <c r="E66" s="13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0">
        <v>18</v>
      </c>
      <c r="AJ66" s="10">
        <v>15.6</v>
      </c>
      <c r="AK66" s="10">
        <v>62.5</v>
      </c>
      <c r="AL66" s="10">
        <v>0.82</v>
      </c>
      <c r="AM66" s="10">
        <v>0.71</v>
      </c>
      <c r="AN66" s="10">
        <v>0.62</v>
      </c>
      <c r="AO66" s="10">
        <v>0.51</v>
      </c>
      <c r="AP66" s="10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9" t="s">
        <v>126</v>
      </c>
      <c r="B67" s="10">
        <v>1</v>
      </c>
      <c r="C67" s="10" t="s">
        <v>9</v>
      </c>
      <c r="D67" s="11" t="s">
        <v>127</v>
      </c>
      <c r="E67" s="38" t="s">
        <v>1581</v>
      </c>
      <c r="F67" s="1"/>
      <c r="G67" s="1"/>
      <c r="H67" s="39" t="s">
        <v>1594</v>
      </c>
      <c r="I67" s="40"/>
      <c r="J67" s="40"/>
      <c r="K67" s="40"/>
      <c r="L67" s="40"/>
      <c r="M67" s="40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0">
        <v>20</v>
      </c>
      <c r="AJ67" s="10">
        <v>17.3</v>
      </c>
      <c r="AK67" s="10">
        <v>70</v>
      </c>
      <c r="AL67" s="10">
        <v>0.78</v>
      </c>
      <c r="AM67" s="10">
        <v>0.67</v>
      </c>
      <c r="AN67" s="10">
        <v>0.56999999999999995</v>
      </c>
      <c r="AO67" s="10">
        <v>0.48</v>
      </c>
      <c r="AP67" s="10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9" t="s">
        <v>128</v>
      </c>
      <c r="B68" s="10">
        <v>0.7</v>
      </c>
      <c r="C68" s="10" t="s">
        <v>9</v>
      </c>
      <c r="D68" s="11" t="s">
        <v>129</v>
      </c>
      <c r="E68" s="38" t="s">
        <v>1581</v>
      </c>
      <c r="F68" s="1"/>
      <c r="G68" s="1"/>
      <c r="H68" s="6" t="s">
        <v>1</v>
      </c>
      <c r="I68" s="6" t="s">
        <v>424</v>
      </c>
      <c r="J68" s="6" t="s">
        <v>425</v>
      </c>
      <c r="K68" s="7" t="s">
        <v>3</v>
      </c>
      <c r="L68" s="8" t="s">
        <v>4</v>
      </c>
      <c r="M68" s="7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0">
        <v>22</v>
      </c>
      <c r="AJ68" s="10">
        <v>19.100000000000001</v>
      </c>
      <c r="AK68" s="10">
        <v>75</v>
      </c>
      <c r="AL68" s="10">
        <v>0.72</v>
      </c>
      <c r="AM68" s="10">
        <v>0.6</v>
      </c>
      <c r="AN68" s="10">
        <v>0.52</v>
      </c>
      <c r="AO68" s="10">
        <v>0.43</v>
      </c>
      <c r="AP68" s="10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9"/>
      <c r="B69" s="10"/>
      <c r="C69" s="10"/>
      <c r="D69" s="11"/>
      <c r="E69" s="10"/>
      <c r="F69" s="1"/>
      <c r="G69" s="1"/>
      <c r="H69" s="9" t="s">
        <v>426</v>
      </c>
      <c r="I69" s="10" t="s">
        <v>12</v>
      </c>
      <c r="J69" s="10" t="s">
        <v>12</v>
      </c>
      <c r="K69" s="10" t="s">
        <v>427</v>
      </c>
      <c r="L69" s="11" t="s">
        <v>428</v>
      </c>
      <c r="M69" s="38" t="s">
        <v>1581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0">
        <v>24</v>
      </c>
      <c r="AJ69" s="10">
        <v>20.8</v>
      </c>
      <c r="AK69" s="10">
        <v>83</v>
      </c>
      <c r="AL69" s="10">
        <v>0.67</v>
      </c>
      <c r="AM69" s="10">
        <v>0.55000000000000004</v>
      </c>
      <c r="AN69" s="10">
        <v>0.47</v>
      </c>
      <c r="AO69" s="10">
        <v>0.38</v>
      </c>
      <c r="AP69" s="10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6" t="s">
        <v>130</v>
      </c>
      <c r="B70" s="7"/>
      <c r="C70" s="7"/>
      <c r="D70" s="8"/>
      <c r="E70" s="7"/>
      <c r="F70" s="1"/>
      <c r="G70" s="1"/>
      <c r="H70" s="9" t="s">
        <v>429</v>
      </c>
      <c r="I70" s="10" t="s">
        <v>430</v>
      </c>
      <c r="J70" s="10" t="s">
        <v>430</v>
      </c>
      <c r="K70" s="10" t="s">
        <v>9</v>
      </c>
      <c r="L70" s="11" t="s">
        <v>431</v>
      </c>
      <c r="M70" s="38" t="s">
        <v>1581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0">
        <v>26</v>
      </c>
      <c r="AJ70" s="10">
        <v>22.5</v>
      </c>
      <c r="AK70" s="10">
        <v>90</v>
      </c>
      <c r="AL70" s="10">
        <v>0.62</v>
      </c>
      <c r="AM70" s="10">
        <v>0.51</v>
      </c>
      <c r="AN70" s="10">
        <v>0.44</v>
      </c>
      <c r="AO70" s="10">
        <v>0.35</v>
      </c>
      <c r="AP70" s="10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9" t="s">
        <v>131</v>
      </c>
      <c r="B71" s="10">
        <v>0.3</v>
      </c>
      <c r="C71" s="10" t="str">
        <f>INDEX(rngUnitSettings,MATCH("Length",INDEX(rngUnitSettings,,1),0),2)</f>
        <v>mm</v>
      </c>
      <c r="D71" s="11" t="s">
        <v>132</v>
      </c>
      <c r="E71" s="38" t="s">
        <v>1581</v>
      </c>
      <c r="F71" s="1"/>
      <c r="G71" s="1"/>
      <c r="H71" s="9" t="s">
        <v>432</v>
      </c>
      <c r="I71" s="10">
        <v>60</v>
      </c>
      <c r="J71" s="10">
        <v>100</v>
      </c>
      <c r="K71" s="10" t="s">
        <v>24</v>
      </c>
      <c r="L71" s="11" t="s">
        <v>433</v>
      </c>
      <c r="M71" s="38" t="s">
        <v>1581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0">
        <v>28</v>
      </c>
      <c r="AJ71" s="10">
        <v>24.3</v>
      </c>
      <c r="AK71" s="10">
        <v>97</v>
      </c>
      <c r="AL71" s="10">
        <v>0.57999999999999996</v>
      </c>
      <c r="AM71" s="10">
        <v>0.49</v>
      </c>
      <c r="AN71" s="10">
        <v>0.43</v>
      </c>
      <c r="AO71" s="10">
        <v>0.34</v>
      </c>
      <c r="AP71" s="10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9" t="s">
        <v>133</v>
      </c>
      <c r="B72" s="10" t="s">
        <v>134</v>
      </c>
      <c r="C72" s="10" t="s">
        <v>9</v>
      </c>
      <c r="D72" s="11" t="s">
        <v>135</v>
      </c>
      <c r="E72" s="38" t="s">
        <v>1581</v>
      </c>
      <c r="F72" s="1"/>
      <c r="G72" s="1"/>
      <c r="H72" s="9" t="s">
        <v>434</v>
      </c>
      <c r="I72" s="10" t="s">
        <v>12</v>
      </c>
      <c r="J72" s="10" t="s">
        <v>9</v>
      </c>
      <c r="K72" s="10" t="s">
        <v>427</v>
      </c>
      <c r="L72" s="11" t="s">
        <v>435</v>
      </c>
      <c r="M72" s="38" t="s">
        <v>1581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0">
        <v>30</v>
      </c>
      <c r="AJ72" s="10">
        <v>26</v>
      </c>
      <c r="AK72" s="10">
        <v>105</v>
      </c>
      <c r="AL72" s="10">
        <v>0.53</v>
      </c>
      <c r="AM72" s="10">
        <v>0.45</v>
      </c>
      <c r="AN72" s="10">
        <v>0.39</v>
      </c>
      <c r="AO72" s="10">
        <v>0.32</v>
      </c>
      <c r="AP72" s="10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9" t="s">
        <v>136</v>
      </c>
      <c r="B73" s="10" t="s">
        <v>137</v>
      </c>
      <c r="C73" s="10" t="s">
        <v>9</v>
      </c>
      <c r="D73" s="11" t="s">
        <v>138</v>
      </c>
      <c r="E73" s="38" t="s">
        <v>1581</v>
      </c>
      <c r="F73" s="1"/>
      <c r="G73" s="1"/>
      <c r="H73" s="9" t="s">
        <v>436</v>
      </c>
      <c r="I73" s="10">
        <v>1.35</v>
      </c>
      <c r="J73" s="10">
        <v>1.75</v>
      </c>
      <c r="K73" s="10" t="s">
        <v>437</v>
      </c>
      <c r="L73" s="11" t="s">
        <v>438</v>
      </c>
      <c r="M73" s="38" t="s">
        <v>1581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0">
        <v>32</v>
      </c>
      <c r="AJ73" s="10">
        <v>27.7</v>
      </c>
      <c r="AK73" s="10">
        <v>110</v>
      </c>
      <c r="AL73" s="10">
        <v>0.48</v>
      </c>
      <c r="AM73" s="10">
        <v>0.41</v>
      </c>
      <c r="AN73" s="10">
        <v>0.36</v>
      </c>
      <c r="AO73" s="10">
        <v>0.31</v>
      </c>
      <c r="AP73" s="10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9" t="s">
        <v>139</v>
      </c>
      <c r="B74" s="10">
        <v>1.4</v>
      </c>
      <c r="C74" s="10" t="s">
        <v>9</v>
      </c>
      <c r="D74" s="11" t="s">
        <v>140</v>
      </c>
      <c r="E74" s="38" t="s">
        <v>1581</v>
      </c>
      <c r="F74" s="1"/>
      <c r="G74" s="1"/>
      <c r="H74" s="9" t="s">
        <v>439</v>
      </c>
      <c r="I74" s="10" t="s">
        <v>9</v>
      </c>
      <c r="J74" s="10">
        <v>0.85</v>
      </c>
      <c r="K74" s="10" t="s">
        <v>437</v>
      </c>
      <c r="L74" s="11" t="s">
        <v>440</v>
      </c>
      <c r="M74" s="38" t="s">
        <v>1581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0">
        <v>34</v>
      </c>
      <c r="AJ74" s="10">
        <v>29</v>
      </c>
      <c r="AK74" s="10">
        <v>120</v>
      </c>
      <c r="AL74" s="10">
        <v>0.43</v>
      </c>
      <c r="AM74" s="10">
        <v>0.36</v>
      </c>
      <c r="AN74" s="10">
        <v>0.31</v>
      </c>
      <c r="AO74" s="10">
        <v>0.25</v>
      </c>
      <c r="AP74" s="10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9" t="s">
        <v>141</v>
      </c>
      <c r="B75" s="10">
        <v>0.5</v>
      </c>
      <c r="C75" s="10" t="s">
        <v>9</v>
      </c>
      <c r="D75" s="11" t="s">
        <v>142</v>
      </c>
      <c r="E75" s="38" t="s">
        <v>1581</v>
      </c>
      <c r="F75" s="1"/>
      <c r="G75" s="1"/>
      <c r="H75" s="9" t="s">
        <v>441</v>
      </c>
      <c r="I75" s="10" t="s">
        <v>437</v>
      </c>
      <c r="J75" s="10" t="s">
        <v>437</v>
      </c>
      <c r="K75" s="10" t="s">
        <v>9</v>
      </c>
      <c r="L75" s="11" t="s">
        <v>442</v>
      </c>
      <c r="M75" s="38" t="s">
        <v>1581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0">
        <v>38</v>
      </c>
      <c r="AJ75" s="10">
        <v>33</v>
      </c>
      <c r="AK75" s="10">
        <v>130</v>
      </c>
      <c r="AL75" s="10">
        <v>0.38</v>
      </c>
      <c r="AM75" s="10">
        <v>0.32</v>
      </c>
      <c r="AN75" s="10">
        <v>0.28000000000000003</v>
      </c>
      <c r="AO75" s="10">
        <v>0.24</v>
      </c>
      <c r="AP75" s="10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9" t="s">
        <v>143</v>
      </c>
      <c r="B76" s="10" t="s">
        <v>68</v>
      </c>
      <c r="C76" s="10" t="s">
        <v>9</v>
      </c>
      <c r="D76" s="11" t="s">
        <v>144</v>
      </c>
      <c r="E76" s="38" t="s">
        <v>1581</v>
      </c>
      <c r="F76" s="1"/>
      <c r="G76" s="1"/>
      <c r="H76" s="9" t="s">
        <v>443</v>
      </c>
      <c r="I76" s="10">
        <v>13</v>
      </c>
      <c r="J76" s="10">
        <v>13</v>
      </c>
      <c r="K76" s="10" t="str">
        <f>IF(I75=J75,IF(I75="pt","pt","мм"),"арм.="&amp;IF(I75="pt","pt","мм")&amp;"; разм.="&amp;IF(J75="pt","pt","мм"))</f>
        <v>pt</v>
      </c>
      <c r="L76" s="11" t="s">
        <v>444</v>
      </c>
      <c r="M76" s="38" t="s">
        <v>1581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0">
        <v>40</v>
      </c>
      <c r="AJ76" s="10">
        <v>34.6</v>
      </c>
      <c r="AK76" s="10">
        <v>140</v>
      </c>
      <c r="AL76" s="10">
        <v>0.35</v>
      </c>
      <c r="AM76" s="10">
        <v>0.28999999999999998</v>
      </c>
      <c r="AN76" s="10">
        <v>0.25</v>
      </c>
      <c r="AO76" s="10">
        <v>0.21</v>
      </c>
      <c r="AP76" s="10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9" t="s">
        <v>145</v>
      </c>
      <c r="B77" s="10">
        <v>1</v>
      </c>
      <c r="C77" s="10" t="s">
        <v>9</v>
      </c>
      <c r="D77" s="11" t="s">
        <v>146</v>
      </c>
      <c r="E77" s="38" t="s">
        <v>1581</v>
      </c>
      <c r="F77" s="1"/>
      <c r="G77" s="1"/>
      <c r="H77" s="9" t="s">
        <v>445</v>
      </c>
      <c r="I77" s="10">
        <v>9</v>
      </c>
      <c r="J77" s="10">
        <v>9</v>
      </c>
      <c r="K77" s="10" t="str">
        <f>IF(I75=J75,IF(I75="pt","pt","мм"),"арм.="&amp;IF(I75="pt","pt","мм")&amp;"; разм.="&amp;IF(J75="pt","pt","мм"))</f>
        <v>pt</v>
      </c>
      <c r="L77" s="11" t="s">
        <v>446</v>
      </c>
      <c r="M77" s="38" t="s">
        <v>1581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0">
        <v>43</v>
      </c>
      <c r="AJ77" s="10">
        <v>37.5</v>
      </c>
      <c r="AK77" s="10">
        <v>150</v>
      </c>
      <c r="AL77" s="10">
        <v>0.33</v>
      </c>
      <c r="AM77" s="10">
        <v>0.28000000000000003</v>
      </c>
      <c r="AN77" s="10">
        <v>0.24</v>
      </c>
      <c r="AO77" s="10">
        <v>0.21</v>
      </c>
      <c r="AP77" s="10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9" t="s">
        <v>147</v>
      </c>
      <c r="B78" s="10" t="s">
        <v>148</v>
      </c>
      <c r="C78" s="10" t="s">
        <v>9</v>
      </c>
      <c r="D78" s="11" t="s">
        <v>149</v>
      </c>
      <c r="E78" s="38" t="s">
        <v>1581</v>
      </c>
      <c r="F78" s="1"/>
      <c r="G78" s="1"/>
      <c r="H78" s="9" t="s">
        <v>447</v>
      </c>
      <c r="I78" s="10" t="s">
        <v>9</v>
      </c>
      <c r="J78" s="10" t="s">
        <v>448</v>
      </c>
      <c r="K78" s="10" t="s">
        <v>9</v>
      </c>
      <c r="L78" s="11" t="s">
        <v>449</v>
      </c>
      <c r="M78" s="38" t="s">
        <v>1581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0">
        <v>1000000</v>
      </c>
      <c r="AJ78" s="10">
        <v>1000000</v>
      </c>
      <c r="AK78" s="10">
        <v>1000000</v>
      </c>
      <c r="AL78" s="10">
        <v>0.33</v>
      </c>
      <c r="AM78" s="10">
        <v>0.28000000000000003</v>
      </c>
      <c r="AN78" s="10">
        <v>0.24</v>
      </c>
      <c r="AO78" s="10">
        <v>0.21</v>
      </c>
      <c r="AP78" s="10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9" t="s">
        <v>150</v>
      </c>
      <c r="B79" s="10">
        <v>1</v>
      </c>
      <c r="C79" s="10" t="s">
        <v>9</v>
      </c>
      <c r="D79" s="11" t="s">
        <v>151</v>
      </c>
      <c r="E79" s="38" t="s">
        <v>1581</v>
      </c>
      <c r="F79" s="1"/>
      <c r="G79" s="1"/>
      <c r="H79" s="9" t="s">
        <v>450</v>
      </c>
      <c r="I79" s="10" t="s">
        <v>9</v>
      </c>
      <c r="J79" s="10" t="s">
        <v>451</v>
      </c>
      <c r="K79" s="10" t="s">
        <v>9</v>
      </c>
      <c r="L79" s="11" t="s">
        <v>452</v>
      </c>
      <c r="M79" s="38" t="s">
        <v>1581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9"/>
      <c r="B80" s="10"/>
      <c r="C80" s="10"/>
      <c r="D80" s="11"/>
      <c r="E80" s="10"/>
      <c r="F80" s="1"/>
      <c r="G80" s="1"/>
      <c r="H80" s="9" t="s">
        <v>453</v>
      </c>
      <c r="I80" s="25" t="s">
        <v>454</v>
      </c>
      <c r="J80" s="25" t="s">
        <v>454</v>
      </c>
      <c r="K80" s="10" t="s">
        <v>231</v>
      </c>
      <c r="L80" s="11" t="s">
        <v>455</v>
      </c>
      <c r="M80" s="38" t="s">
        <v>1581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6" t="s">
        <v>152</v>
      </c>
      <c r="B81" s="7"/>
      <c r="C81" s="7"/>
      <c r="D81" s="8"/>
      <c r="E81" s="7"/>
      <c r="F81" s="1"/>
      <c r="G81" s="1"/>
      <c r="H81" s="9" t="s">
        <v>456</v>
      </c>
      <c r="I81" s="25" t="s">
        <v>9</v>
      </c>
      <c r="J81" s="25" t="s">
        <v>457</v>
      </c>
      <c r="K81" s="10" t="s">
        <v>231</v>
      </c>
      <c r="L81" s="11" t="s">
        <v>458</v>
      </c>
      <c r="M81" s="36" t="s">
        <v>1581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9" t="s">
        <v>153</v>
      </c>
      <c r="B82" s="10" t="s">
        <v>154</v>
      </c>
      <c r="C82" s="10" t="s">
        <v>9</v>
      </c>
      <c r="D82" s="11" t="s">
        <v>155</v>
      </c>
      <c r="E82" s="36" t="s">
        <v>1581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9" t="s">
        <v>156</v>
      </c>
      <c r="B83" s="10" t="s">
        <v>12</v>
      </c>
      <c r="C83" s="10" t="s">
        <v>9</v>
      </c>
      <c r="D83" s="11" t="s">
        <v>157</v>
      </c>
      <c r="E83" s="36" t="s">
        <v>1581</v>
      </c>
      <c r="F83" s="1"/>
      <c r="G83" s="1"/>
      <c r="H83" s="41" t="s">
        <v>1584</v>
      </c>
      <c r="I83" s="40"/>
      <c r="J83" s="40"/>
      <c r="K83" s="40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9" t="s">
        <v>158</v>
      </c>
      <c r="B84" s="10" t="s">
        <v>12</v>
      </c>
      <c r="C84" s="10" t="s">
        <v>9</v>
      </c>
      <c r="D84" s="11" t="s">
        <v>159</v>
      </c>
      <c r="E84" s="36" t="s">
        <v>1581</v>
      </c>
      <c r="F84" s="1"/>
      <c r="G84" s="1"/>
      <c r="H84" s="6" t="s">
        <v>1</v>
      </c>
      <c r="I84" s="7" t="s">
        <v>2</v>
      </c>
      <c r="J84" s="7" t="s">
        <v>3</v>
      </c>
      <c r="K84" s="8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9" t="s">
        <v>160</v>
      </c>
      <c r="B85" s="10" t="s">
        <v>12</v>
      </c>
      <c r="C85" s="10" t="s">
        <v>9</v>
      </c>
      <c r="D85" s="11" t="s">
        <v>161</v>
      </c>
      <c r="E85" s="36" t="s">
        <v>1581</v>
      </c>
      <c r="F85" s="1"/>
      <c r="G85" s="1"/>
      <c r="H85" s="9" t="s">
        <v>460</v>
      </c>
      <c r="I85" s="10">
        <v>300</v>
      </c>
      <c r="J85" s="10" t="str">
        <f>INDEX(rngUnitSettings,MATCH("Length",INDEX(rngUnitSettings,,1),0),2)</f>
        <v>mm</v>
      </c>
      <c r="K85" s="16" t="s">
        <v>461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9" t="s">
        <v>162</v>
      </c>
      <c r="B86" s="10" t="s">
        <v>163</v>
      </c>
      <c r="C86" s="10" t="s">
        <v>9</v>
      </c>
      <c r="D86" s="11" t="s">
        <v>164</v>
      </c>
      <c r="E86" s="36" t="s">
        <v>1581</v>
      </c>
      <c r="F86" s="1"/>
      <c r="G86" s="1"/>
      <c r="H86" s="9" t="s">
        <v>462</v>
      </c>
      <c r="I86" s="10">
        <v>40</v>
      </c>
      <c r="J86" s="10" t="str">
        <f>INDEX(rngUnitSettings,MATCH("Length",INDEX(rngUnitSettings,,1),0),2)</f>
        <v>mm</v>
      </c>
      <c r="K86" s="16" t="s">
        <v>463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9" t="s">
        <v>165</v>
      </c>
      <c r="B87" s="10" t="s">
        <v>166</v>
      </c>
      <c r="C87" s="10" t="s">
        <v>9</v>
      </c>
      <c r="D87" s="11" t="s">
        <v>167</v>
      </c>
      <c r="E87" s="36" t="s">
        <v>1581</v>
      </c>
      <c r="F87" s="1"/>
      <c r="G87" s="1"/>
      <c r="H87" s="9" t="s">
        <v>464</v>
      </c>
      <c r="I87" s="10">
        <v>8</v>
      </c>
      <c r="J87" s="10" t="s">
        <v>29</v>
      </c>
      <c r="K87" s="16" t="s">
        <v>465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9" t="s">
        <v>168</v>
      </c>
      <c r="B88" s="10" t="s">
        <v>169</v>
      </c>
      <c r="C88" s="10" t="s">
        <v>9</v>
      </c>
      <c r="D88" s="11" t="s">
        <v>170</v>
      </c>
      <c r="E88" s="36" t="s">
        <v>1581</v>
      </c>
      <c r="F88" s="1"/>
      <c r="G88" s="1"/>
      <c r="H88" s="9" t="s">
        <v>466</v>
      </c>
      <c r="I88" s="10">
        <v>20</v>
      </c>
      <c r="J88" s="10" t="str">
        <f>INDEX(rngUnitSettings,MATCH("Length",INDEX(rngUnitSettings,,1),0),2)</f>
        <v>mm</v>
      </c>
      <c r="K88" s="16" t="s">
        <v>467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9" t="s">
        <v>171</v>
      </c>
      <c r="B89" s="10" t="s">
        <v>172</v>
      </c>
      <c r="C89" s="10" t="s">
        <v>9</v>
      </c>
      <c r="D89" s="11" t="s">
        <v>173</v>
      </c>
      <c r="E89" s="36" t="s">
        <v>1581</v>
      </c>
      <c r="F89" s="1"/>
      <c r="G89" s="1"/>
      <c r="H89" s="17" t="s">
        <v>468</v>
      </c>
      <c r="I89" s="18"/>
      <c r="J89" s="18"/>
      <c r="K89" s="19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9" t="s">
        <v>174</v>
      </c>
      <c r="B90" s="10" t="s">
        <v>175</v>
      </c>
      <c r="C90" s="10" t="s">
        <v>9</v>
      </c>
      <c r="D90" s="11" t="s">
        <v>176</v>
      </c>
      <c r="E90" s="36" t="s">
        <v>1581</v>
      </c>
      <c r="F90" s="1"/>
      <c r="G90" s="1"/>
      <c r="H90" s="9" t="s">
        <v>469</v>
      </c>
      <c r="I90" s="10"/>
      <c r="J90" s="10" t="str">
        <f>INDEX(rngUnitSettings,MATCH("Length",INDEX(rngUnitSettings,,1),0),2)</f>
        <v>mm</v>
      </c>
      <c r="K90" s="16" t="s">
        <v>470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9" t="s">
        <v>177</v>
      </c>
      <c r="B91" s="10" t="s">
        <v>178</v>
      </c>
      <c r="C91" s="10" t="s">
        <v>9</v>
      </c>
      <c r="D91" s="11" t="s">
        <v>179</v>
      </c>
      <c r="E91" s="36" t="s">
        <v>1581</v>
      </c>
      <c r="F91" s="1"/>
      <c r="G91" s="1"/>
      <c r="H91" s="9" t="s">
        <v>471</v>
      </c>
      <c r="I91" s="10"/>
      <c r="J91" s="10" t="str">
        <f>INDEX(rngUnitSettings,MATCH("Length",INDEX(rngUnitSettings,,1),0),2)</f>
        <v>mm</v>
      </c>
      <c r="K91" s="16" t="s">
        <v>472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9" t="s">
        <v>180</v>
      </c>
      <c r="B92" s="10" t="s">
        <v>181</v>
      </c>
      <c r="C92" s="10" t="s">
        <v>9</v>
      </c>
      <c r="D92" s="11" t="s">
        <v>182</v>
      </c>
      <c r="E92" s="36" t="s">
        <v>1581</v>
      </c>
      <c r="F92" s="1"/>
      <c r="G92" s="1"/>
      <c r="H92" s="9" t="s">
        <v>473</v>
      </c>
      <c r="I92" s="10" t="s">
        <v>474</v>
      </c>
      <c r="J92" s="10" t="s">
        <v>9</v>
      </c>
      <c r="K92" s="16" t="s">
        <v>475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9" t="s">
        <v>183</v>
      </c>
      <c r="B93" s="10">
        <v>9</v>
      </c>
      <c r="C93" s="10" t="s">
        <v>184</v>
      </c>
      <c r="D93" s="11" t="s">
        <v>185</v>
      </c>
      <c r="E93" s="36" t="s">
        <v>1581</v>
      </c>
      <c r="F93" s="1"/>
      <c r="G93" s="1"/>
      <c r="H93" s="9" t="s">
        <v>476</v>
      </c>
      <c r="I93" s="10" t="s">
        <v>474</v>
      </c>
      <c r="J93" s="10" t="s">
        <v>9</v>
      </c>
      <c r="K93" s="16" t="s">
        <v>477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9" t="s">
        <v>186</v>
      </c>
      <c r="B94" s="10">
        <v>5</v>
      </c>
      <c r="C94" s="10" t="s">
        <v>184</v>
      </c>
      <c r="D94" s="11" t="s">
        <v>187</v>
      </c>
      <c r="E94" s="36" t="s">
        <v>1581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9" t="s">
        <v>188</v>
      </c>
      <c r="B95" s="10">
        <v>1</v>
      </c>
      <c r="C95" s="10" t="s">
        <v>184</v>
      </c>
      <c r="D95" s="11" t="s">
        <v>189</v>
      </c>
      <c r="E95" s="36" t="s">
        <v>1581</v>
      </c>
      <c r="F95" s="1"/>
      <c r="G95" s="1"/>
      <c r="H95" s="41" t="s">
        <v>1585</v>
      </c>
      <c r="I95" s="40"/>
      <c r="J95" s="40"/>
      <c r="K95" s="40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9" t="s">
        <v>190</v>
      </c>
      <c r="B96" s="10">
        <v>6</v>
      </c>
      <c r="C96" s="10" t="s">
        <v>184</v>
      </c>
      <c r="D96" s="11" t="s">
        <v>191</v>
      </c>
      <c r="E96" s="36" t="s">
        <v>1581</v>
      </c>
      <c r="F96" s="1"/>
      <c r="G96" s="1"/>
      <c r="H96" s="6" t="s">
        <v>1</v>
      </c>
      <c r="I96" s="7" t="s">
        <v>2</v>
      </c>
      <c r="J96" s="7" t="s">
        <v>3</v>
      </c>
      <c r="K96" s="8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9" t="s">
        <v>192</v>
      </c>
      <c r="B97" s="10">
        <v>8</v>
      </c>
      <c r="C97" s="10" t="s">
        <v>184</v>
      </c>
      <c r="D97" s="11" t="s">
        <v>193</v>
      </c>
      <c r="E97" s="36" t="s">
        <v>1581</v>
      </c>
      <c r="F97" s="1"/>
      <c r="G97" s="1"/>
      <c r="H97" s="9" t="s">
        <v>480</v>
      </c>
      <c r="I97" s="10">
        <v>300</v>
      </c>
      <c r="J97" s="10" t="str">
        <f t="shared" ref="J97:J102" si="0">INDEX(rngUnitSettings,MATCH("Length",INDEX(rngUnitSettings,,1),0),2)</f>
        <v>mm</v>
      </c>
      <c r="K97" s="16" t="s">
        <v>481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9"/>
      <c r="B98" s="10"/>
      <c r="C98" s="10"/>
      <c r="D98" s="11"/>
      <c r="E98" s="10"/>
      <c r="F98" s="1"/>
      <c r="G98" s="1"/>
      <c r="H98" s="9" t="s">
        <v>482</v>
      </c>
      <c r="I98" s="10">
        <v>200</v>
      </c>
      <c r="J98" s="10" t="str">
        <f t="shared" si="0"/>
        <v>mm</v>
      </c>
      <c r="K98" s="16" t="s">
        <v>483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6" t="s">
        <v>194</v>
      </c>
      <c r="B99" s="7"/>
      <c r="C99" s="7"/>
      <c r="D99" s="8"/>
      <c r="E99" s="7"/>
      <c r="F99" s="1"/>
      <c r="G99" s="1"/>
      <c r="H99" s="9" t="s">
        <v>484</v>
      </c>
      <c r="I99" s="10">
        <v>0</v>
      </c>
      <c r="J99" s="10" t="str">
        <f t="shared" si="0"/>
        <v>mm</v>
      </c>
      <c r="K99" s="16" t="s">
        <v>485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9" t="s">
        <v>195</v>
      </c>
      <c r="B100" s="10" t="s">
        <v>166</v>
      </c>
      <c r="C100" s="10" t="s">
        <v>9</v>
      </c>
      <c r="D100" s="11" t="s">
        <v>196</v>
      </c>
      <c r="E100" s="36" t="s">
        <v>1581</v>
      </c>
      <c r="F100" s="1"/>
      <c r="G100" s="1"/>
      <c r="H100" s="9" t="s">
        <v>486</v>
      </c>
      <c r="I100" s="10">
        <v>0</v>
      </c>
      <c r="J100" s="10" t="str">
        <f t="shared" si="0"/>
        <v>mm</v>
      </c>
      <c r="K100" s="16" t="s">
        <v>487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9" t="s">
        <v>197</v>
      </c>
      <c r="B101" s="10" t="s">
        <v>169</v>
      </c>
      <c r="C101" s="10" t="s">
        <v>9</v>
      </c>
      <c r="D101" s="11" t="s">
        <v>198</v>
      </c>
      <c r="E101" s="36" t="s">
        <v>1581</v>
      </c>
      <c r="F101" s="1"/>
      <c r="G101" s="1"/>
      <c r="H101" s="9" t="s">
        <v>488</v>
      </c>
      <c r="I101" s="10">
        <v>0</v>
      </c>
      <c r="J101" s="10" t="str">
        <f t="shared" si="0"/>
        <v>mm</v>
      </c>
      <c r="K101" s="16" t="s">
        <v>489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9" t="s">
        <v>199</v>
      </c>
      <c r="B102" s="10">
        <v>9.9999999999999995E-7</v>
      </c>
      <c r="C102" s="10" t="str">
        <f>INDEX(rngUnitSettings,MATCH("Area",INDEX(rngUnitSettings,,1),0),2)</f>
        <v>mm2</v>
      </c>
      <c r="D102" s="11" t="s">
        <v>200</v>
      </c>
      <c r="E102" s="36" t="s">
        <v>1581</v>
      </c>
      <c r="F102" s="1"/>
      <c r="G102" s="1"/>
      <c r="H102" s="9" t="s">
        <v>490</v>
      </c>
      <c r="I102" s="10">
        <v>0</v>
      </c>
      <c r="J102" s="10" t="str">
        <f t="shared" si="0"/>
        <v>mm</v>
      </c>
      <c r="K102" s="16" t="s">
        <v>491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9"/>
      <c r="B103" s="10"/>
      <c r="C103" s="10"/>
      <c r="D103" s="11"/>
      <c r="E103" s="10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6" t="s">
        <v>201</v>
      </c>
      <c r="B104" s="7"/>
      <c r="C104" s="7"/>
      <c r="D104" s="8"/>
      <c r="E104" s="7"/>
      <c r="F104" s="1"/>
      <c r="G104" s="1"/>
      <c r="H104" s="41" t="s">
        <v>1586</v>
      </c>
      <c r="I104" s="40"/>
      <c r="J104" s="40"/>
      <c r="K104" s="40"/>
      <c r="L104" s="40"/>
      <c r="M104" s="40"/>
      <c r="N104" s="40"/>
      <c r="O104" s="40"/>
      <c r="P104" s="4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9" t="s">
        <v>202</v>
      </c>
      <c r="B105" s="10" t="s">
        <v>12</v>
      </c>
      <c r="C105" s="10" t="s">
        <v>9</v>
      </c>
      <c r="D105" s="11" t="s">
        <v>203</v>
      </c>
      <c r="E105" s="36" t="s">
        <v>1581</v>
      </c>
      <c r="F105" s="1"/>
      <c r="G105" s="1"/>
      <c r="H105" s="20" t="s">
        <v>493</v>
      </c>
      <c r="I105" s="9"/>
      <c r="J105" s="9"/>
      <c r="K105" s="9"/>
      <c r="L105" s="9"/>
      <c r="M105" s="9"/>
      <c r="N105" s="9"/>
      <c r="O105" s="9"/>
      <c r="P105" s="9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9" t="s">
        <v>204</v>
      </c>
      <c r="B106" s="10" t="s">
        <v>12</v>
      </c>
      <c r="C106" s="10" t="s">
        <v>9</v>
      </c>
      <c r="D106" s="11" t="s">
        <v>205</v>
      </c>
      <c r="E106" s="36" t="s">
        <v>1581</v>
      </c>
      <c r="F106" s="1"/>
      <c r="G106" s="1"/>
      <c r="H106" s="7" t="s">
        <v>494</v>
      </c>
      <c r="I106" s="7" t="s">
        <v>495</v>
      </c>
      <c r="J106" s="7" t="s">
        <v>496</v>
      </c>
      <c r="K106" s="7" t="s">
        <v>497</v>
      </c>
      <c r="L106" s="7" t="s">
        <v>3</v>
      </c>
      <c r="M106" s="9"/>
      <c r="N106" s="9"/>
      <c r="O106" s="9"/>
      <c r="P106" s="9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9" t="s">
        <v>206</v>
      </c>
      <c r="B107" s="10" t="s">
        <v>154</v>
      </c>
      <c r="C107" s="10" t="s">
        <v>9</v>
      </c>
      <c r="D107" s="11" t="s">
        <v>207</v>
      </c>
      <c r="E107" s="36" t="s">
        <v>1581</v>
      </c>
      <c r="F107" s="1"/>
      <c r="G107" s="1"/>
      <c r="H107" s="10">
        <v>550</v>
      </c>
      <c r="I107" s="10">
        <v>250</v>
      </c>
      <c r="J107" s="10">
        <v>250</v>
      </c>
      <c r="K107" s="10">
        <v>600</v>
      </c>
      <c r="L107" s="9" t="str">
        <f>INDEX(rngUnitSettings,MATCH("Length",INDEX(rngUnitSettings,,1),0),2)</f>
        <v>mm</v>
      </c>
      <c r="M107" s="9"/>
      <c r="N107" s="9"/>
      <c r="O107" s="9"/>
      <c r="P107" s="9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9" t="s">
        <v>208</v>
      </c>
      <c r="B108" s="10" t="s">
        <v>12</v>
      </c>
      <c r="C108" s="10" t="s">
        <v>9</v>
      </c>
      <c r="D108" s="11" t="s">
        <v>209</v>
      </c>
      <c r="E108" s="36" t="s">
        <v>1581</v>
      </c>
      <c r="F108" s="1"/>
      <c r="G108" s="1"/>
      <c r="H108" s="21" t="s">
        <v>498</v>
      </c>
      <c r="I108" s="21"/>
      <c r="J108" s="21"/>
      <c r="K108" s="21"/>
      <c r="L108" s="21"/>
      <c r="M108" s="21"/>
      <c r="N108" s="21"/>
      <c r="O108" s="21"/>
      <c r="P108" s="9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9" t="s">
        <v>210</v>
      </c>
      <c r="B109" s="10" t="s">
        <v>8</v>
      </c>
      <c r="C109" s="10" t="s">
        <v>9</v>
      </c>
      <c r="D109" s="11" t="s">
        <v>211</v>
      </c>
      <c r="E109" s="36" t="s">
        <v>1581</v>
      </c>
      <c r="F109" s="1"/>
      <c r="G109" s="1"/>
      <c r="H109" s="6" t="s">
        <v>499</v>
      </c>
      <c r="I109" s="7" t="s">
        <v>500</v>
      </c>
      <c r="J109" s="7" t="s">
        <v>501</v>
      </c>
      <c r="K109" s="7" t="s">
        <v>502</v>
      </c>
      <c r="L109" s="7" t="s">
        <v>503</v>
      </c>
      <c r="M109" s="7" t="s">
        <v>504</v>
      </c>
      <c r="N109" s="7" t="s">
        <v>3</v>
      </c>
      <c r="O109" s="22" t="s">
        <v>4</v>
      </c>
      <c r="P109" s="9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9" t="s">
        <v>212</v>
      </c>
      <c r="B110" s="10">
        <v>100</v>
      </c>
      <c r="C110" s="10" t="str">
        <f>INDEX(rngUnitSettings,MATCH("Length",INDEX(rngUnitSettings,,1),0),2)</f>
        <v>mm</v>
      </c>
      <c r="D110" s="11" t="s">
        <v>213</v>
      </c>
      <c r="E110" s="36" t="s">
        <v>1581</v>
      </c>
      <c r="F110" s="1"/>
      <c r="G110" s="1"/>
      <c r="H110" s="9" t="s">
        <v>505</v>
      </c>
      <c r="I110" s="10">
        <v>40</v>
      </c>
      <c r="J110" s="10">
        <v>32</v>
      </c>
      <c r="K110" s="10">
        <v>5</v>
      </c>
      <c r="L110" s="10">
        <v>80</v>
      </c>
      <c r="M110" s="10">
        <v>80</v>
      </c>
      <c r="N110" s="10" t="str">
        <f t="shared" ref="N110:N117" si="1">INDEX(rngUnitSettings,MATCH("Length",INDEX(rngUnitSettings,,1),0),2)</f>
        <v>mm</v>
      </c>
      <c r="O110" s="16" t="s">
        <v>506</v>
      </c>
      <c r="P110" s="9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9" t="s">
        <v>214</v>
      </c>
      <c r="B111" s="10">
        <v>1</v>
      </c>
      <c r="C111" s="10" t="s">
        <v>29</v>
      </c>
      <c r="D111" s="11" t="s">
        <v>215</v>
      </c>
      <c r="E111" s="36" t="s">
        <v>1581</v>
      </c>
      <c r="F111" s="1"/>
      <c r="G111" s="1"/>
      <c r="H111" s="9" t="s">
        <v>507</v>
      </c>
      <c r="I111" s="10">
        <v>40</v>
      </c>
      <c r="J111" s="10">
        <v>32</v>
      </c>
      <c r="K111" s="10">
        <v>5</v>
      </c>
      <c r="L111" s="10">
        <v>80</v>
      </c>
      <c r="M111" s="10">
        <v>80</v>
      </c>
      <c r="N111" s="10" t="str">
        <f t="shared" si="1"/>
        <v>mm</v>
      </c>
      <c r="O111" s="16" t="s">
        <v>508</v>
      </c>
      <c r="P111" s="9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9" t="s">
        <v>216</v>
      </c>
      <c r="B112" s="10" t="s">
        <v>12</v>
      </c>
      <c r="C112" s="10" t="s">
        <v>9</v>
      </c>
      <c r="D112" s="11" t="s">
        <v>217</v>
      </c>
      <c r="E112" s="36" t="s">
        <v>1581</v>
      </c>
      <c r="F112" s="1"/>
      <c r="G112" s="1"/>
      <c r="H112" s="9" t="s">
        <v>509</v>
      </c>
      <c r="I112" s="10">
        <v>40</v>
      </c>
      <c r="J112" s="10">
        <v>32</v>
      </c>
      <c r="K112" s="10">
        <v>2</v>
      </c>
      <c r="L112" s="10">
        <v>80</v>
      </c>
      <c r="M112" s="10">
        <v>80</v>
      </c>
      <c r="N112" s="10" t="str">
        <f t="shared" si="1"/>
        <v>mm</v>
      </c>
      <c r="O112" s="16" t="s">
        <v>510</v>
      </c>
      <c r="P112" s="9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9" t="s">
        <v>218</v>
      </c>
      <c r="B113" s="10" t="s">
        <v>12</v>
      </c>
      <c r="C113" s="10" t="s">
        <v>9</v>
      </c>
      <c r="D113" s="11" t="s">
        <v>219</v>
      </c>
      <c r="E113" s="36" t="s">
        <v>1581</v>
      </c>
      <c r="F113" s="1"/>
      <c r="G113" s="1"/>
      <c r="H113" s="9" t="s">
        <v>511</v>
      </c>
      <c r="I113" s="10">
        <v>40</v>
      </c>
      <c r="J113" s="10">
        <v>32</v>
      </c>
      <c r="K113" s="10">
        <v>2</v>
      </c>
      <c r="L113" s="10">
        <v>80</v>
      </c>
      <c r="M113" s="10">
        <v>80</v>
      </c>
      <c r="N113" s="10" t="str">
        <f t="shared" si="1"/>
        <v>mm</v>
      </c>
      <c r="O113" s="16" t="s">
        <v>512</v>
      </c>
      <c r="P113" s="9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9" t="s">
        <v>220</v>
      </c>
      <c r="B114" s="10" t="s">
        <v>12</v>
      </c>
      <c r="C114" s="10" t="s">
        <v>9</v>
      </c>
      <c r="D114" s="11" t="s">
        <v>221</v>
      </c>
      <c r="E114" s="36" t="s">
        <v>1581</v>
      </c>
      <c r="F114" s="1"/>
      <c r="G114" s="1"/>
      <c r="H114" s="9" t="s">
        <v>513</v>
      </c>
      <c r="I114" s="10">
        <v>40</v>
      </c>
      <c r="J114" s="10">
        <v>32</v>
      </c>
      <c r="K114" s="10">
        <v>2</v>
      </c>
      <c r="L114" s="10">
        <v>80</v>
      </c>
      <c r="M114" s="10">
        <v>80</v>
      </c>
      <c r="N114" s="10" t="str">
        <f t="shared" si="1"/>
        <v>mm</v>
      </c>
      <c r="O114" s="16" t="s">
        <v>514</v>
      </c>
      <c r="P114" s="9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9" t="s">
        <v>222</v>
      </c>
      <c r="B115" s="10" t="s">
        <v>12</v>
      </c>
      <c r="C115" s="10" t="s">
        <v>9</v>
      </c>
      <c r="D115" s="11" t="s">
        <v>223</v>
      </c>
      <c r="E115" s="36" t="s">
        <v>1581</v>
      </c>
      <c r="F115" s="1"/>
      <c r="G115" s="1"/>
      <c r="H115" s="9" t="s">
        <v>515</v>
      </c>
      <c r="I115" s="10">
        <v>40</v>
      </c>
      <c r="J115" s="10">
        <v>32</v>
      </c>
      <c r="K115" s="10">
        <v>2</v>
      </c>
      <c r="L115" s="10">
        <v>80</v>
      </c>
      <c r="M115" s="10">
        <v>80</v>
      </c>
      <c r="N115" s="10" t="str">
        <f t="shared" si="1"/>
        <v>mm</v>
      </c>
      <c r="O115" s="16" t="s">
        <v>516</v>
      </c>
      <c r="P115" s="9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9" t="s">
        <v>224</v>
      </c>
      <c r="B116" s="10" t="s">
        <v>12</v>
      </c>
      <c r="C116" s="10" t="s">
        <v>9</v>
      </c>
      <c r="D116" s="11" t="s">
        <v>225</v>
      </c>
      <c r="E116" s="36" t="s">
        <v>1581</v>
      </c>
      <c r="F116" s="1"/>
      <c r="G116" s="1"/>
      <c r="H116" s="9" t="s">
        <v>517</v>
      </c>
      <c r="I116" s="10">
        <v>40</v>
      </c>
      <c r="J116" s="10">
        <v>32</v>
      </c>
      <c r="K116" s="10">
        <v>5</v>
      </c>
      <c r="L116" s="10">
        <v>80</v>
      </c>
      <c r="M116" s="10">
        <v>80</v>
      </c>
      <c r="N116" s="10" t="str">
        <f t="shared" si="1"/>
        <v>mm</v>
      </c>
      <c r="O116" s="16" t="s">
        <v>518</v>
      </c>
      <c r="P116" s="9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9" t="s">
        <v>226</v>
      </c>
      <c r="B117" s="10" t="s">
        <v>227</v>
      </c>
      <c r="C117" s="10" t="s">
        <v>9</v>
      </c>
      <c r="D117" s="11" t="s">
        <v>228</v>
      </c>
      <c r="E117" s="36" t="s">
        <v>1581</v>
      </c>
      <c r="F117" s="1"/>
      <c r="G117" s="1"/>
      <c r="H117" s="9" t="s">
        <v>519</v>
      </c>
      <c r="I117" s="10">
        <v>40</v>
      </c>
      <c r="J117" s="10">
        <v>32</v>
      </c>
      <c r="K117" s="10">
        <v>5</v>
      </c>
      <c r="L117" s="10">
        <v>80</v>
      </c>
      <c r="M117" s="10">
        <v>80</v>
      </c>
      <c r="N117" s="10" t="str">
        <f t="shared" si="1"/>
        <v>mm</v>
      </c>
      <c r="O117" s="16" t="s">
        <v>520</v>
      </c>
      <c r="P117" s="9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9" t="s">
        <v>229</v>
      </c>
      <c r="B118" s="10" t="s">
        <v>230</v>
      </c>
      <c r="C118" s="10" t="s">
        <v>231</v>
      </c>
      <c r="D118" s="11" t="s">
        <v>232</v>
      </c>
      <c r="E118" s="36" t="s">
        <v>1581</v>
      </c>
      <c r="F118" s="1"/>
      <c r="G118" s="1"/>
      <c r="H118" s="21" t="s">
        <v>521</v>
      </c>
      <c r="I118" s="21"/>
      <c r="J118" s="21"/>
      <c r="K118" s="21"/>
      <c r="L118" s="21"/>
      <c r="M118" s="21"/>
      <c r="N118" s="21"/>
      <c r="O118" s="21"/>
      <c r="P118" s="2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9" t="s">
        <v>233</v>
      </c>
      <c r="B119" s="10" t="s">
        <v>234</v>
      </c>
      <c r="C119" s="10" t="s">
        <v>231</v>
      </c>
      <c r="D119" s="11" t="s">
        <v>235</v>
      </c>
      <c r="E119" s="36" t="s">
        <v>1581</v>
      </c>
      <c r="F119" s="1"/>
      <c r="G119" s="1"/>
      <c r="H119" s="6" t="s">
        <v>499</v>
      </c>
      <c r="I119" s="7" t="s">
        <v>522</v>
      </c>
      <c r="J119" s="7" t="s">
        <v>523</v>
      </c>
      <c r="K119" s="7" t="s">
        <v>524</v>
      </c>
      <c r="L119" s="7" t="s">
        <v>525</v>
      </c>
      <c r="M119" s="7" t="s">
        <v>523</v>
      </c>
      <c r="N119" s="7" t="s">
        <v>524</v>
      </c>
      <c r="O119" s="7" t="s">
        <v>3</v>
      </c>
      <c r="P119" s="22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9" t="s">
        <v>236</v>
      </c>
      <c r="B120" s="10" t="s">
        <v>237</v>
      </c>
      <c r="C120" s="10" t="s">
        <v>231</v>
      </c>
      <c r="D120" s="11" t="s">
        <v>238</v>
      </c>
      <c r="E120" s="36" t="s">
        <v>1581</v>
      </c>
      <c r="F120" s="1"/>
      <c r="G120" s="1"/>
      <c r="H120" s="9" t="s">
        <v>505</v>
      </c>
      <c r="I120" s="10"/>
      <c r="J120" s="10" t="s">
        <v>474</v>
      </c>
      <c r="K120" s="10" t="s">
        <v>526</v>
      </c>
      <c r="L120" s="10"/>
      <c r="M120" s="10" t="s">
        <v>474</v>
      </c>
      <c r="N120" s="10" t="s">
        <v>526</v>
      </c>
      <c r="O120" s="10" t="str">
        <f t="shared" ref="O120:O127" si="2">INDEX(rngUnitSettings,MATCH("Length",INDEX(rngUnitSettings,,1),0),2)</f>
        <v>mm</v>
      </c>
      <c r="P120" s="16" t="s">
        <v>527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9" t="s">
        <v>239</v>
      </c>
      <c r="B121" s="10" t="s">
        <v>240</v>
      </c>
      <c r="C121" s="10" t="s">
        <v>231</v>
      </c>
      <c r="D121" s="11" t="s">
        <v>241</v>
      </c>
      <c r="E121" s="36" t="s">
        <v>1581</v>
      </c>
      <c r="F121" s="1"/>
      <c r="G121" s="1"/>
      <c r="H121" s="9" t="s">
        <v>507</v>
      </c>
      <c r="I121" s="10"/>
      <c r="J121" s="10" t="s">
        <v>474</v>
      </c>
      <c r="K121" s="10" t="s">
        <v>526</v>
      </c>
      <c r="L121" s="10"/>
      <c r="M121" s="10" t="s">
        <v>474</v>
      </c>
      <c r="N121" s="10" t="s">
        <v>526</v>
      </c>
      <c r="O121" s="10" t="str">
        <f t="shared" si="2"/>
        <v>mm</v>
      </c>
      <c r="P121" s="16" t="s">
        <v>528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9" t="s">
        <v>509</v>
      </c>
      <c r="I122" s="10"/>
      <c r="J122" s="10" t="s">
        <v>474</v>
      </c>
      <c r="K122" s="10" t="s">
        <v>526</v>
      </c>
      <c r="L122" s="10"/>
      <c r="M122" s="10" t="s">
        <v>474</v>
      </c>
      <c r="N122" s="10" t="s">
        <v>526</v>
      </c>
      <c r="O122" s="10" t="str">
        <f t="shared" si="2"/>
        <v>mm</v>
      </c>
      <c r="P122" s="16" t="s">
        <v>529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9" t="s">
        <v>511</v>
      </c>
      <c r="I123" s="10"/>
      <c r="J123" s="10" t="s">
        <v>474</v>
      </c>
      <c r="K123" s="10" t="s">
        <v>526</v>
      </c>
      <c r="L123" s="10"/>
      <c r="M123" s="10" t="s">
        <v>474</v>
      </c>
      <c r="N123" s="10" t="s">
        <v>526</v>
      </c>
      <c r="O123" s="10" t="str">
        <f t="shared" si="2"/>
        <v>mm</v>
      </c>
      <c r="P123" s="16" t="s">
        <v>530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9" t="s">
        <v>513</v>
      </c>
      <c r="I124" s="10"/>
      <c r="J124" s="10" t="s">
        <v>474</v>
      </c>
      <c r="K124" s="10" t="s">
        <v>526</v>
      </c>
      <c r="L124" s="10"/>
      <c r="M124" s="10" t="s">
        <v>474</v>
      </c>
      <c r="N124" s="10" t="s">
        <v>526</v>
      </c>
      <c r="O124" s="10" t="str">
        <f t="shared" si="2"/>
        <v>mm</v>
      </c>
      <c r="P124" s="16" t="s">
        <v>531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9" t="s">
        <v>515</v>
      </c>
      <c r="I125" s="10"/>
      <c r="J125" s="10" t="s">
        <v>474</v>
      </c>
      <c r="K125" s="10" t="s">
        <v>526</v>
      </c>
      <c r="L125" s="10"/>
      <c r="M125" s="10" t="s">
        <v>474</v>
      </c>
      <c r="N125" s="10" t="s">
        <v>526</v>
      </c>
      <c r="O125" s="10" t="str">
        <f t="shared" si="2"/>
        <v>mm</v>
      </c>
      <c r="P125" s="16" t="s">
        <v>532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9" t="s">
        <v>517</v>
      </c>
      <c r="I126" s="10"/>
      <c r="J126" s="10" t="s">
        <v>474</v>
      </c>
      <c r="K126" s="10" t="s">
        <v>526</v>
      </c>
      <c r="L126" s="10"/>
      <c r="M126" s="10" t="s">
        <v>474</v>
      </c>
      <c r="N126" s="10" t="s">
        <v>526</v>
      </c>
      <c r="O126" s="10" t="str">
        <f t="shared" si="2"/>
        <v>mm</v>
      </c>
      <c r="P126" s="16" t="s">
        <v>533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9" t="s">
        <v>519</v>
      </c>
      <c r="I127" s="10"/>
      <c r="J127" s="10" t="s">
        <v>474</v>
      </c>
      <c r="K127" s="10" t="s">
        <v>526</v>
      </c>
      <c r="L127" s="10"/>
      <c r="M127" s="10" t="s">
        <v>474</v>
      </c>
      <c r="N127" s="10" t="s">
        <v>526</v>
      </c>
      <c r="O127" s="10" t="str">
        <f t="shared" si="2"/>
        <v>mm</v>
      </c>
      <c r="P127" s="16" t="s">
        <v>534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35:N35"/>
    <mergeCell ref="J36:M36"/>
    <mergeCell ref="H2:K2"/>
    <mergeCell ref="O2:U2"/>
    <mergeCell ref="P26:S26"/>
    <mergeCell ref="H11:J11"/>
    <mergeCell ref="H17:M17"/>
    <mergeCell ref="H25:M25"/>
    <mergeCell ref="H67:M67"/>
    <mergeCell ref="H83:K83"/>
    <mergeCell ref="H95:K95"/>
    <mergeCell ref="H104:P104"/>
    <mergeCell ref="AI58:AP58"/>
    <mergeCell ref="AI59:AP59"/>
  </mergeCells>
  <dataValidations count="61">
    <dataValidation type="list" showInputMessage="1" showErrorMessage="1" sqref="I4 K4" xr:uid="{36694003-FC32-4D35-AD47-85A1A582847E}">
      <formula1>$BR$1:$BR$3</formula1>
    </dataValidation>
    <dataValidation type="list" showInputMessage="1" showErrorMessage="1" sqref="I5 K5" xr:uid="{C8C3ED68-D1C2-4CC0-9F8B-308D511D8FBC}">
      <formula1>$BS$1:$BS$3</formula1>
    </dataValidation>
    <dataValidation type="list" showInputMessage="1" showErrorMessage="1" sqref="I6 K6" xr:uid="{97314956-5EA4-4B28-BA69-37B6AAB6924F}">
      <formula1>$BT$1:$BT$3</formula1>
    </dataValidation>
    <dataValidation type="list" showInputMessage="1" showErrorMessage="1" sqref="I7 K7" xr:uid="{23AC92FD-D561-4D04-85A2-DAB2B8989B04}">
      <formula1>$BU$1:$BU$3</formula1>
    </dataValidation>
    <dataValidation type="list" showInputMessage="1" showErrorMessage="1" sqref="I8 K8" xr:uid="{149199DC-D448-4954-A491-92BAD652087D}">
      <formula1>$BV$1:$BV$5</formula1>
    </dataValidation>
    <dataValidation type="list" showInputMessage="1" showErrorMessage="1" sqref="I9 K9" xr:uid="{8545EDED-0D98-4620-8996-E330FD4A54F6}">
      <formula1>$BW$1:$BW$2</formula1>
    </dataValidation>
    <dataValidation type="list" showInputMessage="1" showErrorMessage="1" sqref="S4:S23" xr:uid="{6FF1E17D-2431-4CAE-ABCA-BD5D2156F57C}">
      <formula1>$EB$1:$EB$4</formula1>
    </dataValidation>
    <dataValidation type="list" allowBlank="1" showInputMessage="1" showErrorMessage="1" sqref="T4:T23" xr:uid="{CCD62DB3-F68E-44DC-B9C5-1478B9F3E5D7}">
      <formula1>$EC$1:$EC$5</formula1>
    </dataValidation>
    <dataValidation type="list" showInputMessage="1" showErrorMessage="1" sqref="I13" xr:uid="{188F79EF-A272-4144-BB65-FB856DEBD6A1}">
      <formula1>$BX$1:$BX$2</formula1>
    </dataValidation>
    <dataValidation type="list" showInputMessage="1" showErrorMessage="1" sqref="I14" xr:uid="{B2C984C8-F332-4B76-B28D-BA6F9597F874}">
      <formula1>$BY$1:$BY$2</formula1>
    </dataValidation>
    <dataValidation type="list" showInputMessage="1" showErrorMessage="1" sqref="I15" xr:uid="{AF830BA5-5C21-466B-9CFA-15CF80781352}">
      <formula1>$BZ$1:$BZ$2</formula1>
    </dataValidation>
    <dataValidation type="list" allowBlank="1" showInputMessage="1" showErrorMessage="1" sqref="I92 I93" xr:uid="{14D2E2A3-9498-49A3-A911-4B3B0EB0C24D}">
      <formula1>$BI$1:$BI$2</formula1>
    </dataValidation>
    <dataValidation type="list" allowBlank="1" showInputMessage="1" showErrorMessage="1" sqref="J120 M120 J121 M121 J122 M122 J123 M123 J124 M124 J125 M125 J126 M126 J127 M127" xr:uid="{3891058A-329C-4BD5-97FF-02B49339A79B}">
      <formula1>$DZ$1:$DZ$2</formula1>
    </dataValidation>
    <dataValidation type="list" allowBlank="1" showInputMessage="1" showErrorMessage="1" sqref="K120 N120 K121 N121 K122 N122 K123 N123 K124 N124 K125 N125 K126 N126 K127 N127" xr:uid="{623FC752-28C0-41A0-A715-600C327EFB5F}">
      <formula1>$EA$1:$EA$2</formula1>
    </dataValidation>
    <dataValidation type="list" allowBlank="1" showInputMessage="1" showErrorMessage="1" sqref="B10" xr:uid="{1A2E6652-259A-4A93-A25A-89C60FE9B512}">
      <formula1>$CB$1:$CB$2</formula1>
    </dataValidation>
    <dataValidation type="list" allowBlank="1" showInputMessage="1" showErrorMessage="1" sqref="B5" xr:uid="{70CA86E4-6448-44E9-8157-D7F1EF413F72}">
      <formula1>$CC$1:$CC$2</formula1>
    </dataValidation>
    <dataValidation type="list" allowBlank="1" showInputMessage="1" showErrorMessage="1" sqref="B6" xr:uid="{12038587-27F4-48BA-8B75-63A8C4ABF8E7}">
      <formula1>$CD$1:$CD$2</formula1>
    </dataValidation>
    <dataValidation type="list" allowBlank="1" showInputMessage="1" showErrorMessage="1" sqref="B50" xr:uid="{77B5C03E-234B-4154-B29C-BE9C12D952D4}">
      <formula1>$CE$1:$CE$2</formula1>
    </dataValidation>
    <dataValidation type="list" allowBlank="1" showInputMessage="1" showErrorMessage="1" sqref="B54" xr:uid="{D897EC98-824E-42EA-AE67-A01D36585034}">
      <formula1>$CF$1:$CF$2</formula1>
    </dataValidation>
    <dataValidation type="list" allowBlank="1" showInputMessage="1" showErrorMessage="1" sqref="B55" xr:uid="{5E128112-2425-43CD-8A6F-E6F317892318}">
      <formula1>$CG$1:$CG$2</formula1>
    </dataValidation>
    <dataValidation type="list" allowBlank="1" showInputMessage="1" showErrorMessage="1" sqref="B56" xr:uid="{AEC58909-3A08-488E-8809-6A4C59F47208}">
      <formula1>$CH$1:$CH$2</formula1>
    </dataValidation>
    <dataValidation type="list" allowBlank="1" showInputMessage="1" showErrorMessage="1" sqref="B57" xr:uid="{8CA56105-CB8F-49B3-80EA-59DBE03D0721}">
      <formula1>$CI$1:$CI$3</formula1>
    </dataValidation>
    <dataValidation type="list" allowBlank="1" showInputMessage="1" showErrorMessage="1" sqref="B60" xr:uid="{C7349AB8-1068-4930-A5BE-3FD62C1EF535}">
      <formula1>$CJ$1:$CJ$2</formula1>
    </dataValidation>
    <dataValidation type="list" allowBlank="1" showInputMessage="1" showErrorMessage="1" sqref="B61" xr:uid="{4CE30FCA-35D5-46C2-905E-C87F68968530}">
      <formula1>$CK$1:$CK$2</formula1>
    </dataValidation>
    <dataValidation type="list" allowBlank="1" showInputMessage="1" showErrorMessage="1" sqref="B11" xr:uid="{E4863F1A-6ADC-4698-A4B3-C7E75B5A0F46}">
      <formula1>$CL$1:$CL$3</formula1>
    </dataValidation>
    <dataValidation type="list" allowBlank="1" showInputMessage="1" showErrorMessage="1" sqref="B19" xr:uid="{8F2DAEF8-B042-4265-AF2D-9C255959F606}">
      <formula1>$CM$1:$CM$2</formula1>
    </dataValidation>
    <dataValidation type="list" allowBlank="1" showInputMessage="1" showErrorMessage="1" sqref="B22" xr:uid="{ACED9F76-049C-4B81-AEB8-8CDACFF98BFD}">
      <formula1>$CN$1:$CN$2</formula1>
    </dataValidation>
    <dataValidation type="list" allowBlank="1" showInputMessage="1" showErrorMessage="1" sqref="B36" xr:uid="{FB8B1234-690A-44A3-91F7-013064301EF9}">
      <formula1>$CO$1:$CO$3</formula1>
    </dataValidation>
    <dataValidation type="list" allowBlank="1" showInputMessage="1" showErrorMessage="1" sqref="B42" xr:uid="{E7F19471-D08A-49A8-A920-177DE0EA0699}">
      <formula1>$CP$1:$CP$3</formula1>
    </dataValidation>
    <dataValidation type="list" allowBlank="1" showInputMessage="1" showErrorMessage="1" sqref="B26" xr:uid="{10BEC95B-6AA0-4968-BDFD-C6DBA4993FD8}">
      <formula1>$CQ$1:$CQ$2</formula1>
    </dataValidation>
    <dataValidation type="list" allowBlank="1" showInputMessage="1" showErrorMessage="1" sqref="B76" xr:uid="{066B97EF-4587-491E-B299-81D1D90AFC1D}">
      <formula1>$CR$1:$CR$2</formula1>
    </dataValidation>
    <dataValidation type="list" allowBlank="1" showInputMessage="1" showErrorMessage="1" sqref="B78" xr:uid="{2BB20604-8DD6-4398-96A7-4AC35372187B}">
      <formula1>$CS$1:$CS$2</formula1>
    </dataValidation>
    <dataValidation type="list" allowBlank="1" showInputMessage="1" showErrorMessage="1" sqref="B72" xr:uid="{FCA7FD1F-8978-4B8E-832F-80539B04FCE3}">
      <formula1>$CT$1:$CT$2</formula1>
    </dataValidation>
    <dataValidation type="list" allowBlank="1" showInputMessage="1" showErrorMessage="1" sqref="B73" xr:uid="{7B97F58E-7DEB-4A1F-8BFA-9CF66708FCF0}">
      <formula1>$CU$1:$CU$2</formula1>
    </dataValidation>
    <dataValidation type="list" allowBlank="1" showInputMessage="1" showErrorMessage="1" sqref="B86" xr:uid="{DB13360B-353E-4BE3-BD20-90D889720F2C}">
      <formula1>$CV$1:$CV$2</formula1>
    </dataValidation>
    <dataValidation type="list" allowBlank="1" showInputMessage="1" showErrorMessage="1" sqref="B83" xr:uid="{38D49B64-532D-42E6-8CCE-3129995CB845}">
      <formula1>$CW$1:$CW$2</formula1>
    </dataValidation>
    <dataValidation type="list" allowBlank="1" showInputMessage="1" showErrorMessage="1" sqref="B84" xr:uid="{58854DEB-B6C4-44BD-B6CC-AEF40564B8B7}">
      <formula1>$CX$1:$CX$2</formula1>
    </dataValidation>
    <dataValidation type="list" allowBlank="1" showInputMessage="1" showErrorMessage="1" sqref="B85" xr:uid="{9EE3E9E6-4376-4A3A-A686-80A2594ED6C2}">
      <formula1>$CY$1:$CY$2</formula1>
    </dataValidation>
    <dataValidation type="list" allowBlank="1" showInputMessage="1" showErrorMessage="1" sqref="B105" xr:uid="{77C57E95-1AE6-49E0-B159-CC2371DFB834}">
      <formula1>$CZ$1:$CZ$2</formula1>
    </dataValidation>
    <dataValidation type="list" allowBlank="1" showInputMessage="1" showErrorMessage="1" sqref="B106" xr:uid="{22109DF5-6982-4DD9-8A06-F47A98E7A2B0}">
      <formula1>$DA$1:$DA$2</formula1>
    </dataValidation>
    <dataValidation type="list" allowBlank="1" showInputMessage="1" showErrorMessage="1" sqref="B108" xr:uid="{1D70A76E-2C5D-4813-9BF4-299378DE5C15}">
      <formula1>$DB$1:$DB$2</formula1>
    </dataValidation>
    <dataValidation type="list" allowBlank="1" showInputMessage="1" showErrorMessage="1" sqref="B109" xr:uid="{94700AFE-5CA6-4F77-82D8-3EEDA33B1F8B}">
      <formula1>$DC$1:$DC$2</formula1>
    </dataValidation>
    <dataValidation type="list" allowBlank="1" showInputMessage="1" showErrorMessage="1" sqref="B112" xr:uid="{A77734CD-A02A-4546-B2CD-2E4D1B281F1C}">
      <formula1>$DD$1:$DD$2</formula1>
    </dataValidation>
    <dataValidation type="list" allowBlank="1" showInputMessage="1" showErrorMessage="1" sqref="B113" xr:uid="{B5D76AE6-6510-43AE-9BD9-8C74072FFD8A}">
      <formula1>$DE$1:$DE$2</formula1>
    </dataValidation>
    <dataValidation type="list" allowBlank="1" showInputMessage="1" showErrorMessage="1" sqref="B114" xr:uid="{DDAC1D3D-092A-43F9-A6C8-DC68B1172BAA}">
      <formula1>$DF$1:$DF$2</formula1>
    </dataValidation>
    <dataValidation type="list" allowBlank="1" showInputMessage="1" showErrorMessage="1" sqref="B115" xr:uid="{125A54DD-2FE4-42D1-B71B-DB1C38A8603E}">
      <formula1>$DG$1:$DG$2</formula1>
    </dataValidation>
    <dataValidation type="list" allowBlank="1" showInputMessage="1" showErrorMessage="1" sqref="B116" xr:uid="{F9CA12BE-F64B-4C14-A0E0-4E6EDD5FF50F}">
      <formula1>$DH$1:$DH$2</formula1>
    </dataValidation>
    <dataValidation type="list" allowBlank="1" showInputMessage="1" showErrorMessage="1" sqref="B117" xr:uid="{D03EA311-E155-47B3-9838-05BC2459F604}">
      <formula1>$DI$1:$DI$2</formula1>
    </dataValidation>
    <dataValidation type="list" showInputMessage="1" showErrorMessage="1" sqref="B82 B107" xr:uid="{95BB6134-21F9-4834-B26C-421C460A47AA}">
      <formula1>$DJ$1:$DJ$21</formula1>
    </dataValidation>
    <dataValidation type="list" allowBlank="1" showInputMessage="1" showErrorMessage="1" sqref="J42 K42 L42 M42 J43 K43 L43 M43 J44 K44 L44 M44 J45 K45 L45 M45" xr:uid="{81C0B2ED-1742-476A-94ED-114AC7DB360E}">
      <formula1>$DK$1:$DK$2</formula1>
    </dataValidation>
    <dataValidation type="list" allowBlank="1" showInputMessage="1" showErrorMessage="1" sqref="J47 K47 L47 M47 J49 K49 L49 M49 J54 K54 L54 M54 J59 K59 L59 M59" xr:uid="{D62215A2-1A7B-4010-A26F-784C804D3A2F}">
      <formula1>$DL$1:$DL$2</formula1>
    </dataValidation>
    <dataValidation type="list" allowBlank="1" showInputMessage="1" showErrorMessage="1" sqref="J50 K50 L50 M50 J55 K55 L55 M55 J60 K60 L60 M60" xr:uid="{78B678C8-BB92-481C-8AB5-090AAC265186}">
      <formula1>$DM$1:$DM$2</formula1>
    </dataValidation>
    <dataValidation type="list" allowBlank="1" showInputMessage="1" showErrorMessage="1" sqref="J51 K51 L51 M51" xr:uid="{2419EA47-14E7-4167-94FB-C7F885E0401F}">
      <formula1>$DN$1:$DN$2</formula1>
    </dataValidation>
    <dataValidation type="list" allowBlank="1" showInputMessage="1" showErrorMessage="1" sqref="J52 K52 L52 M52 J57 K57 L57 M57 J62 K62 L62 M62" xr:uid="{BB7C1F32-9569-4A7A-86CB-240283781CEC}">
      <formula1>$DO$1:$DO$2</formula1>
    </dataValidation>
    <dataValidation type="list" allowBlank="1" showInputMessage="1" showErrorMessage="1" sqref="J64 K64 L64 M64" xr:uid="{00DE765F-A958-4EF2-8855-7A92C9A865EE}">
      <formula1>$DP$1:$DP$5</formula1>
    </dataValidation>
    <dataValidation type="list" allowBlank="1" showInputMessage="1" showErrorMessage="1" sqref="J65 K65 L65 M65" xr:uid="{50E39B6A-CE2B-4A3D-92CC-5CF3FEB78355}">
      <formula1>$DQ$1:$DQ$2</formula1>
    </dataValidation>
    <dataValidation type="list" showInputMessage="1" showErrorMessage="1" sqref="I72 I69:J69" xr:uid="{E219643A-155B-4817-9F3B-8825DDA34D57}">
      <formula1>$DR$1:$DR$2</formula1>
    </dataValidation>
    <dataValidation type="list" showInputMessage="1" showErrorMessage="1" sqref="I70:J70" xr:uid="{CD8DCFD9-0675-4AEB-9A07-FF1430CD671E}">
      <formula1>$DS$1:$DS$2</formula1>
    </dataValidation>
    <dataValidation type="list" showInputMessage="1" showErrorMessage="1" sqref="I75:J75" xr:uid="{B42067F3-D115-4ECF-93B2-A7BBC8949149}">
      <formula1>$DV$1:$DV$2</formula1>
    </dataValidation>
    <dataValidation type="list" showInputMessage="1" showErrorMessage="1" sqref="J78" xr:uid="{3BDFC6F8-53F3-44B3-8F4F-D55097404392}">
      <formula1>$DT$1:$DT$5</formula1>
    </dataValidation>
    <dataValidation type="list" showInputMessage="1" showErrorMessage="1" sqref="J79" xr:uid="{630F484A-0C91-48E5-893C-C8D0C732635B}">
      <formula1>$DU$1:$DU$3</formula1>
    </dataValidation>
  </dataValidations>
  <hyperlinks>
    <hyperlink ref="E5" location="'Справка'!A553" display="Подробнее" xr:uid="{0C1C7D12-CD61-438B-8874-011C2ED54967}"/>
    <hyperlink ref="E6" location="'Справка'!A561" display="Подробнее" xr:uid="{94275A83-4543-466D-8C82-8F0C54E00D02}"/>
    <hyperlink ref="E7" location="'Справка'!A567" display="Подробнее" xr:uid="{1C58E5D2-B6DE-4B2C-B532-5AE56FFB5269}"/>
    <hyperlink ref="E10" location="'Справка'!A576" display="Подробнее" xr:uid="{A7DB9D73-374D-4A51-8D10-C01F07E481FD}"/>
    <hyperlink ref="E11" location="'Справка'!A584" display="Подробнее" xr:uid="{58F0E7C1-765F-4C3D-A5E3-94C2F5BCF7DA}"/>
    <hyperlink ref="E12" location="'Справка'!A590" display="Подробнее" xr:uid="{763A5760-2158-4DAF-B5E4-74BB2607022A}"/>
    <hyperlink ref="E13" location="'Справка'!A599" display="Подробнее" xr:uid="{ECA89494-F430-42A0-9050-64A7ED00CB7C}"/>
    <hyperlink ref="E14" location="'Справка'!A608" display="Подробнее" xr:uid="{6CD40329-DCAB-46DD-828E-EAA0144A26F3}"/>
    <hyperlink ref="E15" location="'Справка'!A615" display="Подробнее" xr:uid="{B2DDF7F6-F8F1-42AC-A3BC-6EDCAC14980B}"/>
    <hyperlink ref="E16" location="'Справка'!A624" display="Подробнее" xr:uid="{F27BBA99-EEA2-435D-8CE7-DCD5DA59491B}"/>
    <hyperlink ref="E19" location="'Справка'!A633" display="Подробнее" xr:uid="{A59DD32E-6F53-4983-A3A7-F188BC6A9A1B}"/>
    <hyperlink ref="E20" location="'Справка'!A642" display="Подробнее" xr:uid="{E7832264-5AB4-472E-AE31-9385A6F87C6E}"/>
    <hyperlink ref="E21" location="'Справка'!A649" display="Подробнее" xr:uid="{F1AAC80F-FD3F-43A1-B29C-4AC2FABA7885}"/>
    <hyperlink ref="E22" location="'Справка'!A655" display="Подробнее" xr:uid="{A918D84C-268B-405C-B9B2-6D01C593A608}"/>
    <hyperlink ref="E23" location="'Справка'!A663" display="Подробнее" xr:uid="{C54768F3-B45B-48AC-BBF1-6AD4977FBA67}"/>
    <hyperlink ref="E24" location="'Справка'!A672" display="Подробнее" xr:uid="{43E0C775-2FBD-4650-B477-7B38C6EB2AC2}"/>
    <hyperlink ref="E25" location="'Справка'!A681" display="Подробнее" xr:uid="{B0A398C0-52F6-4268-A3BD-8AC7CD38809D}"/>
    <hyperlink ref="E26" location="'Справка'!A690" display="Подробнее" xr:uid="{C825E43C-58AD-4B47-B604-640381EC08C9}"/>
    <hyperlink ref="E27" location="'Справка'!A696" display="Подробнее" xr:uid="{4725B1F3-BD64-4B59-B598-14624CE97345}"/>
    <hyperlink ref="E28" location="'Справка'!A703" display="Подробнее" xr:uid="{2821D161-BBCD-4EE5-8263-5AD9578BEBF4}"/>
    <hyperlink ref="E29" location="'Справка'!A710" display="Подробнее" xr:uid="{D69D35DD-7D19-4871-9B3C-A851D331DA5F}"/>
    <hyperlink ref="E30" location="'Справка'!A717" display="Подробнее" xr:uid="{C3CC4CBE-5620-44D8-B1EE-83976CDEB8A7}"/>
    <hyperlink ref="E31" location="'Справка'!A725" display="Подробнее" xr:uid="{A887C0BC-EC50-41B5-BB6A-DC9B8F4FE7BA}"/>
    <hyperlink ref="E32" location="'Справка'!A731" display="Подробнее" xr:uid="{D7B54DF7-6785-4E03-95BE-6FCF6CD04296}"/>
    <hyperlink ref="E36" location="'Справка'!A738" display="Подробнее" xr:uid="{27C8356C-EAA0-47E7-AC75-A54C558E5ABC}"/>
    <hyperlink ref="E37" location="'Справка'!A756" display="Подробнее" xr:uid="{F610A690-CFF3-4DD5-AECD-401ED85AD7CB}"/>
    <hyperlink ref="E38" location="'Справка'!A763" display="Подробнее" xr:uid="{E9CB95DB-103C-4BD5-8747-1181EDAA39F2}"/>
    <hyperlink ref="E40" location="'Справка'!A771" display="Подробнее" xr:uid="{19AD2FD1-564A-468B-80B0-DB92920108DD}"/>
    <hyperlink ref="E42" location="'Справка'!A781" display="Подробнее" xr:uid="{85898F63-02AE-4AF7-9B37-F1C214579FD6}"/>
    <hyperlink ref="E43" location="'Справка'!A792" display="Подробнее" xr:uid="{DC6E5EFF-9888-44BB-8156-953B8D59EF2B}"/>
    <hyperlink ref="E44" location="'Справка'!A799" display="Подробнее" xr:uid="{8A74C367-8C9D-49AA-983D-031A2700DC67}"/>
    <hyperlink ref="E45" location="'Справка'!A806" display="Подробнее" xr:uid="{3E43C546-E3B9-4614-A906-B1894A03E66E}"/>
    <hyperlink ref="E46" location="'Справка'!A813" display="Подробнее" xr:uid="{ADFFC48D-787C-4893-ACE3-1510B99BB91B}"/>
    <hyperlink ref="E50" location="'Справка'!A821" display="Подробнее" xr:uid="{2926B05F-2412-4735-BA05-E9F39F53F066}"/>
    <hyperlink ref="E51" location="'Справка'!A828" display="Подробнее" xr:uid="{38A0CD13-CB4E-446D-A5DF-8B924F567064}"/>
    <hyperlink ref="E52" location="'Справка'!A835" display="Подробнее" xr:uid="{44BFB19B-9573-4EBF-86A9-2F1E87D1A2D4}"/>
    <hyperlink ref="E53" location="'Справка'!A843" display="Подробнее" xr:uid="{D1BD422C-8D1B-4241-A75F-9F7657B14CAF}"/>
    <hyperlink ref="E54" location="'Справка'!A851" display="Подробнее" xr:uid="{314A0E29-0E36-43E0-B877-745CB32AD0F4}"/>
    <hyperlink ref="E55" location="'Справка'!A858" display="Подробнее" xr:uid="{D2207825-F095-485C-8C65-BF8CC5AE7039}"/>
    <hyperlink ref="E56" location="'Справка'!A866" display="Подробнее" xr:uid="{3278E41A-EB88-48A4-ACA7-107945301157}"/>
    <hyperlink ref="E57" location="'Справка'!A874" display="Подробнее" xr:uid="{2F0F6941-49B2-429C-A609-A3F44F1293AD}"/>
    <hyperlink ref="E58" location="'Справка'!A881" display="Подробнее" xr:uid="{B7E5273D-864E-4A31-B115-DF5ACEB3A88D}"/>
    <hyperlink ref="E59" location="'Справка'!A890" display="Подробнее" xr:uid="{4DB2C9F8-504B-4203-AD10-2A02277D17A2}"/>
    <hyperlink ref="E60" location="'Справка'!A899" display="Подробнее" xr:uid="{9C66FEDB-924C-48D2-9386-54E896942381}"/>
    <hyperlink ref="E61" location="'Справка'!A905" display="Подробнее" xr:uid="{DE86B981-A047-4CF4-8D8F-3D4ECF107F49}"/>
    <hyperlink ref="E63" location="'Справка'!A915" display="Подробнее" xr:uid="{8F8F124B-DEDF-42A1-ACFF-7C2CB2C2E811}"/>
    <hyperlink ref="E64" location="'Справка'!A923" display="Подробнее" xr:uid="{737F5AE9-0EEF-4404-93CF-15E0443F4222}"/>
    <hyperlink ref="E65" location="'Справка'!A931" display="Подробнее" xr:uid="{6612255D-8B78-4B12-BD70-8E3FDD40C4B4}"/>
    <hyperlink ref="E67" location="'Справка'!A939" display="Подробнее" xr:uid="{28D1B59A-007F-4FFC-A8C5-5D54F32F6E75}"/>
    <hyperlink ref="E68" location="'Справка'!A946" display="Подробнее" xr:uid="{7F09BC4A-4977-4B94-BF63-BC44BDB74395}"/>
    <hyperlink ref="E71" location="'Справка'!A953" display="Подробнее" xr:uid="{86387340-364D-4CAD-95E2-392FEA127D6E}"/>
    <hyperlink ref="E72" location="'Справка'!A962" display="Подробнее" xr:uid="{B7D4EADD-3602-4F03-AEC5-54A87DA61D9D}"/>
    <hyperlink ref="E73" location="'Справка'!A974" display="Подробнее" xr:uid="{DE02E57F-2FC0-49E9-B122-94B4F816871D}"/>
    <hyperlink ref="E74" location="'Справка'!A983" display="Подробнее" xr:uid="{2CED4B44-3BF5-404D-855B-A68A5A121417}"/>
    <hyperlink ref="E75" location="'Справка'!A990" display="Подробнее" xr:uid="{D8CF1065-85D6-4F12-A746-13AB1C717224}"/>
    <hyperlink ref="E76" location="'Справка'!A997" display="Подробнее" xr:uid="{BBE649E4-8CB3-4BCD-B2A4-90E8353203BD}"/>
    <hyperlink ref="E77" location="'Справка'!A1004" display="Подробнее" xr:uid="{0A1AADCD-5A2B-4A76-BAEE-2468CF05EB17}"/>
    <hyperlink ref="E78" location="'Справка'!A1010" display="Подробнее" xr:uid="{2102BFB4-EAD6-45A2-BBD4-7120F40FB41E}"/>
    <hyperlink ref="E79" location="'Справка'!A1025" display="Подробнее" xr:uid="{74696A90-CE55-4546-91F0-64712B71C48A}"/>
    <hyperlink ref="E82" location="'Справка'!A1032" display="Подробнее" xr:uid="{593294E4-F1C2-422E-B233-DA9945A2F25C}"/>
    <hyperlink ref="E83" location="'Справка'!A1039" display="Подробнее" xr:uid="{E74F83C1-C8DB-43FC-8719-A88AEE42838D}"/>
    <hyperlink ref="E84" location="'Справка'!A1045" display="Подробнее" xr:uid="{C8F98C6B-83DC-4617-845F-A8B5CD72D1D7}"/>
    <hyperlink ref="E85" location="'Справка'!A1051" display="Подробнее" xr:uid="{1F6AD316-FE0B-4966-9DCC-A9558FF7413B}"/>
    <hyperlink ref="E86" location="'Справка'!A1057" display="Подробнее" xr:uid="{9440F0D8-C0F8-48ED-98E1-1AA29F574923}"/>
    <hyperlink ref="E87" location="'Справка'!A1063" display="Подробнее" xr:uid="{CF4444D2-DB0D-4043-8D24-DB8725F9723B}"/>
    <hyperlink ref="E88" location="'Справка'!A1068" display="Подробнее" xr:uid="{EAD5B87D-CD33-4C11-B787-CEEA702B0F24}"/>
    <hyperlink ref="E89" location="'Справка'!A1073" display="Подробнее" xr:uid="{51911411-61D1-4325-9AAF-D9D82754FA97}"/>
    <hyperlink ref="E90" location="'Справка'!A1078" display="Подробнее" xr:uid="{C9750BF0-F32D-46D9-8DA6-4DEF0D21DB39}"/>
    <hyperlink ref="E91" location="'Справка'!A1083" display="Подробнее" xr:uid="{DAE41663-EF6E-42DA-BE79-540F24797EB8}"/>
    <hyperlink ref="E92" location="'Справка'!A1088" display="Подробнее" xr:uid="{DE2B99DE-0A88-40A6-9AF2-89B646670C57}"/>
    <hyperlink ref="E93" location="'Справка'!A1093" display="Подробнее" xr:uid="{747687CB-DD3D-44BE-BFE3-1028951E4DE2}"/>
    <hyperlink ref="E94" location="'Справка'!A1097" display="Подробнее" xr:uid="{88816936-4582-483D-9556-E764A7DA2DE7}"/>
    <hyperlink ref="E95" location="'Справка'!A1101" display="Подробнее" xr:uid="{430049ED-EDEB-4B7E-A0D5-F0EDA60FED66}"/>
    <hyperlink ref="E96" location="'Справка'!A1105" display="Подробнее" xr:uid="{FBA25E19-52C8-42EA-B5E6-50B5D606D34B}"/>
    <hyperlink ref="E97" location="'Справка'!A1109" display="Подробнее" xr:uid="{A9229642-9F02-4FE5-BEA6-A20D817F3D69}"/>
    <hyperlink ref="E100" location="'Справка'!A1113" display="Подробнее" xr:uid="{10340473-D161-4720-9387-7063FD73D669}"/>
    <hyperlink ref="E101" location="'Справка'!A1123" display="Подробнее" xr:uid="{73F54883-6914-45C8-8822-DB70F4C8EF36}"/>
    <hyperlink ref="E102" location="'Справка'!A1130" display="Подробнее" xr:uid="{5A766121-2418-4290-84FB-EB81B97D4B5B}"/>
    <hyperlink ref="E105" location="'Справка'!A1138" display="Подробнее" xr:uid="{91E94D3C-00EB-46E4-ACA0-D46079FB97C1}"/>
    <hyperlink ref="E106" location="'Справка'!A1143" display="Подробнее" xr:uid="{2A0E03AC-4360-4761-896A-AB64EFA12911}"/>
    <hyperlink ref="E107" location="'Справка'!A1149" display="Подробнее" xr:uid="{B120F414-4D8D-4A89-BF64-1C1B34F06674}"/>
    <hyperlink ref="E108" location="'Справка'!A1155" display="Подробнее" xr:uid="{FD5206F7-DCE7-4BD6-8483-3603587F88AE}"/>
    <hyperlink ref="E109" location="'Справка'!A1161" display="Подробнее" xr:uid="{F13FB06D-C32B-4D5E-8B46-D0CB0009964B}"/>
    <hyperlink ref="E110" location="'Справка'!A1167" display="Подробнее" xr:uid="{16642960-1AF3-4C7D-8214-C046F0D36CC9}"/>
    <hyperlink ref="E111" location="'Справка'!A1173" display="Подробнее" xr:uid="{19DF74D5-ADE0-4C44-9CB2-FD0728356147}"/>
    <hyperlink ref="E112" location="'Справка'!A1178" display="Подробнее" xr:uid="{C4DF872F-CEA1-47BF-AA60-12B7E3127D7C}"/>
    <hyperlink ref="E113" location="'Справка'!A1183" display="Подробнее" xr:uid="{ACF233AF-7DAA-4932-A49E-57134CD08679}"/>
    <hyperlink ref="E114" location="'Справка'!A1188" display="Подробнее" xr:uid="{2F5AC255-616C-4D2B-9C73-7FA5364CE54F}"/>
    <hyperlink ref="E115" location="'Справка'!A1193" display="Подробнее" xr:uid="{C4C029CF-E180-43F4-A2E3-BF2C06136654}"/>
    <hyperlink ref="E116" location="'Справка'!A1198" display="Подробнее" xr:uid="{DA392362-B2C7-4ED1-83D1-63DAC966952B}"/>
    <hyperlink ref="E117" location="'Справка'!A1203" display="Подробнее" xr:uid="{33C29A54-6A3C-49A1-A1EF-5190EAE2C147}"/>
    <hyperlink ref="E118" location="'Справка'!A1209" display="Подробнее" xr:uid="{03DFC3C1-85EC-4F85-88A7-982EE2E8EBF6}"/>
    <hyperlink ref="E119" location="'Справка'!A1215" display="Подробнее" xr:uid="{9921BA97-6C69-4A20-8F84-659A16755E28}"/>
    <hyperlink ref="E120" location="'Справка'!A1221" display="Подробнее" xr:uid="{2C2D4F99-D9AD-48F0-B510-F801B623FD23}"/>
    <hyperlink ref="E121" location="'Справка'!A1227" display="Подробнее" xr:uid="{244A3BAE-1417-4124-B01F-0CB2F791464C}"/>
    <hyperlink ref="M19" location="'Справка'!A1368" display="Подробнее" xr:uid="{18412F65-3969-47BC-9207-FC3A6B20B8C5}"/>
    <hyperlink ref="M20" location="'Справка'!A1374" display="Подробнее" xr:uid="{96ABD5A8-4C1E-4DF9-8FC8-9DDFF1C26445}"/>
    <hyperlink ref="M21" location="'Справка'!A1380" display="Подробнее" xr:uid="{D76399D3-5C30-4C62-9030-15443BF7AAE5}"/>
    <hyperlink ref="M22" location="'Справка'!A1387" display="Подробнее" xr:uid="{F82EEC3D-A205-4255-B8AB-4463F7682A5F}"/>
    <hyperlink ref="M23" location="'Справка'!A1395" display="Подробнее" xr:uid="{3D9F972D-A476-4E09-9FDC-92DB2A96B00A}"/>
    <hyperlink ref="M27" location="'Справка'!A1307" display="Подробнее" xr:uid="{CEAEAE11-DA3C-4E00-BA55-E291E6885DEC}"/>
    <hyperlink ref="M28" location="'Справка'!A1315" display="Подробнее" xr:uid="{9B209539-0E5E-4AA0-BC8C-98024B8C819F}"/>
    <hyperlink ref="M29" location="'Справка'!A1324" display="Подробнее" xr:uid="{13BF41C0-69A7-4CF3-A959-91CEB42E65C4}"/>
    <hyperlink ref="M30" location="'Справка'!A1334" display="Подробнее" xr:uid="{2D9EB48A-630E-4750-B913-240C18C99418}"/>
    <hyperlink ref="M31" location="'Справка'!A1341" display="Подробнее" xr:uid="{A4F04D8C-8C29-42DD-B4B9-B6628AB8BDB8}"/>
    <hyperlink ref="M32" location="'Справка'!A1350" display="Подробнее" xr:uid="{88B0BDEB-6AE6-4DE2-AF94-FD6FFB26A60A}"/>
    <hyperlink ref="M33" location="'Справка'!A1359" display="Подробнее" xr:uid="{20B7AA3D-1B6D-443D-B6A9-C78A6064BCB0}"/>
    <hyperlink ref="M69" location="'Справка'!A1233" display="Подробнее" xr:uid="{ED2A2E8B-E468-45AF-899B-FB90001519E7}"/>
    <hyperlink ref="M70" location="'Справка'!A1238" display="Подробнее" xr:uid="{2C16C487-8BFF-4738-9D6E-950F0D4CCEC1}"/>
    <hyperlink ref="M71" location="'Справка'!A1243" display="Подробнее" xr:uid="{27A6CED4-DCD5-4F19-8926-2941766CE72D}"/>
    <hyperlink ref="M72" location="'Справка'!A1250" display="Подробнее" xr:uid="{C580092E-2A0D-49D0-A6F7-6E89CD92A995}"/>
    <hyperlink ref="M73" location="'Справка'!A1255" display="Подробнее" xr:uid="{5DF3DA13-1CA9-4AF1-8944-5CBB66274823}"/>
    <hyperlink ref="M74" location="'Справка'!A1260" display="Подробнее" xr:uid="{8EE319A6-8EC8-475E-B112-6FF0B9AA7991}"/>
    <hyperlink ref="M75" location="'Справка'!A1265" display="Подробнее" xr:uid="{73DA88BC-7468-4940-83EE-CE345CDF8C22}"/>
    <hyperlink ref="M76" location="'Справка'!A1273" display="Подробнее" xr:uid="{E762C7F2-67E3-4D13-85BF-810544FAF25A}"/>
    <hyperlink ref="M77" location="'Справка'!A1280" display="Подробнее" xr:uid="{76E72216-D2B4-4073-B8E8-6405ABFEA65C}"/>
    <hyperlink ref="M78" location="'Справка'!A1287" display="Подробнее" xr:uid="{D9E1326B-AFD9-4601-BF1A-C626223B471E}"/>
    <hyperlink ref="M79" location="'Справка'!A1292" display="Подробнее" xr:uid="{92062537-8B4D-462E-8639-E3322C5D303A}"/>
    <hyperlink ref="M80" location="'Справка'!A1297" display="Подробнее" xr:uid="{96A29E6A-BE3D-4446-B22D-9C5A243C9B88}"/>
    <hyperlink ref="M81" location="'Справка'!A1302" display="Подробнее" xr:uid="{8E851D2B-20E2-422E-822B-1049DD9CDD8C}"/>
    <hyperlink ref="AI1" location="'Справка'!A443" display="Контрольные точки диаграмм (Подробнее)" xr:uid="{9C575B9C-C00C-4C3C-9BDA-BDC552EA3880}"/>
    <hyperlink ref="H2" location="'Справка'!A336" display="Единицы измерения (Подробнее)" xr:uid="{F0B04F38-DDA0-46BC-B3F3-2EB59170865D}"/>
    <hyperlink ref="O2" location="'Справка'!A355" display="Сочетания нагрузок (Подробнее)" xr:uid="{31F1D2A4-234E-4E34-BC1F-33C7DD17DD31}"/>
    <hyperlink ref="H11" location="'Справка'!A346" display="Система знаков (Подробнее)" xr:uid="{06998BBC-C611-40E4-B162-4BADBD543B56}"/>
    <hyperlink ref="H17" location="'Справка'!A411" display="Материал арматуры (Подробнее)" xr:uid="{055E9E7F-0EEC-42A2-8CF4-8F892594559D}"/>
    <hyperlink ref="H25" location="'Справка'!A403" display="Материал бетона (Подробнее)" xr:uid="{A59F7D16-C823-4F76-901D-7D9E5B309E34}"/>
    <hyperlink ref="P26" location="'Справка'!A384" display="Нагрузки для устойчивости (Подробнее)" xr:uid="{4FED6464-74A4-4E5B-8711-64DC4E48BD3D}"/>
    <hyperlink ref="H35" location="'Справка'!A419" display="Настройка расчетных профилей (Подробнее)" xr:uid="{EC664C07-C27D-4D84-BD89-F577AD66A12E}"/>
    <hyperlink ref="AI58" location="'Справка'!A393" display="СП 35.13330.2011, таблица 7.21 (Подробнее)" xr:uid="{A53E4331-DDD0-476B-96D6-1BF51449DED6}"/>
    <hyperlink ref="H67" location="'Справка'!A449" display="Аннотации схемы (Подробнее)" xr:uid="{7ECD38FB-316E-4BB1-94A1-C346760A61D8}"/>
    <hyperlink ref="H83" location="'Справка'!A459" display="Круглое сечение (Подробнее)" xr:uid="{A2F91521-A833-4BCA-B4D3-1B6F60F12529}"/>
    <hyperlink ref="H95" location="'Справка'!A466" display="Скругленный прямоугольник (Подробнее)" xr:uid="{37AC2B64-53BF-41B7-9C00-C9FF749CB873}"/>
    <hyperlink ref="H104" location="'Справка'!A472" display="Г-образное сечение (Подробнее)" xr:uid="{B1EF0B73-6804-4433-AF93-AD5371FC96FA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CED23-1E6E-487A-B18E-EEC7547F2602}">
  <sheetPr codeName="Лист2"/>
  <dimension ref="A1:F1500"/>
  <sheetViews>
    <sheetView workbookViewId="0"/>
  </sheetViews>
  <sheetFormatPr defaultRowHeight="12.75" x14ac:dyDescent="0.2"/>
  <cols>
    <col min="1" max="1" width="34.7109375" style="27" customWidth="1"/>
    <col min="2" max="2" width="118.7109375" style="27" customWidth="1"/>
    <col min="3" max="4" width="18.7109375" style="27" customWidth="1"/>
    <col min="5" max="6" width="26.7109375" style="27" customWidth="1"/>
    <col min="7" max="16384" width="9.140625" style="26"/>
  </cols>
  <sheetData>
    <row r="1" spans="1:6" ht="20.25" x14ac:dyDescent="0.2">
      <c r="A1" s="46" t="s">
        <v>562</v>
      </c>
      <c r="B1" s="46"/>
      <c r="C1" s="46"/>
      <c r="D1" s="46"/>
      <c r="E1" s="46"/>
      <c r="F1" s="46"/>
    </row>
    <row r="2" spans="1:6" x14ac:dyDescent="0.2">
      <c r="A2" s="43" t="s">
        <v>563</v>
      </c>
      <c r="B2" s="43"/>
      <c r="C2" s="43"/>
      <c r="D2" s="43"/>
      <c r="E2" s="43"/>
      <c r="F2" s="43"/>
    </row>
    <row r="3" spans="1:6" x14ac:dyDescent="0.2">
      <c r="A3" s="43" t="s">
        <v>564</v>
      </c>
      <c r="B3" s="43"/>
      <c r="C3" s="43"/>
      <c r="D3" s="43"/>
      <c r="E3" s="43"/>
      <c r="F3" s="43"/>
    </row>
    <row r="4" spans="1:6" x14ac:dyDescent="0.2">
      <c r="A4" s="28"/>
      <c r="B4" s="28"/>
      <c r="C4" s="28"/>
      <c r="D4" s="28"/>
      <c r="E4" s="28"/>
      <c r="F4" s="28"/>
    </row>
    <row r="5" spans="1:6" ht="16.5" x14ac:dyDescent="0.2">
      <c r="A5" s="44" t="s">
        <v>565</v>
      </c>
      <c r="B5" s="44"/>
      <c r="C5" s="44"/>
      <c r="D5" s="44"/>
      <c r="E5" s="44"/>
      <c r="F5" s="44"/>
    </row>
    <row r="6" spans="1:6" x14ac:dyDescent="0.2">
      <c r="A6" s="43" t="s">
        <v>566</v>
      </c>
      <c r="B6" s="43"/>
      <c r="C6" s="43"/>
      <c r="D6" s="43"/>
      <c r="E6" s="43"/>
      <c r="F6" s="43"/>
    </row>
    <row r="7" spans="1:6" x14ac:dyDescent="0.2">
      <c r="A7" s="43" t="s">
        <v>567</v>
      </c>
      <c r="B7" s="43"/>
      <c r="C7" s="43"/>
      <c r="D7" s="43"/>
      <c r="E7" s="43"/>
      <c r="F7" s="43"/>
    </row>
    <row r="8" spans="1:6" x14ac:dyDescent="0.2">
      <c r="A8" s="43" t="s">
        <v>568</v>
      </c>
      <c r="B8" s="43"/>
      <c r="C8" s="43"/>
      <c r="D8" s="43"/>
      <c r="E8" s="43"/>
      <c r="F8" s="43"/>
    </row>
    <row r="9" spans="1:6" x14ac:dyDescent="0.2">
      <c r="A9" s="43" t="s">
        <v>569</v>
      </c>
      <c r="B9" s="43"/>
      <c r="C9" s="43"/>
      <c r="D9" s="43"/>
      <c r="E9" s="43"/>
      <c r="F9" s="43"/>
    </row>
    <row r="10" spans="1:6" x14ac:dyDescent="0.2">
      <c r="A10" s="43" t="s">
        <v>570</v>
      </c>
      <c r="B10" s="43"/>
      <c r="C10" s="43"/>
      <c r="D10" s="43"/>
      <c r="E10" s="43"/>
      <c r="F10" s="43"/>
    </row>
    <row r="11" spans="1:6" x14ac:dyDescent="0.2">
      <c r="A11" s="43" t="s">
        <v>571</v>
      </c>
      <c r="B11" s="43"/>
      <c r="C11" s="43"/>
      <c r="D11" s="43"/>
      <c r="E11" s="43"/>
      <c r="F11" s="43"/>
    </row>
    <row r="12" spans="1:6" ht="42" customHeight="1" x14ac:dyDescent="0.2">
      <c r="A12" s="45"/>
      <c r="B12" s="45"/>
      <c r="C12" s="45"/>
      <c r="D12" s="45"/>
      <c r="E12" s="45"/>
      <c r="F12" s="45"/>
    </row>
    <row r="13" spans="1:6" x14ac:dyDescent="0.2">
      <c r="A13" s="28"/>
      <c r="B13" s="28"/>
      <c r="C13" s="28"/>
      <c r="D13" s="28"/>
      <c r="E13" s="28"/>
      <c r="F13" s="28"/>
    </row>
    <row r="14" spans="1:6" ht="16.5" x14ac:dyDescent="0.2">
      <c r="A14" s="44" t="s">
        <v>572</v>
      </c>
      <c r="B14" s="44"/>
      <c r="C14" s="44"/>
      <c r="D14" s="44"/>
      <c r="E14" s="44"/>
      <c r="F14" s="44"/>
    </row>
    <row r="15" spans="1:6" x14ac:dyDescent="0.2">
      <c r="A15" s="43" t="s">
        <v>573</v>
      </c>
      <c r="B15" s="43"/>
      <c r="C15" s="43"/>
      <c r="D15" s="43"/>
      <c r="E15" s="43"/>
      <c r="F15" s="43"/>
    </row>
    <row r="16" spans="1:6" ht="42" customHeight="1" x14ac:dyDescent="0.2">
      <c r="A16" s="45"/>
      <c r="B16" s="45"/>
      <c r="C16" s="45"/>
      <c r="D16" s="45"/>
      <c r="E16" s="45"/>
      <c r="F16" s="45"/>
    </row>
    <row r="17" spans="1:6" x14ac:dyDescent="0.2">
      <c r="A17" s="43" t="s">
        <v>574</v>
      </c>
      <c r="B17" s="43"/>
      <c r="C17" s="43"/>
      <c r="D17" s="43"/>
      <c r="E17" s="43"/>
      <c r="F17" s="43"/>
    </row>
    <row r="18" spans="1:6" x14ac:dyDescent="0.2">
      <c r="A18" s="43" t="s">
        <v>575</v>
      </c>
      <c r="B18" s="43"/>
      <c r="C18" s="43"/>
      <c r="D18" s="43"/>
      <c r="E18" s="43"/>
      <c r="F18" s="43"/>
    </row>
    <row r="19" spans="1:6" x14ac:dyDescent="0.2">
      <c r="A19" s="43" t="s">
        <v>576</v>
      </c>
      <c r="B19" s="43"/>
      <c r="C19" s="43"/>
      <c r="D19" s="43"/>
      <c r="E19" s="43"/>
      <c r="F19" s="43"/>
    </row>
    <row r="20" spans="1:6" x14ac:dyDescent="0.2">
      <c r="A20" s="43" t="s">
        <v>577</v>
      </c>
      <c r="B20" s="43"/>
      <c r="C20" s="43"/>
      <c r="D20" s="43"/>
      <c r="E20" s="43"/>
      <c r="F20" s="43"/>
    </row>
    <row r="21" spans="1:6" x14ac:dyDescent="0.2">
      <c r="A21" s="43" t="s">
        <v>578</v>
      </c>
      <c r="B21" s="43"/>
      <c r="C21" s="43"/>
      <c r="D21" s="43"/>
      <c r="E21" s="43"/>
      <c r="F21" s="43"/>
    </row>
    <row r="22" spans="1:6" x14ac:dyDescent="0.2">
      <c r="A22" s="28"/>
      <c r="B22" s="28"/>
      <c r="C22" s="28"/>
      <c r="D22" s="28"/>
      <c r="E22" s="28"/>
      <c r="F22" s="28"/>
    </row>
    <row r="23" spans="1:6" ht="16.5" x14ac:dyDescent="0.2">
      <c r="A23" s="44" t="s">
        <v>579</v>
      </c>
      <c r="B23" s="44"/>
      <c r="C23" s="44"/>
      <c r="D23" s="44"/>
      <c r="E23" s="44"/>
      <c r="F23" s="44"/>
    </row>
    <row r="24" spans="1:6" x14ac:dyDescent="0.2">
      <c r="A24" s="43" t="s">
        <v>580</v>
      </c>
      <c r="B24" s="43"/>
      <c r="C24" s="43"/>
      <c r="D24" s="43"/>
      <c r="E24" s="43"/>
      <c r="F24" s="43"/>
    </row>
    <row r="25" spans="1:6" x14ac:dyDescent="0.2">
      <c r="A25" s="43" t="s">
        <v>581</v>
      </c>
      <c r="B25" s="43"/>
      <c r="C25" s="43"/>
      <c r="D25" s="43"/>
      <c r="E25" s="43"/>
      <c r="F25" s="43"/>
    </row>
    <row r="26" spans="1:6" ht="42" customHeight="1" x14ac:dyDescent="0.2">
      <c r="A26" s="45"/>
      <c r="B26" s="45"/>
      <c r="C26" s="45"/>
      <c r="D26" s="45"/>
      <c r="E26" s="45"/>
      <c r="F26" s="45"/>
    </row>
    <row r="27" spans="1:6" ht="42" customHeight="1" x14ac:dyDescent="0.2">
      <c r="A27" s="45"/>
      <c r="B27" s="45"/>
      <c r="C27" s="45"/>
      <c r="D27" s="45"/>
      <c r="E27" s="45"/>
      <c r="F27" s="45"/>
    </row>
    <row r="28" spans="1:6" x14ac:dyDescent="0.2">
      <c r="A28" s="43" t="s">
        <v>582</v>
      </c>
      <c r="B28" s="43"/>
      <c r="C28" s="43"/>
      <c r="D28" s="43"/>
      <c r="E28" s="43"/>
      <c r="F28" s="43"/>
    </row>
    <row r="29" spans="1:6" x14ac:dyDescent="0.2">
      <c r="A29" s="43" t="s">
        <v>583</v>
      </c>
      <c r="B29" s="43"/>
      <c r="C29" s="43"/>
      <c r="D29" s="43"/>
      <c r="E29" s="43"/>
      <c r="F29" s="43"/>
    </row>
    <row r="30" spans="1:6" x14ac:dyDescent="0.2">
      <c r="A30" s="43" t="s">
        <v>584</v>
      </c>
      <c r="B30" s="43"/>
      <c r="C30" s="43"/>
      <c r="D30" s="43"/>
      <c r="E30" s="43"/>
      <c r="F30" s="43"/>
    </row>
    <row r="31" spans="1:6" x14ac:dyDescent="0.2">
      <c r="A31" s="43" t="s">
        <v>585</v>
      </c>
      <c r="B31" s="43"/>
      <c r="C31" s="43"/>
      <c r="D31" s="43"/>
      <c r="E31" s="43"/>
      <c r="F31" s="43"/>
    </row>
    <row r="32" spans="1:6" x14ac:dyDescent="0.2">
      <c r="A32" s="43" t="s">
        <v>586</v>
      </c>
      <c r="B32" s="43"/>
      <c r="C32" s="43"/>
      <c r="D32" s="43"/>
      <c r="E32" s="43"/>
      <c r="F32" s="43"/>
    </row>
    <row r="33" spans="1:6" x14ac:dyDescent="0.2">
      <c r="A33" s="43" t="s">
        <v>587</v>
      </c>
      <c r="B33" s="43"/>
      <c r="C33" s="43"/>
      <c r="D33" s="43"/>
      <c r="E33" s="43"/>
      <c r="F33" s="43"/>
    </row>
    <row r="34" spans="1:6" x14ac:dyDescent="0.2">
      <c r="A34" s="43" t="s">
        <v>588</v>
      </c>
      <c r="B34" s="43"/>
      <c r="C34" s="43"/>
      <c r="D34" s="43"/>
      <c r="E34" s="43"/>
      <c r="F34" s="43"/>
    </row>
    <row r="35" spans="1:6" x14ac:dyDescent="0.2">
      <c r="A35" s="43" t="s">
        <v>589</v>
      </c>
      <c r="B35" s="43"/>
      <c r="C35" s="43"/>
      <c r="D35" s="43"/>
      <c r="E35" s="43"/>
      <c r="F35" s="43"/>
    </row>
    <row r="36" spans="1:6" x14ac:dyDescent="0.2">
      <c r="A36" s="43" t="s">
        <v>590</v>
      </c>
      <c r="B36" s="43"/>
      <c r="C36" s="43"/>
      <c r="D36" s="43"/>
      <c r="E36" s="43"/>
      <c r="F36" s="43"/>
    </row>
    <row r="37" spans="1:6" x14ac:dyDescent="0.2">
      <c r="A37" s="28"/>
      <c r="B37" s="28"/>
      <c r="C37" s="28"/>
      <c r="D37" s="28"/>
      <c r="E37" s="28"/>
      <c r="F37" s="28"/>
    </row>
    <row r="38" spans="1:6" ht="16.5" x14ac:dyDescent="0.2">
      <c r="A38" s="44" t="s">
        <v>591</v>
      </c>
      <c r="B38" s="44"/>
      <c r="C38" s="44"/>
      <c r="D38" s="44"/>
      <c r="E38" s="44"/>
      <c r="F38" s="44"/>
    </row>
    <row r="39" spans="1:6" x14ac:dyDescent="0.2">
      <c r="A39" s="43" t="s">
        <v>592</v>
      </c>
      <c r="B39" s="43"/>
      <c r="C39" s="43"/>
      <c r="D39" s="43"/>
      <c r="E39" s="43"/>
      <c r="F39" s="43"/>
    </row>
    <row r="40" spans="1:6" ht="42" customHeight="1" x14ac:dyDescent="0.2">
      <c r="A40" s="45"/>
      <c r="B40" s="45"/>
      <c r="C40" s="45"/>
      <c r="D40" s="45"/>
      <c r="E40" s="45"/>
      <c r="F40" s="45"/>
    </row>
    <row r="41" spans="1:6" x14ac:dyDescent="0.2">
      <c r="A41" s="43" t="s">
        <v>593</v>
      </c>
      <c r="B41" s="43"/>
      <c r="C41" s="43"/>
      <c r="D41" s="43"/>
      <c r="E41" s="43"/>
      <c r="F41" s="43"/>
    </row>
    <row r="42" spans="1:6" x14ac:dyDescent="0.2">
      <c r="A42" s="43" t="s">
        <v>594</v>
      </c>
      <c r="B42" s="43"/>
      <c r="C42" s="43"/>
      <c r="D42" s="43"/>
      <c r="E42" s="43"/>
      <c r="F42" s="43"/>
    </row>
    <row r="43" spans="1:6" ht="42" customHeight="1" x14ac:dyDescent="0.2">
      <c r="A43" s="45"/>
      <c r="B43" s="45"/>
      <c r="C43" s="45"/>
      <c r="D43" s="45"/>
      <c r="E43" s="45"/>
      <c r="F43" s="45"/>
    </row>
    <row r="44" spans="1:6" ht="66" customHeight="1" x14ac:dyDescent="0.2">
      <c r="A44" s="45"/>
      <c r="B44" s="45"/>
      <c r="C44" s="45"/>
      <c r="D44" s="45"/>
      <c r="E44" s="45"/>
      <c r="F44" s="45"/>
    </row>
    <row r="45" spans="1:6" x14ac:dyDescent="0.2">
      <c r="A45" s="43" t="s">
        <v>595</v>
      </c>
      <c r="B45" s="43"/>
      <c r="C45" s="43"/>
      <c r="D45" s="43"/>
      <c r="E45" s="43"/>
      <c r="F45" s="43"/>
    </row>
    <row r="46" spans="1:6" x14ac:dyDescent="0.2">
      <c r="A46" s="43" t="s">
        <v>596</v>
      </c>
      <c r="B46" s="43"/>
      <c r="C46" s="43"/>
      <c r="D46" s="43"/>
      <c r="E46" s="43"/>
      <c r="F46" s="43"/>
    </row>
    <row r="47" spans="1:6" x14ac:dyDescent="0.2">
      <c r="A47" s="43" t="s">
        <v>597</v>
      </c>
      <c r="B47" s="43"/>
      <c r="C47" s="43"/>
      <c r="D47" s="43"/>
      <c r="E47" s="43"/>
      <c r="F47" s="43"/>
    </row>
    <row r="48" spans="1:6" x14ac:dyDescent="0.2">
      <c r="A48" s="43" t="s">
        <v>598</v>
      </c>
      <c r="B48" s="43"/>
      <c r="C48" s="43"/>
      <c r="D48" s="43"/>
      <c r="E48" s="43"/>
      <c r="F48" s="43"/>
    </row>
    <row r="49" spans="1:6" x14ac:dyDescent="0.2">
      <c r="A49" s="43" t="s">
        <v>599</v>
      </c>
      <c r="B49" s="43"/>
      <c r="C49" s="43"/>
      <c r="D49" s="43"/>
      <c r="E49" s="43"/>
      <c r="F49" s="43"/>
    </row>
    <row r="50" spans="1:6" x14ac:dyDescent="0.2">
      <c r="A50" s="43" t="s">
        <v>600</v>
      </c>
      <c r="B50" s="43"/>
      <c r="C50" s="43"/>
      <c r="D50" s="43"/>
      <c r="E50" s="43"/>
      <c r="F50" s="43"/>
    </row>
    <row r="51" spans="1:6" x14ac:dyDescent="0.2">
      <c r="A51" s="43" t="s">
        <v>601</v>
      </c>
      <c r="B51" s="43"/>
      <c r="C51" s="43"/>
      <c r="D51" s="43"/>
      <c r="E51" s="43"/>
      <c r="F51" s="43"/>
    </row>
    <row r="52" spans="1:6" x14ac:dyDescent="0.2">
      <c r="A52" s="43" t="s">
        <v>602</v>
      </c>
      <c r="B52" s="43"/>
      <c r="C52" s="43"/>
      <c r="D52" s="43"/>
      <c r="E52" s="43"/>
      <c r="F52" s="43"/>
    </row>
    <row r="53" spans="1:6" ht="66" customHeight="1" x14ac:dyDescent="0.2">
      <c r="A53" s="45"/>
      <c r="B53" s="45"/>
      <c r="C53" s="45"/>
      <c r="D53" s="45"/>
      <c r="E53" s="45"/>
      <c r="F53" s="45"/>
    </row>
    <row r="54" spans="1:6" x14ac:dyDescent="0.2">
      <c r="A54" s="43" t="s">
        <v>603</v>
      </c>
      <c r="B54" s="43"/>
      <c r="C54" s="43"/>
      <c r="D54" s="43"/>
      <c r="E54" s="43"/>
      <c r="F54" s="43"/>
    </row>
    <row r="55" spans="1:6" x14ac:dyDescent="0.2">
      <c r="A55" s="43" t="s">
        <v>604</v>
      </c>
      <c r="B55" s="43"/>
      <c r="C55" s="43"/>
      <c r="D55" s="43"/>
      <c r="E55" s="43"/>
      <c r="F55" s="43"/>
    </row>
    <row r="56" spans="1:6" x14ac:dyDescent="0.2">
      <c r="A56" s="43" t="s">
        <v>605</v>
      </c>
      <c r="B56" s="43"/>
      <c r="C56" s="43"/>
      <c r="D56" s="43"/>
      <c r="E56" s="43"/>
      <c r="F56" s="43"/>
    </row>
    <row r="57" spans="1:6" x14ac:dyDescent="0.2">
      <c r="A57" s="43" t="s">
        <v>606</v>
      </c>
      <c r="B57" s="43"/>
      <c r="C57" s="43"/>
      <c r="D57" s="43"/>
      <c r="E57" s="43"/>
      <c r="F57" s="43"/>
    </row>
    <row r="58" spans="1:6" x14ac:dyDescent="0.2">
      <c r="A58" s="43" t="s">
        <v>607</v>
      </c>
      <c r="B58" s="43"/>
      <c r="C58" s="43"/>
      <c r="D58" s="43"/>
      <c r="E58" s="43"/>
      <c r="F58" s="43"/>
    </row>
    <row r="59" spans="1:6" x14ac:dyDescent="0.2">
      <c r="A59" s="43" t="s">
        <v>608</v>
      </c>
      <c r="B59" s="43"/>
      <c r="C59" s="43"/>
      <c r="D59" s="43"/>
      <c r="E59" s="43"/>
      <c r="F59" s="43"/>
    </row>
    <row r="60" spans="1:6" x14ac:dyDescent="0.2">
      <c r="A60" s="43" t="s">
        <v>609</v>
      </c>
      <c r="B60" s="43"/>
      <c r="C60" s="43"/>
      <c r="D60" s="43"/>
      <c r="E60" s="43"/>
      <c r="F60" s="43"/>
    </row>
    <row r="61" spans="1:6" x14ac:dyDescent="0.2">
      <c r="A61" s="43" t="s">
        <v>610</v>
      </c>
      <c r="B61" s="43"/>
      <c r="C61" s="43"/>
      <c r="D61" s="43"/>
      <c r="E61" s="43"/>
      <c r="F61" s="43"/>
    </row>
    <row r="62" spans="1:6" x14ac:dyDescent="0.2">
      <c r="A62" s="43" t="s">
        <v>611</v>
      </c>
      <c r="B62" s="43"/>
      <c r="C62" s="43"/>
      <c r="D62" s="43"/>
      <c r="E62" s="43"/>
      <c r="F62" s="43"/>
    </row>
    <row r="63" spans="1:6" x14ac:dyDescent="0.2">
      <c r="A63" s="28"/>
      <c r="B63" s="28"/>
      <c r="C63" s="28"/>
      <c r="D63" s="28"/>
      <c r="E63" s="28"/>
      <c r="F63" s="28"/>
    </row>
    <row r="64" spans="1:6" ht="16.5" x14ac:dyDescent="0.2">
      <c r="A64" s="44" t="s">
        <v>612</v>
      </c>
      <c r="B64" s="44"/>
      <c r="C64" s="44"/>
      <c r="D64" s="44"/>
      <c r="E64" s="44"/>
      <c r="F64" s="44"/>
    </row>
    <row r="65" spans="1:6" x14ac:dyDescent="0.2">
      <c r="A65" s="43" t="s">
        <v>613</v>
      </c>
      <c r="B65" s="43"/>
      <c r="C65" s="43"/>
      <c r="D65" s="43"/>
      <c r="E65" s="43"/>
      <c r="F65" s="43"/>
    </row>
    <row r="66" spans="1:6" ht="42" customHeight="1" x14ac:dyDescent="0.2">
      <c r="A66" s="45"/>
      <c r="B66" s="45"/>
      <c r="C66" s="45"/>
      <c r="D66" s="45"/>
      <c r="E66" s="45"/>
      <c r="F66" s="45"/>
    </row>
    <row r="67" spans="1:6" ht="42" customHeight="1" x14ac:dyDescent="0.2">
      <c r="A67" s="45"/>
      <c r="B67" s="45"/>
      <c r="C67" s="45"/>
      <c r="D67" s="45"/>
      <c r="E67" s="45"/>
      <c r="F67" s="45"/>
    </row>
    <row r="68" spans="1:6" x14ac:dyDescent="0.2">
      <c r="A68" s="43" t="s">
        <v>614</v>
      </c>
      <c r="B68" s="43"/>
      <c r="C68" s="43"/>
      <c r="D68" s="43"/>
      <c r="E68" s="43"/>
      <c r="F68" s="43"/>
    </row>
    <row r="69" spans="1:6" x14ac:dyDescent="0.2">
      <c r="A69" s="43" t="s">
        <v>615</v>
      </c>
      <c r="B69" s="43"/>
      <c r="C69" s="43"/>
      <c r="D69" s="43"/>
      <c r="E69" s="43"/>
      <c r="F69" s="43"/>
    </row>
    <row r="70" spans="1:6" x14ac:dyDescent="0.2">
      <c r="A70" s="43" t="s">
        <v>616</v>
      </c>
      <c r="B70" s="43"/>
      <c r="C70" s="43"/>
      <c r="D70" s="43"/>
      <c r="E70" s="43"/>
      <c r="F70" s="43"/>
    </row>
    <row r="71" spans="1:6" x14ac:dyDescent="0.2">
      <c r="A71" s="28"/>
      <c r="B71" s="28"/>
      <c r="C71" s="28"/>
      <c r="D71" s="28"/>
      <c r="E71" s="28"/>
      <c r="F71" s="28"/>
    </row>
    <row r="72" spans="1:6" ht="16.5" x14ac:dyDescent="0.2">
      <c r="A72" s="44" t="s">
        <v>617</v>
      </c>
      <c r="B72" s="44"/>
      <c r="C72" s="44"/>
      <c r="D72" s="44"/>
      <c r="E72" s="44"/>
      <c r="F72" s="44"/>
    </row>
    <row r="73" spans="1:6" x14ac:dyDescent="0.2">
      <c r="A73" s="43" t="s">
        <v>618</v>
      </c>
      <c r="B73" s="43"/>
      <c r="C73" s="43"/>
      <c r="D73" s="43"/>
      <c r="E73" s="43"/>
      <c r="F73" s="43"/>
    </row>
    <row r="74" spans="1:6" x14ac:dyDescent="0.2">
      <c r="A74" s="43" t="s">
        <v>619</v>
      </c>
      <c r="B74" s="43"/>
      <c r="C74" s="43"/>
      <c r="D74" s="43"/>
      <c r="E74" s="43"/>
      <c r="F74" s="43"/>
    </row>
    <row r="75" spans="1:6" x14ac:dyDescent="0.2">
      <c r="A75" s="43" t="s">
        <v>620</v>
      </c>
      <c r="B75" s="43"/>
      <c r="C75" s="43"/>
      <c r="D75" s="43"/>
      <c r="E75" s="43"/>
      <c r="F75" s="43"/>
    </row>
    <row r="76" spans="1:6" x14ac:dyDescent="0.2">
      <c r="A76" s="43" t="s">
        <v>621</v>
      </c>
      <c r="B76" s="43"/>
      <c r="C76" s="43"/>
      <c r="D76" s="43"/>
      <c r="E76" s="43"/>
      <c r="F76" s="43"/>
    </row>
    <row r="77" spans="1:6" x14ac:dyDescent="0.2">
      <c r="A77" s="43" t="s">
        <v>622</v>
      </c>
      <c r="B77" s="43"/>
      <c r="C77" s="43"/>
      <c r="D77" s="43"/>
      <c r="E77" s="43"/>
      <c r="F77" s="43"/>
    </row>
    <row r="78" spans="1:6" ht="42" customHeight="1" x14ac:dyDescent="0.2">
      <c r="A78" s="45"/>
      <c r="B78" s="45"/>
      <c r="C78" s="45"/>
      <c r="D78" s="45"/>
      <c r="E78" s="45"/>
      <c r="F78" s="45"/>
    </row>
    <row r="79" spans="1:6" ht="66" customHeight="1" x14ac:dyDescent="0.2">
      <c r="A79" s="45"/>
      <c r="B79" s="45"/>
      <c r="C79" s="45"/>
      <c r="D79" s="45"/>
      <c r="E79" s="45"/>
      <c r="F79" s="45"/>
    </row>
    <row r="80" spans="1:6" ht="42" customHeight="1" x14ac:dyDescent="0.2">
      <c r="A80" s="45"/>
      <c r="B80" s="45"/>
      <c r="C80" s="45"/>
      <c r="D80" s="45"/>
      <c r="E80" s="45"/>
      <c r="F80" s="45"/>
    </row>
    <row r="81" spans="1:6" x14ac:dyDescent="0.2">
      <c r="A81" s="43" t="s">
        <v>623</v>
      </c>
      <c r="B81" s="43"/>
      <c r="C81" s="43"/>
      <c r="D81" s="43"/>
      <c r="E81" s="43"/>
      <c r="F81" s="43"/>
    </row>
    <row r="82" spans="1:6" x14ac:dyDescent="0.2">
      <c r="A82" s="43" t="s">
        <v>624</v>
      </c>
      <c r="B82" s="43"/>
      <c r="C82" s="43"/>
      <c r="D82" s="43"/>
      <c r="E82" s="43"/>
      <c r="F82" s="43"/>
    </row>
    <row r="83" spans="1:6" x14ac:dyDescent="0.2">
      <c r="A83" s="43" t="s">
        <v>625</v>
      </c>
      <c r="B83" s="43"/>
      <c r="C83" s="43"/>
      <c r="D83" s="43"/>
      <c r="E83" s="43"/>
      <c r="F83" s="43"/>
    </row>
    <row r="84" spans="1:6" x14ac:dyDescent="0.2">
      <c r="A84" s="43" t="s">
        <v>626</v>
      </c>
      <c r="B84" s="43"/>
      <c r="C84" s="43"/>
      <c r="D84" s="43"/>
      <c r="E84" s="43"/>
      <c r="F84" s="43"/>
    </row>
    <row r="85" spans="1:6" x14ac:dyDescent="0.2">
      <c r="A85" s="28"/>
      <c r="B85" s="28"/>
      <c r="C85" s="28"/>
      <c r="D85" s="28"/>
      <c r="E85" s="28"/>
      <c r="F85" s="28"/>
    </row>
    <row r="86" spans="1:6" ht="16.5" x14ac:dyDescent="0.2">
      <c r="A86" s="44" t="s">
        <v>627</v>
      </c>
      <c r="B86" s="44"/>
      <c r="C86" s="44"/>
      <c r="D86" s="44"/>
      <c r="E86" s="44"/>
      <c r="F86" s="44"/>
    </row>
    <row r="87" spans="1:6" x14ac:dyDescent="0.2">
      <c r="A87" s="43" t="s">
        <v>628</v>
      </c>
      <c r="B87" s="43"/>
      <c r="C87" s="43"/>
      <c r="D87" s="43"/>
      <c r="E87" s="43"/>
      <c r="F87" s="43"/>
    </row>
    <row r="88" spans="1:6" x14ac:dyDescent="0.2">
      <c r="A88" s="43" t="s">
        <v>629</v>
      </c>
      <c r="B88" s="43"/>
      <c r="C88" s="43"/>
      <c r="D88" s="43"/>
      <c r="E88" s="43"/>
      <c r="F88" s="43"/>
    </row>
    <row r="89" spans="1:6" x14ac:dyDescent="0.2">
      <c r="A89" s="43" t="s">
        <v>630</v>
      </c>
      <c r="B89" s="43"/>
      <c r="C89" s="43"/>
      <c r="D89" s="43"/>
      <c r="E89" s="43"/>
      <c r="F89" s="43"/>
    </row>
    <row r="90" spans="1:6" x14ac:dyDescent="0.2">
      <c r="A90" s="43" t="s">
        <v>631</v>
      </c>
      <c r="B90" s="43"/>
      <c r="C90" s="43"/>
      <c r="D90" s="43"/>
      <c r="E90" s="43"/>
      <c r="F90" s="43"/>
    </row>
    <row r="91" spans="1:6" x14ac:dyDescent="0.2">
      <c r="A91" s="43" t="s">
        <v>632</v>
      </c>
      <c r="B91" s="43"/>
      <c r="C91" s="43"/>
      <c r="D91" s="43"/>
      <c r="E91" s="43"/>
      <c r="F91" s="43"/>
    </row>
    <row r="92" spans="1:6" ht="42" customHeight="1" x14ac:dyDescent="0.2">
      <c r="A92" s="45"/>
      <c r="B92" s="45"/>
      <c r="C92" s="45"/>
      <c r="D92" s="45"/>
      <c r="E92" s="45"/>
      <c r="F92" s="45"/>
    </row>
    <row r="93" spans="1:6" ht="42" customHeight="1" x14ac:dyDescent="0.2">
      <c r="A93" s="45"/>
      <c r="B93" s="45"/>
      <c r="C93" s="45"/>
      <c r="D93" s="45"/>
      <c r="E93" s="45"/>
      <c r="F93" s="45"/>
    </row>
    <row r="94" spans="1:6" x14ac:dyDescent="0.2">
      <c r="A94" s="43" t="s">
        <v>633</v>
      </c>
      <c r="B94" s="43"/>
      <c r="C94" s="43"/>
      <c r="D94" s="43"/>
      <c r="E94" s="43"/>
      <c r="F94" s="43"/>
    </row>
    <row r="95" spans="1:6" x14ac:dyDescent="0.2">
      <c r="A95" s="43" t="s">
        <v>634</v>
      </c>
      <c r="B95" s="43"/>
      <c r="C95" s="43"/>
      <c r="D95" s="43"/>
      <c r="E95" s="43"/>
      <c r="F95" s="43"/>
    </row>
    <row r="96" spans="1:6" x14ac:dyDescent="0.2">
      <c r="A96" s="43" t="s">
        <v>635</v>
      </c>
      <c r="B96" s="43"/>
      <c r="C96" s="43"/>
      <c r="D96" s="43"/>
      <c r="E96" s="43"/>
      <c r="F96" s="43"/>
    </row>
    <row r="97" spans="1:6" x14ac:dyDescent="0.2">
      <c r="A97" s="43" t="s">
        <v>636</v>
      </c>
      <c r="B97" s="43"/>
      <c r="C97" s="43"/>
      <c r="D97" s="43"/>
      <c r="E97" s="43"/>
      <c r="F97" s="43"/>
    </row>
    <row r="98" spans="1:6" x14ac:dyDescent="0.2">
      <c r="A98" s="43" t="s">
        <v>637</v>
      </c>
      <c r="B98" s="43"/>
      <c r="C98" s="43"/>
      <c r="D98" s="43"/>
      <c r="E98" s="43"/>
      <c r="F98" s="43"/>
    </row>
    <row r="99" spans="1:6" x14ac:dyDescent="0.2">
      <c r="A99" s="43" t="s">
        <v>638</v>
      </c>
      <c r="B99" s="43"/>
      <c r="C99" s="43"/>
      <c r="D99" s="43"/>
      <c r="E99" s="43"/>
      <c r="F99" s="43"/>
    </row>
    <row r="100" spans="1:6" x14ac:dyDescent="0.2">
      <c r="A100" s="43" t="s">
        <v>639</v>
      </c>
      <c r="B100" s="43"/>
      <c r="C100" s="43"/>
      <c r="D100" s="43"/>
      <c r="E100" s="43"/>
      <c r="F100" s="43"/>
    </row>
    <row r="101" spans="1:6" ht="42" customHeight="1" x14ac:dyDescent="0.2">
      <c r="A101" s="45"/>
      <c r="B101" s="45"/>
      <c r="C101" s="45"/>
      <c r="D101" s="45"/>
      <c r="E101" s="45"/>
      <c r="F101" s="45"/>
    </row>
    <row r="102" spans="1:6" x14ac:dyDescent="0.2">
      <c r="A102" s="43" t="s">
        <v>640</v>
      </c>
      <c r="B102" s="43"/>
      <c r="C102" s="43"/>
      <c r="D102" s="43"/>
      <c r="E102" s="43"/>
      <c r="F102" s="43"/>
    </row>
    <row r="103" spans="1:6" x14ac:dyDescent="0.2">
      <c r="A103" s="43" t="s">
        <v>641</v>
      </c>
      <c r="B103" s="43"/>
      <c r="C103" s="43"/>
      <c r="D103" s="43"/>
      <c r="E103" s="43"/>
      <c r="F103" s="43"/>
    </row>
    <row r="104" spans="1:6" x14ac:dyDescent="0.2">
      <c r="A104" s="43" t="s">
        <v>642</v>
      </c>
      <c r="B104" s="43"/>
      <c r="C104" s="43"/>
      <c r="D104" s="43"/>
      <c r="E104" s="43"/>
      <c r="F104" s="43"/>
    </row>
    <row r="105" spans="1:6" x14ac:dyDescent="0.2">
      <c r="A105" s="43" t="s">
        <v>643</v>
      </c>
      <c r="B105" s="43"/>
      <c r="C105" s="43"/>
      <c r="D105" s="43"/>
      <c r="E105" s="43"/>
      <c r="F105" s="43"/>
    </row>
    <row r="106" spans="1:6" x14ac:dyDescent="0.2">
      <c r="A106" s="43" t="s">
        <v>644</v>
      </c>
      <c r="B106" s="43"/>
      <c r="C106" s="43"/>
      <c r="D106" s="43"/>
      <c r="E106" s="43"/>
      <c r="F106" s="43"/>
    </row>
    <row r="107" spans="1:6" x14ac:dyDescent="0.2">
      <c r="A107" s="43" t="s">
        <v>645</v>
      </c>
      <c r="B107" s="43"/>
      <c r="C107" s="43"/>
      <c r="D107" s="43"/>
      <c r="E107" s="43"/>
      <c r="F107" s="43"/>
    </row>
    <row r="108" spans="1:6" x14ac:dyDescent="0.2">
      <c r="A108" s="43" t="s">
        <v>646</v>
      </c>
      <c r="B108" s="43"/>
      <c r="C108" s="43"/>
      <c r="D108" s="43"/>
      <c r="E108" s="43"/>
      <c r="F108" s="43"/>
    </row>
    <row r="109" spans="1:6" x14ac:dyDescent="0.2">
      <c r="A109" s="28"/>
      <c r="B109" s="28"/>
      <c r="C109" s="28"/>
      <c r="D109" s="28"/>
      <c r="E109" s="28"/>
      <c r="F109" s="28"/>
    </row>
    <row r="110" spans="1:6" ht="16.5" x14ac:dyDescent="0.2">
      <c r="A110" s="44" t="s">
        <v>647</v>
      </c>
      <c r="B110" s="44"/>
      <c r="C110" s="44"/>
      <c r="D110" s="44"/>
      <c r="E110" s="44"/>
      <c r="F110" s="44"/>
    </row>
    <row r="111" spans="1:6" x14ac:dyDescent="0.2">
      <c r="A111" s="43" t="s">
        <v>648</v>
      </c>
      <c r="B111" s="43"/>
      <c r="C111" s="43"/>
      <c r="D111" s="43"/>
      <c r="E111" s="43"/>
      <c r="F111" s="43"/>
    </row>
    <row r="112" spans="1:6" x14ac:dyDescent="0.2">
      <c r="A112" s="43" t="s">
        <v>649</v>
      </c>
      <c r="B112" s="43"/>
      <c r="C112" s="43"/>
      <c r="D112" s="43"/>
      <c r="E112" s="43"/>
      <c r="F112" s="43"/>
    </row>
    <row r="113" spans="1:6" x14ac:dyDescent="0.2">
      <c r="A113" s="43" t="s">
        <v>650</v>
      </c>
      <c r="B113" s="43"/>
      <c r="C113" s="43"/>
      <c r="D113" s="43"/>
      <c r="E113" s="43"/>
      <c r="F113" s="43"/>
    </row>
    <row r="114" spans="1:6" ht="66" customHeight="1" x14ac:dyDescent="0.2">
      <c r="A114" s="45"/>
      <c r="B114" s="45"/>
      <c r="C114" s="45"/>
      <c r="D114" s="45"/>
      <c r="E114" s="45"/>
      <c r="F114" s="45"/>
    </row>
    <row r="115" spans="1:6" x14ac:dyDescent="0.2">
      <c r="A115" s="43" t="s">
        <v>651</v>
      </c>
      <c r="B115" s="43"/>
      <c r="C115" s="43"/>
      <c r="D115" s="43"/>
      <c r="E115" s="43"/>
      <c r="F115" s="43"/>
    </row>
    <row r="116" spans="1:6" x14ac:dyDescent="0.2">
      <c r="A116" s="43" t="s">
        <v>652</v>
      </c>
      <c r="B116" s="43"/>
      <c r="C116" s="43"/>
      <c r="D116" s="43"/>
      <c r="E116" s="43"/>
      <c r="F116" s="43"/>
    </row>
    <row r="117" spans="1:6" x14ac:dyDescent="0.2">
      <c r="A117" s="43" t="s">
        <v>653</v>
      </c>
      <c r="B117" s="43"/>
      <c r="C117" s="43"/>
      <c r="D117" s="43"/>
      <c r="E117" s="43"/>
      <c r="F117" s="43"/>
    </row>
    <row r="118" spans="1:6" x14ac:dyDescent="0.2">
      <c r="A118" s="43" t="s">
        <v>654</v>
      </c>
      <c r="B118" s="43"/>
      <c r="C118" s="43"/>
      <c r="D118" s="43"/>
      <c r="E118" s="43"/>
      <c r="F118" s="43"/>
    </row>
    <row r="119" spans="1:6" x14ac:dyDescent="0.2">
      <c r="A119" s="28"/>
      <c r="B119" s="28"/>
      <c r="C119" s="28"/>
      <c r="D119" s="28"/>
      <c r="E119" s="28"/>
      <c r="F119" s="28"/>
    </row>
    <row r="120" spans="1:6" ht="16.5" x14ac:dyDescent="0.2">
      <c r="A120" s="44" t="s">
        <v>655</v>
      </c>
      <c r="B120" s="44"/>
      <c r="C120" s="44"/>
      <c r="D120" s="44"/>
      <c r="E120" s="44"/>
      <c r="F120" s="44"/>
    </row>
    <row r="121" spans="1:6" x14ac:dyDescent="0.2">
      <c r="A121" s="43" t="s">
        <v>656</v>
      </c>
      <c r="B121" s="43"/>
      <c r="C121" s="43"/>
      <c r="D121" s="43"/>
      <c r="E121" s="43"/>
      <c r="F121" s="43"/>
    </row>
    <row r="122" spans="1:6" ht="66" customHeight="1" x14ac:dyDescent="0.2">
      <c r="A122" s="45"/>
      <c r="B122" s="45"/>
      <c r="C122" s="45"/>
      <c r="D122" s="45"/>
      <c r="E122" s="45"/>
      <c r="F122" s="45"/>
    </row>
    <row r="123" spans="1:6" x14ac:dyDescent="0.2">
      <c r="A123" s="43" t="s">
        <v>657</v>
      </c>
      <c r="B123" s="43"/>
      <c r="C123" s="43"/>
      <c r="D123" s="43"/>
      <c r="E123" s="43"/>
      <c r="F123" s="43"/>
    </row>
    <row r="124" spans="1:6" x14ac:dyDescent="0.2">
      <c r="A124" s="43" t="s">
        <v>658</v>
      </c>
      <c r="B124" s="43"/>
      <c r="C124" s="43"/>
      <c r="D124" s="43"/>
      <c r="E124" s="43"/>
      <c r="F124" s="43"/>
    </row>
    <row r="125" spans="1:6" x14ac:dyDescent="0.2">
      <c r="A125" s="43" t="s">
        <v>659</v>
      </c>
      <c r="B125" s="43"/>
      <c r="C125" s="43"/>
      <c r="D125" s="43"/>
      <c r="E125" s="43"/>
      <c r="F125" s="43"/>
    </row>
    <row r="126" spans="1:6" x14ac:dyDescent="0.2">
      <c r="A126" s="28"/>
      <c r="B126" s="28"/>
      <c r="C126" s="28"/>
      <c r="D126" s="28"/>
      <c r="E126" s="28"/>
      <c r="F126" s="28"/>
    </row>
    <row r="127" spans="1:6" ht="16.5" x14ac:dyDescent="0.2">
      <c r="A127" s="44" t="s">
        <v>660</v>
      </c>
      <c r="B127" s="44"/>
      <c r="C127" s="44"/>
      <c r="D127" s="44"/>
      <c r="E127" s="44"/>
      <c r="F127" s="44"/>
    </row>
    <row r="128" spans="1:6" x14ac:dyDescent="0.2">
      <c r="A128" s="43" t="s">
        <v>661</v>
      </c>
      <c r="B128" s="43"/>
      <c r="C128" s="43"/>
      <c r="D128" s="43"/>
      <c r="E128" s="43"/>
      <c r="F128" s="43"/>
    </row>
    <row r="129" spans="1:6" ht="66" customHeight="1" x14ac:dyDescent="0.2">
      <c r="A129" s="45"/>
      <c r="B129" s="45"/>
      <c r="C129" s="45"/>
      <c r="D129" s="45"/>
      <c r="E129" s="45"/>
      <c r="F129" s="45"/>
    </row>
    <row r="130" spans="1:6" ht="42" customHeight="1" x14ac:dyDescent="0.2">
      <c r="A130" s="45"/>
      <c r="B130" s="45"/>
      <c r="C130" s="45"/>
      <c r="D130" s="45"/>
      <c r="E130" s="45"/>
      <c r="F130" s="45"/>
    </row>
    <row r="131" spans="1:6" ht="42" customHeight="1" x14ac:dyDescent="0.2">
      <c r="A131" s="45"/>
      <c r="B131" s="45"/>
      <c r="C131" s="45"/>
      <c r="D131" s="45"/>
      <c r="E131" s="45"/>
      <c r="F131" s="45"/>
    </row>
    <row r="132" spans="1:6" x14ac:dyDescent="0.2">
      <c r="A132" s="43" t="s">
        <v>662</v>
      </c>
      <c r="B132" s="43"/>
      <c r="C132" s="43"/>
      <c r="D132" s="43"/>
      <c r="E132" s="43"/>
      <c r="F132" s="43"/>
    </row>
    <row r="133" spans="1:6" x14ac:dyDescent="0.2">
      <c r="A133" s="43" t="s">
        <v>663</v>
      </c>
      <c r="B133" s="43"/>
      <c r="C133" s="43"/>
      <c r="D133" s="43"/>
      <c r="E133" s="43"/>
      <c r="F133" s="43"/>
    </row>
    <row r="134" spans="1:6" x14ac:dyDescent="0.2">
      <c r="A134" s="43" t="s">
        <v>664</v>
      </c>
      <c r="B134" s="43"/>
      <c r="C134" s="43"/>
      <c r="D134" s="43"/>
      <c r="E134" s="43"/>
      <c r="F134" s="43"/>
    </row>
    <row r="135" spans="1:6" x14ac:dyDescent="0.2">
      <c r="A135" s="28"/>
      <c r="B135" s="28"/>
      <c r="C135" s="28"/>
      <c r="D135" s="28"/>
      <c r="E135" s="28"/>
      <c r="F135" s="28"/>
    </row>
    <row r="136" spans="1:6" ht="16.5" x14ac:dyDescent="0.2">
      <c r="A136" s="44" t="s">
        <v>665</v>
      </c>
      <c r="B136" s="44"/>
      <c r="C136" s="44"/>
      <c r="D136" s="44"/>
      <c r="E136" s="44"/>
      <c r="F136" s="44"/>
    </row>
    <row r="137" spans="1:6" x14ac:dyDescent="0.2">
      <c r="A137" s="43" t="s">
        <v>666</v>
      </c>
      <c r="B137" s="43"/>
      <c r="C137" s="43"/>
      <c r="D137" s="43"/>
      <c r="E137" s="43"/>
      <c r="F137" s="43"/>
    </row>
    <row r="138" spans="1:6" ht="66" customHeight="1" x14ac:dyDescent="0.2">
      <c r="A138" s="45"/>
      <c r="B138" s="45"/>
      <c r="C138" s="45"/>
      <c r="D138" s="45"/>
      <c r="E138" s="45"/>
      <c r="F138" s="45"/>
    </row>
    <row r="139" spans="1:6" x14ac:dyDescent="0.2">
      <c r="A139" s="43" t="s">
        <v>667</v>
      </c>
      <c r="B139" s="43"/>
      <c r="C139" s="43"/>
      <c r="D139" s="43"/>
      <c r="E139" s="43"/>
      <c r="F139" s="43"/>
    </row>
    <row r="140" spans="1:6" x14ac:dyDescent="0.2">
      <c r="A140" s="43" t="s">
        <v>668</v>
      </c>
      <c r="B140" s="43"/>
      <c r="C140" s="43"/>
      <c r="D140" s="43"/>
      <c r="E140" s="43"/>
      <c r="F140" s="43"/>
    </row>
    <row r="141" spans="1:6" x14ac:dyDescent="0.2">
      <c r="A141" s="43" t="s">
        <v>669</v>
      </c>
      <c r="B141" s="43"/>
      <c r="C141" s="43"/>
      <c r="D141" s="43"/>
      <c r="E141" s="43"/>
      <c r="F141" s="43"/>
    </row>
    <row r="142" spans="1:6" x14ac:dyDescent="0.2">
      <c r="A142" s="43" t="s">
        <v>670</v>
      </c>
      <c r="B142" s="43"/>
      <c r="C142" s="43"/>
      <c r="D142" s="43"/>
      <c r="E142" s="43"/>
      <c r="F142" s="43"/>
    </row>
    <row r="143" spans="1:6" x14ac:dyDescent="0.2">
      <c r="A143" s="43" t="e">
        <f xml:space="preserve"> User берется SLS.Crack.Phi3.</f>
        <v>#NAME?</v>
      </c>
      <c r="B143" s="43"/>
      <c r="C143" s="43"/>
      <c r="D143" s="43"/>
      <c r="E143" s="43"/>
      <c r="F143" s="43"/>
    </row>
    <row r="144" spans="1:6" x14ac:dyDescent="0.2">
      <c r="A144" s="43" t="s">
        <v>671</v>
      </c>
      <c r="B144" s="43"/>
      <c r="C144" s="43"/>
      <c r="D144" s="43"/>
      <c r="E144" s="43"/>
      <c r="F144" s="43"/>
    </row>
    <row r="145" spans="1:6" x14ac:dyDescent="0.2">
      <c r="A145" s="43" t="s">
        <v>672</v>
      </c>
      <c r="B145" s="43"/>
      <c r="C145" s="43"/>
      <c r="D145" s="43"/>
      <c r="E145" s="43"/>
      <c r="F145" s="43"/>
    </row>
    <row r="146" spans="1:6" x14ac:dyDescent="0.2">
      <c r="A146" s="43" t="s">
        <v>673</v>
      </c>
      <c r="B146" s="43"/>
      <c r="C146" s="43"/>
      <c r="D146" s="43"/>
      <c r="E146" s="43"/>
      <c r="F146" s="43"/>
    </row>
    <row r="147" spans="1:6" x14ac:dyDescent="0.2">
      <c r="A147" s="43" t="s">
        <v>674</v>
      </c>
      <c r="B147" s="43"/>
      <c r="C147" s="43"/>
      <c r="D147" s="43"/>
      <c r="E147" s="43"/>
      <c r="F147" s="43"/>
    </row>
    <row r="148" spans="1:6" x14ac:dyDescent="0.2">
      <c r="A148" s="43" t="s">
        <v>675</v>
      </c>
      <c r="B148" s="43"/>
      <c r="C148" s="43"/>
      <c r="D148" s="43"/>
      <c r="E148" s="43"/>
      <c r="F148" s="43"/>
    </row>
    <row r="149" spans="1:6" x14ac:dyDescent="0.2">
      <c r="A149" s="43" t="s">
        <v>676</v>
      </c>
      <c r="B149" s="43"/>
      <c r="C149" s="43"/>
      <c r="D149" s="43"/>
      <c r="E149" s="43"/>
      <c r="F149" s="43"/>
    </row>
    <row r="150" spans="1:6" x14ac:dyDescent="0.2">
      <c r="A150" s="43" t="s">
        <v>677</v>
      </c>
      <c r="B150" s="43"/>
      <c r="C150" s="43"/>
      <c r="D150" s="43"/>
      <c r="E150" s="43"/>
      <c r="F150" s="43"/>
    </row>
    <row r="151" spans="1:6" x14ac:dyDescent="0.2">
      <c r="A151" s="43" t="s">
        <v>678</v>
      </c>
      <c r="B151" s="43"/>
      <c r="C151" s="43"/>
      <c r="D151" s="43"/>
      <c r="E151" s="43"/>
      <c r="F151" s="43"/>
    </row>
    <row r="152" spans="1:6" x14ac:dyDescent="0.2">
      <c r="A152" s="43" t="s">
        <v>679</v>
      </c>
      <c r="B152" s="43"/>
      <c r="C152" s="43"/>
      <c r="D152" s="43"/>
      <c r="E152" s="43"/>
      <c r="F152" s="43"/>
    </row>
    <row r="153" spans="1:6" ht="66" customHeight="1" x14ac:dyDescent="0.2">
      <c r="A153" s="45"/>
      <c r="B153" s="45"/>
      <c r="C153" s="45"/>
      <c r="D153" s="45"/>
      <c r="E153" s="45"/>
      <c r="F153" s="45"/>
    </row>
    <row r="154" spans="1:6" x14ac:dyDescent="0.2">
      <c r="A154" s="43" t="s">
        <v>680</v>
      </c>
      <c r="B154" s="43"/>
      <c r="C154" s="43"/>
      <c r="D154" s="43"/>
      <c r="E154" s="43"/>
      <c r="F154" s="43"/>
    </row>
    <row r="155" spans="1:6" x14ac:dyDescent="0.2">
      <c r="A155" s="43" t="s">
        <v>681</v>
      </c>
      <c r="B155" s="43"/>
      <c r="C155" s="43"/>
      <c r="D155" s="43"/>
      <c r="E155" s="43"/>
      <c r="F155" s="43"/>
    </row>
    <row r="156" spans="1:6" x14ac:dyDescent="0.2">
      <c r="A156" s="43" t="s">
        <v>682</v>
      </c>
      <c r="B156" s="43"/>
      <c r="C156" s="43"/>
      <c r="D156" s="43"/>
      <c r="E156" s="43"/>
      <c r="F156" s="43"/>
    </row>
    <row r="157" spans="1:6" x14ac:dyDescent="0.2">
      <c r="A157" s="43" t="s">
        <v>683</v>
      </c>
      <c r="B157" s="43"/>
      <c r="C157" s="43"/>
      <c r="D157" s="43"/>
      <c r="E157" s="43"/>
      <c r="F157" s="43"/>
    </row>
    <row r="158" spans="1:6" x14ac:dyDescent="0.2">
      <c r="A158" s="43" t="s">
        <v>684</v>
      </c>
      <c r="B158" s="43"/>
      <c r="C158" s="43"/>
      <c r="D158" s="43"/>
      <c r="E158" s="43"/>
      <c r="F158" s="43"/>
    </row>
    <row r="159" spans="1:6" ht="66" customHeight="1" x14ac:dyDescent="0.2">
      <c r="A159" s="45"/>
      <c r="B159" s="45"/>
      <c r="C159" s="45"/>
      <c r="D159" s="45"/>
      <c r="E159" s="45"/>
      <c r="F159" s="45"/>
    </row>
    <row r="160" spans="1:6" x14ac:dyDescent="0.2">
      <c r="A160" s="43" t="s">
        <v>685</v>
      </c>
      <c r="B160" s="43"/>
      <c r="C160" s="43"/>
      <c r="D160" s="43"/>
      <c r="E160" s="43"/>
      <c r="F160" s="43"/>
    </row>
    <row r="161" spans="1:6" x14ac:dyDescent="0.2">
      <c r="A161" s="43" t="s">
        <v>686</v>
      </c>
      <c r="B161" s="43"/>
      <c r="C161" s="43"/>
      <c r="D161" s="43"/>
      <c r="E161" s="43"/>
      <c r="F161" s="43"/>
    </row>
    <row r="162" spans="1:6" x14ac:dyDescent="0.2">
      <c r="A162" s="28"/>
      <c r="B162" s="28"/>
      <c r="C162" s="28"/>
      <c r="D162" s="28"/>
      <c r="E162" s="28"/>
      <c r="F162" s="28"/>
    </row>
    <row r="163" spans="1:6" ht="16.5" x14ac:dyDescent="0.2">
      <c r="A163" s="44" t="s">
        <v>687</v>
      </c>
      <c r="B163" s="44"/>
      <c r="C163" s="44"/>
      <c r="D163" s="44"/>
      <c r="E163" s="44"/>
      <c r="F163" s="44"/>
    </row>
    <row r="164" spans="1:6" x14ac:dyDescent="0.2">
      <c r="A164" s="43" t="s">
        <v>688</v>
      </c>
      <c r="B164" s="43"/>
      <c r="C164" s="43"/>
      <c r="D164" s="43"/>
      <c r="E164" s="43"/>
      <c r="F164" s="43"/>
    </row>
    <row r="165" spans="1:6" x14ac:dyDescent="0.2">
      <c r="A165" s="43" t="s">
        <v>689</v>
      </c>
      <c r="B165" s="43"/>
      <c r="C165" s="43"/>
      <c r="D165" s="43"/>
      <c r="E165" s="43"/>
      <c r="F165" s="43"/>
    </row>
    <row r="166" spans="1:6" ht="42" customHeight="1" x14ac:dyDescent="0.2">
      <c r="A166" s="45"/>
      <c r="B166" s="45"/>
      <c r="C166" s="45"/>
      <c r="D166" s="45"/>
      <c r="E166" s="45"/>
      <c r="F166" s="45"/>
    </row>
    <row r="167" spans="1:6" ht="66" customHeight="1" x14ac:dyDescent="0.2">
      <c r="A167" s="45"/>
      <c r="B167" s="45"/>
      <c r="C167" s="45"/>
      <c r="D167" s="45"/>
      <c r="E167" s="45"/>
      <c r="F167" s="45"/>
    </row>
    <row r="168" spans="1:6" x14ac:dyDescent="0.2">
      <c r="A168" s="43" t="s">
        <v>690</v>
      </c>
      <c r="B168" s="43"/>
      <c r="C168" s="43"/>
      <c r="D168" s="43"/>
      <c r="E168" s="43"/>
      <c r="F168" s="43"/>
    </row>
    <row r="169" spans="1:6" x14ac:dyDescent="0.2">
      <c r="A169" s="43" t="s">
        <v>691</v>
      </c>
      <c r="B169" s="43"/>
      <c r="C169" s="43"/>
      <c r="D169" s="43"/>
      <c r="E169" s="43"/>
      <c r="F169" s="43"/>
    </row>
    <row r="170" spans="1:6" x14ac:dyDescent="0.2">
      <c r="A170" s="43" t="s">
        <v>692</v>
      </c>
      <c r="B170" s="43"/>
      <c r="C170" s="43"/>
      <c r="D170" s="43"/>
      <c r="E170" s="43"/>
      <c r="F170" s="43"/>
    </row>
    <row r="171" spans="1:6" x14ac:dyDescent="0.2">
      <c r="A171" s="43" t="s">
        <v>693</v>
      </c>
      <c r="B171" s="43"/>
      <c r="C171" s="43"/>
      <c r="D171" s="43"/>
      <c r="E171" s="43"/>
      <c r="F171" s="43"/>
    </row>
    <row r="172" spans="1:6" x14ac:dyDescent="0.2">
      <c r="A172" s="28"/>
      <c r="B172" s="28"/>
      <c r="C172" s="28"/>
      <c r="D172" s="28"/>
      <c r="E172" s="28"/>
      <c r="F172" s="28"/>
    </row>
    <row r="173" spans="1:6" ht="16.5" x14ac:dyDescent="0.2">
      <c r="A173" s="44" t="s">
        <v>694</v>
      </c>
      <c r="B173" s="44"/>
      <c r="C173" s="44"/>
      <c r="D173" s="44"/>
      <c r="E173" s="44"/>
      <c r="F173" s="44"/>
    </row>
    <row r="174" spans="1:6" x14ac:dyDescent="0.2">
      <c r="A174" s="43" t="s">
        <v>695</v>
      </c>
      <c r="B174" s="43"/>
      <c r="C174" s="43"/>
      <c r="D174" s="43"/>
      <c r="E174" s="43"/>
      <c r="F174" s="43"/>
    </row>
    <row r="175" spans="1:6" x14ac:dyDescent="0.2">
      <c r="A175" s="43" t="s">
        <v>696</v>
      </c>
      <c r="B175" s="43"/>
      <c r="C175" s="43"/>
      <c r="D175" s="43"/>
      <c r="E175" s="43"/>
      <c r="F175" s="43"/>
    </row>
    <row r="176" spans="1:6" x14ac:dyDescent="0.2">
      <c r="A176" s="43" t="s">
        <v>697</v>
      </c>
      <c r="B176" s="43"/>
      <c r="C176" s="43"/>
      <c r="D176" s="43"/>
      <c r="E176" s="43"/>
      <c r="F176" s="43"/>
    </row>
    <row r="177" spans="1:6" x14ac:dyDescent="0.2">
      <c r="A177" s="43" t="s">
        <v>698</v>
      </c>
      <c r="B177" s="43"/>
      <c r="C177" s="43"/>
      <c r="D177" s="43"/>
      <c r="E177" s="43"/>
      <c r="F177" s="43"/>
    </row>
    <row r="178" spans="1:6" x14ac:dyDescent="0.2">
      <c r="A178" s="43" t="s">
        <v>699</v>
      </c>
      <c r="B178" s="43"/>
      <c r="C178" s="43"/>
      <c r="D178" s="43"/>
      <c r="E178" s="43"/>
      <c r="F178" s="43"/>
    </row>
    <row r="179" spans="1:6" ht="42" customHeight="1" x14ac:dyDescent="0.2">
      <c r="A179" s="45"/>
      <c r="B179" s="45"/>
      <c r="C179" s="45"/>
      <c r="D179" s="45"/>
      <c r="E179" s="45"/>
      <c r="F179" s="45"/>
    </row>
    <row r="180" spans="1:6" ht="66" customHeight="1" x14ac:dyDescent="0.2">
      <c r="A180" s="45"/>
      <c r="B180" s="45"/>
      <c r="C180" s="45"/>
      <c r="D180" s="45"/>
      <c r="E180" s="45"/>
      <c r="F180" s="45"/>
    </row>
    <row r="181" spans="1:6" x14ac:dyDescent="0.2">
      <c r="A181" s="43" t="s">
        <v>700</v>
      </c>
      <c r="B181" s="43"/>
      <c r="C181" s="43"/>
      <c r="D181" s="43"/>
      <c r="E181" s="43"/>
      <c r="F181" s="43"/>
    </row>
    <row r="182" spans="1:6" x14ac:dyDescent="0.2">
      <c r="A182" s="43" t="s">
        <v>689</v>
      </c>
      <c r="B182" s="43"/>
      <c r="C182" s="43"/>
      <c r="D182" s="43"/>
      <c r="E182" s="43"/>
      <c r="F182" s="43"/>
    </row>
    <row r="183" spans="1:6" x14ac:dyDescent="0.2">
      <c r="A183" s="43" t="s">
        <v>701</v>
      </c>
      <c r="B183" s="43"/>
      <c r="C183" s="43"/>
      <c r="D183" s="43"/>
      <c r="E183" s="43"/>
      <c r="F183" s="43"/>
    </row>
    <row r="184" spans="1:6" x14ac:dyDescent="0.2">
      <c r="A184" s="43" t="s">
        <v>702</v>
      </c>
      <c r="B184" s="43"/>
      <c r="C184" s="43"/>
      <c r="D184" s="43"/>
      <c r="E184" s="43"/>
      <c r="F184" s="43"/>
    </row>
    <row r="185" spans="1:6" x14ac:dyDescent="0.2">
      <c r="A185" s="43" t="s">
        <v>703</v>
      </c>
      <c r="B185" s="43"/>
      <c r="C185" s="43"/>
      <c r="D185" s="43"/>
      <c r="E185" s="43"/>
      <c r="F185" s="43"/>
    </row>
    <row r="186" spans="1:6" x14ac:dyDescent="0.2">
      <c r="A186" s="43" t="s">
        <v>704</v>
      </c>
      <c r="B186" s="43"/>
      <c r="C186" s="43"/>
      <c r="D186" s="43"/>
      <c r="E186" s="43"/>
      <c r="F186" s="43"/>
    </row>
    <row r="187" spans="1:6" x14ac:dyDescent="0.2">
      <c r="A187" s="43" t="s">
        <v>705</v>
      </c>
      <c r="B187" s="43"/>
      <c r="C187" s="43"/>
      <c r="D187" s="43"/>
      <c r="E187" s="43"/>
      <c r="F187" s="43"/>
    </row>
    <row r="188" spans="1:6" x14ac:dyDescent="0.2">
      <c r="A188" s="28"/>
      <c r="B188" s="28"/>
      <c r="C188" s="28"/>
      <c r="D188" s="28"/>
      <c r="E188" s="28"/>
      <c r="F188" s="28"/>
    </row>
    <row r="189" spans="1:6" ht="16.5" x14ac:dyDescent="0.2">
      <c r="A189" s="44" t="s">
        <v>706</v>
      </c>
      <c r="B189" s="44"/>
      <c r="C189" s="44"/>
      <c r="D189" s="44"/>
      <c r="E189" s="44"/>
      <c r="F189" s="44"/>
    </row>
    <row r="190" spans="1:6" x14ac:dyDescent="0.2">
      <c r="A190" s="43" t="s">
        <v>707</v>
      </c>
      <c r="B190" s="43"/>
      <c r="C190" s="43"/>
      <c r="D190" s="43"/>
      <c r="E190" s="43"/>
      <c r="F190" s="43"/>
    </row>
    <row r="191" spans="1:6" x14ac:dyDescent="0.2">
      <c r="A191" s="43" t="s">
        <v>708</v>
      </c>
      <c r="B191" s="43"/>
      <c r="C191" s="43"/>
      <c r="D191" s="43"/>
      <c r="E191" s="43"/>
      <c r="F191" s="43"/>
    </row>
    <row r="192" spans="1:6" x14ac:dyDescent="0.2">
      <c r="A192" s="43" t="s">
        <v>709</v>
      </c>
      <c r="B192" s="43"/>
      <c r="C192" s="43"/>
      <c r="D192" s="43"/>
      <c r="E192" s="43"/>
      <c r="F192" s="43"/>
    </row>
    <row r="193" spans="1:6" x14ac:dyDescent="0.2">
      <c r="A193" s="43" t="s">
        <v>710</v>
      </c>
      <c r="B193" s="43"/>
      <c r="C193" s="43"/>
      <c r="D193" s="43"/>
      <c r="E193" s="43"/>
      <c r="F193" s="43"/>
    </row>
    <row r="194" spans="1:6" x14ac:dyDescent="0.2">
      <c r="A194" s="28"/>
      <c r="B194" s="28"/>
      <c r="C194" s="28"/>
      <c r="D194" s="28"/>
      <c r="E194" s="28"/>
      <c r="F194" s="28"/>
    </row>
    <row r="195" spans="1:6" x14ac:dyDescent="0.2">
      <c r="A195" s="28"/>
      <c r="B195" s="28"/>
      <c r="C195" s="28"/>
      <c r="D195" s="28"/>
      <c r="E195" s="28"/>
      <c r="F195" s="28"/>
    </row>
    <row r="196" spans="1:6" ht="20.25" x14ac:dyDescent="0.2">
      <c r="A196" s="46" t="s">
        <v>711</v>
      </c>
      <c r="B196" s="46"/>
      <c r="C196" s="46"/>
      <c r="D196" s="46"/>
      <c r="E196" s="46"/>
      <c r="F196" s="46"/>
    </row>
    <row r="197" spans="1:6" x14ac:dyDescent="0.2">
      <c r="A197" s="43" t="s">
        <v>712</v>
      </c>
      <c r="B197" s="43"/>
      <c r="C197" s="43"/>
      <c r="D197" s="43"/>
      <c r="E197" s="43"/>
      <c r="F197" s="43"/>
    </row>
    <row r="198" spans="1:6" x14ac:dyDescent="0.2">
      <c r="A198" s="43" t="s">
        <v>713</v>
      </c>
      <c r="B198" s="43"/>
      <c r="C198" s="43"/>
      <c r="D198" s="43"/>
      <c r="E198" s="43"/>
      <c r="F198" s="43"/>
    </row>
    <row r="199" spans="1:6" x14ac:dyDescent="0.2">
      <c r="A199" s="43" t="s">
        <v>714</v>
      </c>
      <c r="B199" s="43"/>
      <c r="C199" s="43"/>
      <c r="D199" s="43"/>
      <c r="E199" s="43"/>
      <c r="F199" s="43"/>
    </row>
    <row r="200" spans="1:6" x14ac:dyDescent="0.2">
      <c r="A200" s="43" t="s">
        <v>715</v>
      </c>
      <c r="B200" s="43"/>
      <c r="C200" s="43"/>
      <c r="D200" s="43"/>
      <c r="E200" s="43"/>
      <c r="F200" s="43"/>
    </row>
    <row r="201" spans="1:6" x14ac:dyDescent="0.2">
      <c r="A201" s="43" t="s">
        <v>716</v>
      </c>
      <c r="B201" s="43"/>
      <c r="C201" s="43"/>
      <c r="D201" s="43"/>
      <c r="E201" s="43"/>
      <c r="F201" s="43"/>
    </row>
    <row r="202" spans="1:6" x14ac:dyDescent="0.2">
      <c r="A202" s="43" t="s">
        <v>717</v>
      </c>
      <c r="B202" s="43"/>
      <c r="C202" s="43"/>
      <c r="D202" s="43"/>
      <c r="E202" s="43"/>
      <c r="F202" s="43"/>
    </row>
    <row r="203" spans="1:6" x14ac:dyDescent="0.2">
      <c r="A203" s="28"/>
      <c r="B203" s="28"/>
      <c r="C203" s="28"/>
      <c r="D203" s="28"/>
      <c r="E203" s="28"/>
      <c r="F203" s="28"/>
    </row>
    <row r="204" spans="1:6" ht="16.5" x14ac:dyDescent="0.2">
      <c r="A204" s="44" t="s">
        <v>718</v>
      </c>
      <c r="B204" s="44"/>
      <c r="C204" s="44"/>
      <c r="D204" s="44"/>
      <c r="E204" s="44"/>
      <c r="F204" s="44"/>
    </row>
    <row r="205" spans="1:6" x14ac:dyDescent="0.2">
      <c r="A205" s="43" t="s">
        <v>719</v>
      </c>
      <c r="B205" s="43"/>
      <c r="C205" s="43"/>
      <c r="D205" s="43"/>
      <c r="E205" s="43"/>
      <c r="F205" s="43"/>
    </row>
    <row r="206" spans="1:6" x14ac:dyDescent="0.2">
      <c r="A206" s="43" t="s">
        <v>720</v>
      </c>
      <c r="B206" s="43"/>
      <c r="C206" s="43"/>
      <c r="D206" s="43"/>
      <c r="E206" s="43"/>
      <c r="F206" s="43"/>
    </row>
    <row r="207" spans="1:6" x14ac:dyDescent="0.2">
      <c r="A207" s="43" t="s">
        <v>721</v>
      </c>
      <c r="B207" s="43"/>
      <c r="C207" s="43"/>
      <c r="D207" s="43"/>
      <c r="E207" s="43"/>
      <c r="F207" s="43"/>
    </row>
    <row r="208" spans="1:6" x14ac:dyDescent="0.2">
      <c r="A208" s="43" t="s">
        <v>722</v>
      </c>
      <c r="B208" s="43"/>
      <c r="C208" s="43"/>
      <c r="D208" s="43"/>
      <c r="E208" s="43"/>
      <c r="F208" s="43"/>
    </row>
    <row r="209" spans="1:6" x14ac:dyDescent="0.2">
      <c r="A209" s="43" t="s">
        <v>723</v>
      </c>
      <c r="B209" s="43"/>
      <c r="C209" s="43"/>
      <c r="D209" s="43"/>
      <c r="E209" s="43"/>
      <c r="F209" s="43"/>
    </row>
    <row r="210" spans="1:6" x14ac:dyDescent="0.2">
      <c r="A210" s="43" t="s">
        <v>724</v>
      </c>
      <c r="B210" s="43"/>
      <c r="C210" s="43"/>
      <c r="D210" s="43"/>
      <c r="E210" s="43"/>
      <c r="F210" s="43"/>
    </row>
    <row r="211" spans="1:6" x14ac:dyDescent="0.2">
      <c r="A211" s="28"/>
      <c r="B211" s="28"/>
      <c r="C211" s="28"/>
      <c r="D211" s="28"/>
      <c r="E211" s="28"/>
      <c r="F211" s="28"/>
    </row>
    <row r="212" spans="1:6" ht="16.5" x14ac:dyDescent="0.2">
      <c r="A212" s="44" t="s">
        <v>725</v>
      </c>
      <c r="B212" s="44"/>
      <c r="C212" s="44"/>
      <c r="D212" s="44"/>
      <c r="E212" s="44"/>
      <c r="F212" s="44"/>
    </row>
    <row r="213" spans="1:6" x14ac:dyDescent="0.2">
      <c r="A213" s="43" t="s">
        <v>726</v>
      </c>
      <c r="B213" s="43"/>
      <c r="C213" s="43"/>
      <c r="D213" s="43"/>
      <c r="E213" s="43"/>
      <c r="F213" s="43"/>
    </row>
    <row r="214" spans="1:6" x14ac:dyDescent="0.2">
      <c r="A214" s="43" t="s">
        <v>727</v>
      </c>
      <c r="B214" s="43"/>
      <c r="C214" s="43"/>
      <c r="D214" s="43"/>
      <c r="E214" s="43"/>
      <c r="F214" s="43"/>
    </row>
    <row r="215" spans="1:6" ht="42" customHeight="1" x14ac:dyDescent="0.2">
      <c r="A215" s="45"/>
      <c r="B215" s="45"/>
      <c r="C215" s="45"/>
      <c r="D215" s="45"/>
      <c r="E215" s="45"/>
      <c r="F215" s="45"/>
    </row>
    <row r="216" spans="1:6" ht="42" customHeight="1" x14ac:dyDescent="0.2">
      <c r="A216" s="45"/>
      <c r="B216" s="45"/>
      <c r="C216" s="45"/>
      <c r="D216" s="45"/>
      <c r="E216" s="45"/>
      <c r="F216" s="45"/>
    </row>
    <row r="217" spans="1:6" x14ac:dyDescent="0.2">
      <c r="A217" s="43" t="s">
        <v>728</v>
      </c>
      <c r="B217" s="43"/>
      <c r="C217" s="43"/>
      <c r="D217" s="43"/>
      <c r="E217" s="43"/>
      <c r="F217" s="43"/>
    </row>
    <row r="218" spans="1:6" x14ac:dyDescent="0.2">
      <c r="A218" s="43" t="s">
        <v>729</v>
      </c>
      <c r="B218" s="43"/>
      <c r="C218" s="43"/>
      <c r="D218" s="43"/>
      <c r="E218" s="43"/>
      <c r="F218" s="43"/>
    </row>
    <row r="219" spans="1:6" ht="42" customHeight="1" x14ac:dyDescent="0.2">
      <c r="A219" s="45"/>
      <c r="B219" s="45"/>
      <c r="C219" s="45"/>
      <c r="D219" s="45"/>
      <c r="E219" s="45"/>
      <c r="F219" s="45"/>
    </row>
    <row r="220" spans="1:6" ht="42" customHeight="1" x14ac:dyDescent="0.2">
      <c r="A220" s="45"/>
      <c r="B220" s="45"/>
      <c r="C220" s="45"/>
      <c r="D220" s="45"/>
      <c r="E220" s="45"/>
      <c r="F220" s="45"/>
    </row>
    <row r="221" spans="1:6" x14ac:dyDescent="0.2">
      <c r="A221" s="43" t="s">
        <v>730</v>
      </c>
      <c r="B221" s="43"/>
      <c r="C221" s="43"/>
      <c r="D221" s="43"/>
      <c r="E221" s="43"/>
      <c r="F221" s="43"/>
    </row>
    <row r="222" spans="1:6" x14ac:dyDescent="0.2">
      <c r="A222" s="43" t="s">
        <v>731</v>
      </c>
      <c r="B222" s="43"/>
      <c r="C222" s="43"/>
      <c r="D222" s="43"/>
      <c r="E222" s="43"/>
      <c r="F222" s="43"/>
    </row>
    <row r="223" spans="1:6" x14ac:dyDescent="0.2">
      <c r="A223" s="43" t="s">
        <v>732</v>
      </c>
      <c r="B223" s="43"/>
      <c r="C223" s="43"/>
      <c r="D223" s="43"/>
      <c r="E223" s="43"/>
      <c r="F223" s="43"/>
    </row>
    <row r="224" spans="1:6" x14ac:dyDescent="0.2">
      <c r="A224" s="43" t="s">
        <v>733</v>
      </c>
      <c r="B224" s="43"/>
      <c r="C224" s="43"/>
      <c r="D224" s="43"/>
      <c r="E224" s="43"/>
      <c r="F224" s="43"/>
    </row>
    <row r="225" spans="1:6" ht="42" customHeight="1" x14ac:dyDescent="0.2">
      <c r="A225" s="45"/>
      <c r="B225" s="45"/>
      <c r="C225" s="45"/>
      <c r="D225" s="45"/>
      <c r="E225" s="45"/>
      <c r="F225" s="45"/>
    </row>
    <row r="226" spans="1:6" x14ac:dyDescent="0.2">
      <c r="A226" s="28"/>
      <c r="B226" s="28"/>
      <c r="C226" s="28"/>
      <c r="D226" s="28"/>
      <c r="E226" s="28"/>
      <c r="F226" s="28"/>
    </row>
    <row r="227" spans="1:6" ht="16.5" x14ac:dyDescent="0.2">
      <c r="A227" s="44" t="s">
        <v>734</v>
      </c>
      <c r="B227" s="44"/>
      <c r="C227" s="44"/>
      <c r="D227" s="44"/>
      <c r="E227" s="44"/>
      <c r="F227" s="44"/>
    </row>
    <row r="228" spans="1:6" x14ac:dyDescent="0.2">
      <c r="A228" s="43" t="s">
        <v>735</v>
      </c>
      <c r="B228" s="43"/>
      <c r="C228" s="43"/>
      <c r="D228" s="43"/>
      <c r="E228" s="43"/>
      <c r="F228" s="43"/>
    </row>
    <row r="229" spans="1:6" x14ac:dyDescent="0.2">
      <c r="A229" s="43" t="s">
        <v>736</v>
      </c>
      <c r="B229" s="43"/>
      <c r="C229" s="43"/>
      <c r="D229" s="43"/>
      <c r="E229" s="43"/>
      <c r="F229" s="43"/>
    </row>
    <row r="230" spans="1:6" ht="66" customHeight="1" x14ac:dyDescent="0.2">
      <c r="A230" s="45"/>
      <c r="B230" s="45"/>
      <c r="C230" s="45"/>
      <c r="D230" s="45"/>
      <c r="E230" s="45"/>
      <c r="F230" s="45"/>
    </row>
    <row r="231" spans="1:6" ht="42" customHeight="1" x14ac:dyDescent="0.2">
      <c r="A231" s="45"/>
      <c r="B231" s="45"/>
      <c r="C231" s="45"/>
      <c r="D231" s="45"/>
      <c r="E231" s="45"/>
      <c r="F231" s="45"/>
    </row>
    <row r="232" spans="1:6" ht="66" customHeight="1" x14ac:dyDescent="0.2">
      <c r="A232" s="45"/>
      <c r="B232" s="45"/>
      <c r="C232" s="45"/>
      <c r="D232" s="45"/>
      <c r="E232" s="45"/>
      <c r="F232" s="45"/>
    </row>
    <row r="233" spans="1:6" ht="66" customHeight="1" x14ac:dyDescent="0.2">
      <c r="A233" s="45"/>
      <c r="B233" s="45"/>
      <c r="C233" s="45"/>
      <c r="D233" s="45"/>
      <c r="E233" s="45"/>
      <c r="F233" s="45"/>
    </row>
    <row r="234" spans="1:6" x14ac:dyDescent="0.2">
      <c r="A234" s="43" t="s">
        <v>737</v>
      </c>
      <c r="B234" s="43"/>
      <c r="C234" s="43"/>
      <c r="D234" s="43"/>
      <c r="E234" s="43"/>
      <c r="F234" s="43"/>
    </row>
    <row r="235" spans="1:6" x14ac:dyDescent="0.2">
      <c r="A235" s="43" t="s">
        <v>738</v>
      </c>
      <c r="B235" s="43"/>
      <c r="C235" s="43"/>
      <c r="D235" s="43"/>
      <c r="E235" s="43"/>
      <c r="F235" s="43"/>
    </row>
    <row r="236" spans="1:6" x14ac:dyDescent="0.2">
      <c r="A236" s="43" t="s">
        <v>739</v>
      </c>
      <c r="B236" s="43"/>
      <c r="C236" s="43"/>
      <c r="D236" s="43"/>
      <c r="E236" s="43"/>
      <c r="F236" s="43"/>
    </row>
    <row r="237" spans="1:6" x14ac:dyDescent="0.2">
      <c r="A237" s="43" t="s">
        <v>740</v>
      </c>
      <c r="B237" s="43"/>
      <c r="C237" s="43"/>
      <c r="D237" s="43"/>
      <c r="E237" s="43"/>
      <c r="F237" s="43"/>
    </row>
    <row r="238" spans="1:6" ht="42" customHeight="1" x14ac:dyDescent="0.2">
      <c r="A238" s="45"/>
      <c r="B238" s="45"/>
      <c r="C238" s="45"/>
      <c r="D238" s="45"/>
      <c r="E238" s="45"/>
      <c r="F238" s="45"/>
    </row>
    <row r="239" spans="1:6" x14ac:dyDescent="0.2">
      <c r="A239" s="28"/>
      <c r="B239" s="28"/>
      <c r="C239" s="28"/>
      <c r="D239" s="28"/>
      <c r="E239" s="28"/>
      <c r="F239" s="28"/>
    </row>
    <row r="240" spans="1:6" ht="16.5" x14ac:dyDescent="0.2">
      <c r="A240" s="44" t="s">
        <v>741</v>
      </c>
      <c r="B240" s="44"/>
      <c r="C240" s="44"/>
      <c r="D240" s="44"/>
      <c r="E240" s="44"/>
      <c r="F240" s="44"/>
    </row>
    <row r="241" spans="1:6" x14ac:dyDescent="0.2">
      <c r="A241" s="43" t="s">
        <v>742</v>
      </c>
      <c r="B241" s="43"/>
      <c r="C241" s="43"/>
      <c r="D241" s="43"/>
      <c r="E241" s="43"/>
      <c r="F241" s="43"/>
    </row>
    <row r="242" spans="1:6" x14ac:dyDescent="0.2">
      <c r="A242" s="43" t="s">
        <v>743</v>
      </c>
      <c r="B242" s="43"/>
      <c r="C242" s="43"/>
      <c r="D242" s="43"/>
      <c r="E242" s="43"/>
      <c r="F242" s="43"/>
    </row>
    <row r="243" spans="1:6" ht="42" customHeight="1" x14ac:dyDescent="0.2">
      <c r="A243" s="45"/>
      <c r="B243" s="45"/>
      <c r="C243" s="45"/>
      <c r="D243" s="45"/>
      <c r="E243" s="45"/>
      <c r="F243" s="45"/>
    </row>
    <row r="244" spans="1:6" x14ac:dyDescent="0.2">
      <c r="A244" s="43" t="s">
        <v>744</v>
      </c>
      <c r="B244" s="43"/>
      <c r="C244" s="43"/>
      <c r="D244" s="43"/>
      <c r="E244" s="43"/>
      <c r="F244" s="43"/>
    </row>
    <row r="245" spans="1:6" x14ac:dyDescent="0.2">
      <c r="A245" s="43" t="s">
        <v>745</v>
      </c>
      <c r="B245" s="43"/>
      <c r="C245" s="43"/>
      <c r="D245" s="43"/>
      <c r="E245" s="43"/>
      <c r="F245" s="43"/>
    </row>
    <row r="246" spans="1:6" ht="66" customHeight="1" x14ac:dyDescent="0.2">
      <c r="A246" s="45"/>
      <c r="B246" s="45"/>
      <c r="C246" s="45"/>
      <c r="D246" s="45"/>
      <c r="E246" s="45"/>
      <c r="F246" s="45"/>
    </row>
    <row r="247" spans="1:6" ht="66" customHeight="1" x14ac:dyDescent="0.2">
      <c r="A247" s="45"/>
      <c r="B247" s="45"/>
      <c r="C247" s="45"/>
      <c r="D247" s="45"/>
      <c r="E247" s="45"/>
      <c r="F247" s="45"/>
    </row>
    <row r="248" spans="1:6" x14ac:dyDescent="0.2">
      <c r="A248" s="43" t="s">
        <v>746</v>
      </c>
      <c r="B248" s="43"/>
      <c r="C248" s="43"/>
      <c r="D248" s="43"/>
      <c r="E248" s="43"/>
      <c r="F248" s="43"/>
    </row>
    <row r="249" spans="1:6" x14ac:dyDescent="0.2">
      <c r="A249" s="43" t="s">
        <v>747</v>
      </c>
      <c r="B249" s="43"/>
      <c r="C249" s="43"/>
      <c r="D249" s="43"/>
      <c r="E249" s="43"/>
      <c r="F249" s="43"/>
    </row>
    <row r="250" spans="1:6" x14ac:dyDescent="0.2">
      <c r="A250" s="43" t="s">
        <v>748</v>
      </c>
      <c r="B250" s="43"/>
      <c r="C250" s="43"/>
      <c r="D250" s="43"/>
      <c r="E250" s="43"/>
      <c r="F250" s="43"/>
    </row>
    <row r="251" spans="1:6" x14ac:dyDescent="0.2">
      <c r="A251" s="43" t="s">
        <v>749</v>
      </c>
      <c r="B251" s="43"/>
      <c r="C251" s="43"/>
      <c r="D251" s="43"/>
      <c r="E251" s="43"/>
      <c r="F251" s="43"/>
    </row>
    <row r="252" spans="1:6" x14ac:dyDescent="0.2">
      <c r="A252" s="28"/>
      <c r="B252" s="28"/>
      <c r="C252" s="28"/>
      <c r="D252" s="28"/>
      <c r="E252" s="28"/>
      <c r="F252" s="28"/>
    </row>
    <row r="253" spans="1:6" ht="16.5" x14ac:dyDescent="0.2">
      <c r="A253" s="44" t="s">
        <v>750</v>
      </c>
      <c r="B253" s="44"/>
      <c r="C253" s="44"/>
      <c r="D253" s="44"/>
      <c r="E253" s="44"/>
      <c r="F253" s="44"/>
    </row>
    <row r="254" spans="1:6" x14ac:dyDescent="0.2">
      <c r="A254" s="43" t="s">
        <v>751</v>
      </c>
      <c r="B254" s="43"/>
      <c r="C254" s="43"/>
      <c r="D254" s="43"/>
      <c r="E254" s="43"/>
      <c r="F254" s="43"/>
    </row>
    <row r="255" spans="1:6" x14ac:dyDescent="0.2">
      <c r="A255" s="43" t="s">
        <v>752</v>
      </c>
      <c r="B255" s="43"/>
      <c r="C255" s="43"/>
      <c r="D255" s="43"/>
      <c r="E255" s="43"/>
      <c r="F255" s="43"/>
    </row>
    <row r="256" spans="1:6" ht="66" customHeight="1" x14ac:dyDescent="0.2">
      <c r="A256" s="45"/>
      <c r="B256" s="45"/>
      <c r="C256" s="45"/>
      <c r="D256" s="45"/>
      <c r="E256" s="45"/>
      <c r="F256" s="45"/>
    </row>
    <row r="257" spans="1:6" ht="42" customHeight="1" x14ac:dyDescent="0.2">
      <c r="A257" s="45"/>
      <c r="B257" s="45"/>
      <c r="C257" s="45"/>
      <c r="D257" s="45"/>
      <c r="E257" s="45"/>
      <c r="F257" s="45"/>
    </row>
    <row r="258" spans="1:6" ht="42" customHeight="1" x14ac:dyDescent="0.2">
      <c r="A258" s="45"/>
      <c r="B258" s="45"/>
      <c r="C258" s="45"/>
      <c r="D258" s="45"/>
      <c r="E258" s="45"/>
      <c r="F258" s="45"/>
    </row>
    <row r="259" spans="1:6" x14ac:dyDescent="0.2">
      <c r="A259" s="43" t="s">
        <v>753</v>
      </c>
      <c r="B259" s="43"/>
      <c r="C259" s="43"/>
      <c r="D259" s="43"/>
      <c r="E259" s="43"/>
      <c r="F259" s="43"/>
    </row>
    <row r="260" spans="1:6" x14ac:dyDescent="0.2">
      <c r="A260" s="28"/>
      <c r="B260" s="28"/>
      <c r="C260" s="28"/>
      <c r="D260" s="28"/>
      <c r="E260" s="28"/>
      <c r="F260" s="28"/>
    </row>
    <row r="261" spans="1:6" ht="16.5" x14ac:dyDescent="0.2">
      <c r="A261" s="44" t="s">
        <v>754</v>
      </c>
      <c r="B261" s="44"/>
      <c r="C261" s="44"/>
      <c r="D261" s="44"/>
      <c r="E261" s="44"/>
      <c r="F261" s="44"/>
    </row>
    <row r="262" spans="1:6" x14ac:dyDescent="0.2">
      <c r="A262" s="43" t="s">
        <v>755</v>
      </c>
      <c r="B262" s="43"/>
      <c r="C262" s="43"/>
      <c r="D262" s="43"/>
      <c r="E262" s="43"/>
      <c r="F262" s="43"/>
    </row>
    <row r="263" spans="1:6" x14ac:dyDescent="0.2">
      <c r="A263" s="43" t="s">
        <v>756</v>
      </c>
      <c r="B263" s="43"/>
      <c r="C263" s="43"/>
      <c r="D263" s="43"/>
      <c r="E263" s="43"/>
      <c r="F263" s="43"/>
    </row>
    <row r="264" spans="1:6" ht="66" customHeight="1" x14ac:dyDescent="0.2">
      <c r="A264" s="45"/>
      <c r="B264" s="45"/>
      <c r="C264" s="45"/>
      <c r="D264" s="45"/>
      <c r="E264" s="45"/>
      <c r="F264" s="45"/>
    </row>
    <row r="265" spans="1:6" x14ac:dyDescent="0.2">
      <c r="A265" s="43" t="s">
        <v>757</v>
      </c>
      <c r="B265" s="43"/>
      <c r="C265" s="43"/>
      <c r="D265" s="43"/>
      <c r="E265" s="43"/>
      <c r="F265" s="43"/>
    </row>
    <row r="266" spans="1:6" x14ac:dyDescent="0.2">
      <c r="A266" s="43" t="s">
        <v>758</v>
      </c>
      <c r="B266" s="43"/>
      <c r="C266" s="43"/>
      <c r="D266" s="43"/>
      <c r="E266" s="43"/>
      <c r="F266" s="43"/>
    </row>
    <row r="267" spans="1:6" ht="66" customHeight="1" x14ac:dyDescent="0.2">
      <c r="A267" s="45"/>
      <c r="B267" s="45"/>
      <c r="C267" s="45"/>
      <c r="D267" s="45"/>
      <c r="E267" s="45"/>
      <c r="F267" s="45"/>
    </row>
    <row r="268" spans="1:6" x14ac:dyDescent="0.2">
      <c r="A268" s="43" t="s">
        <v>759</v>
      </c>
      <c r="B268" s="43"/>
      <c r="C268" s="43"/>
      <c r="D268" s="43"/>
      <c r="E268" s="43"/>
      <c r="F268" s="43"/>
    </row>
    <row r="269" spans="1:6" ht="66" customHeight="1" x14ac:dyDescent="0.2">
      <c r="A269" s="45"/>
      <c r="B269" s="45"/>
      <c r="C269" s="45"/>
      <c r="D269" s="45"/>
      <c r="E269" s="45"/>
      <c r="F269" s="45"/>
    </row>
    <row r="270" spans="1:6" ht="42" customHeight="1" x14ac:dyDescent="0.2">
      <c r="A270" s="45"/>
      <c r="B270" s="45"/>
      <c r="C270" s="45"/>
      <c r="D270" s="45"/>
      <c r="E270" s="45"/>
      <c r="F270" s="45"/>
    </row>
    <row r="271" spans="1:6" ht="66" customHeight="1" x14ac:dyDescent="0.2">
      <c r="A271" s="45"/>
      <c r="B271" s="45"/>
      <c r="C271" s="45"/>
      <c r="D271" s="45"/>
      <c r="E271" s="45"/>
      <c r="F271" s="45"/>
    </row>
    <row r="272" spans="1:6" ht="66" customHeight="1" x14ac:dyDescent="0.2">
      <c r="A272" s="45"/>
      <c r="B272" s="45"/>
      <c r="C272" s="45"/>
      <c r="D272" s="45"/>
      <c r="E272" s="45"/>
      <c r="F272" s="45"/>
    </row>
    <row r="273" spans="1:6" ht="42" customHeight="1" x14ac:dyDescent="0.2">
      <c r="A273" s="45"/>
      <c r="B273" s="45"/>
      <c r="C273" s="45"/>
      <c r="D273" s="45"/>
      <c r="E273" s="45"/>
      <c r="F273" s="45"/>
    </row>
    <row r="274" spans="1:6" ht="42" customHeight="1" x14ac:dyDescent="0.2">
      <c r="A274" s="45"/>
      <c r="B274" s="45"/>
      <c r="C274" s="45"/>
      <c r="D274" s="45"/>
      <c r="E274" s="45"/>
      <c r="F274" s="45"/>
    </row>
    <row r="275" spans="1:6" x14ac:dyDescent="0.2">
      <c r="A275" s="43" t="s">
        <v>760</v>
      </c>
      <c r="B275" s="43"/>
      <c r="C275" s="43"/>
      <c r="D275" s="43"/>
      <c r="E275" s="43"/>
      <c r="F275" s="43"/>
    </row>
    <row r="276" spans="1:6" x14ac:dyDescent="0.2">
      <c r="A276" s="28"/>
      <c r="B276" s="28"/>
      <c r="C276" s="28"/>
      <c r="D276" s="28"/>
      <c r="E276" s="28"/>
      <c r="F276" s="28"/>
    </row>
    <row r="277" spans="1:6" ht="16.5" x14ac:dyDescent="0.2">
      <c r="A277" s="44" t="s">
        <v>761</v>
      </c>
      <c r="B277" s="44"/>
      <c r="C277" s="44"/>
      <c r="D277" s="44"/>
      <c r="E277" s="44"/>
      <c r="F277" s="44"/>
    </row>
    <row r="278" spans="1:6" x14ac:dyDescent="0.2">
      <c r="A278" s="43" t="s">
        <v>762</v>
      </c>
      <c r="B278" s="43"/>
      <c r="C278" s="43"/>
      <c r="D278" s="43"/>
      <c r="E278" s="43"/>
      <c r="F278" s="43"/>
    </row>
    <row r="279" spans="1:6" ht="42" customHeight="1" x14ac:dyDescent="0.2">
      <c r="A279" s="45"/>
      <c r="B279" s="45"/>
      <c r="C279" s="45"/>
      <c r="D279" s="45"/>
      <c r="E279" s="45"/>
      <c r="F279" s="45"/>
    </row>
    <row r="280" spans="1:6" ht="42" customHeight="1" x14ac:dyDescent="0.2">
      <c r="A280" s="45"/>
      <c r="B280" s="45"/>
      <c r="C280" s="45"/>
      <c r="D280" s="45"/>
      <c r="E280" s="45"/>
      <c r="F280" s="45"/>
    </row>
    <row r="281" spans="1:6" x14ac:dyDescent="0.2">
      <c r="A281" s="43" t="s">
        <v>763</v>
      </c>
      <c r="B281" s="43"/>
      <c r="C281" s="43"/>
      <c r="D281" s="43"/>
      <c r="E281" s="43"/>
      <c r="F281" s="43"/>
    </row>
    <row r="282" spans="1:6" x14ac:dyDescent="0.2">
      <c r="A282" s="28"/>
      <c r="B282" s="28"/>
      <c r="C282" s="28"/>
      <c r="D282" s="28"/>
      <c r="E282" s="28"/>
      <c r="F282" s="28"/>
    </row>
    <row r="283" spans="1:6" ht="16.5" x14ac:dyDescent="0.2">
      <c r="A283" s="44" t="s">
        <v>764</v>
      </c>
      <c r="B283" s="44"/>
      <c r="C283" s="44"/>
      <c r="D283" s="44"/>
      <c r="E283" s="44"/>
      <c r="F283" s="44"/>
    </row>
    <row r="284" spans="1:6" x14ac:dyDescent="0.2">
      <c r="A284" s="43" t="s">
        <v>765</v>
      </c>
      <c r="B284" s="43"/>
      <c r="C284" s="43"/>
      <c r="D284" s="43"/>
      <c r="E284" s="43"/>
      <c r="F284" s="43"/>
    </row>
    <row r="285" spans="1:6" ht="66" customHeight="1" x14ac:dyDescent="0.2">
      <c r="A285" s="45"/>
      <c r="B285" s="45"/>
      <c r="C285" s="45"/>
      <c r="D285" s="45"/>
      <c r="E285" s="45"/>
      <c r="F285" s="45"/>
    </row>
    <row r="286" spans="1:6" x14ac:dyDescent="0.2">
      <c r="A286" s="43" t="s">
        <v>766</v>
      </c>
      <c r="B286" s="43"/>
      <c r="C286" s="43"/>
      <c r="D286" s="43"/>
      <c r="E286" s="43"/>
      <c r="F286" s="43"/>
    </row>
    <row r="287" spans="1:6" ht="66" customHeight="1" x14ac:dyDescent="0.2">
      <c r="A287" s="45"/>
      <c r="B287" s="45"/>
      <c r="C287" s="45"/>
      <c r="D287" s="45"/>
      <c r="E287" s="45"/>
      <c r="F287" s="45"/>
    </row>
    <row r="288" spans="1:6" ht="66" customHeight="1" x14ac:dyDescent="0.2">
      <c r="A288" s="45"/>
      <c r="B288" s="45"/>
      <c r="C288" s="45"/>
      <c r="D288" s="45"/>
      <c r="E288" s="45"/>
      <c r="F288" s="45"/>
    </row>
    <row r="289" spans="1:6" ht="66" customHeight="1" x14ac:dyDescent="0.2">
      <c r="A289" s="45"/>
      <c r="B289" s="45"/>
      <c r="C289" s="45"/>
      <c r="D289" s="45"/>
      <c r="E289" s="45"/>
      <c r="F289" s="45"/>
    </row>
    <row r="290" spans="1:6" ht="66" customHeight="1" x14ac:dyDescent="0.2">
      <c r="A290" s="45"/>
      <c r="B290" s="45"/>
      <c r="C290" s="45"/>
      <c r="D290" s="45"/>
      <c r="E290" s="45"/>
      <c r="F290" s="45"/>
    </row>
    <row r="291" spans="1:6" ht="66" customHeight="1" x14ac:dyDescent="0.2">
      <c r="A291" s="45"/>
      <c r="B291" s="45"/>
      <c r="C291" s="45"/>
      <c r="D291" s="45"/>
      <c r="E291" s="45"/>
      <c r="F291" s="45"/>
    </row>
    <row r="292" spans="1:6" ht="66" customHeight="1" x14ac:dyDescent="0.2">
      <c r="A292" s="45"/>
      <c r="B292" s="45"/>
      <c r="C292" s="45"/>
      <c r="D292" s="45"/>
      <c r="E292" s="45"/>
      <c r="F292" s="45"/>
    </row>
    <row r="293" spans="1:6" ht="42" customHeight="1" x14ac:dyDescent="0.2">
      <c r="A293" s="45"/>
      <c r="B293" s="45"/>
      <c r="C293" s="45"/>
      <c r="D293" s="45"/>
      <c r="E293" s="45"/>
      <c r="F293" s="45"/>
    </row>
    <row r="294" spans="1:6" ht="42" customHeight="1" x14ac:dyDescent="0.2">
      <c r="A294" s="45"/>
      <c r="B294" s="45"/>
      <c r="C294" s="45"/>
      <c r="D294" s="45"/>
      <c r="E294" s="45"/>
      <c r="F294" s="45"/>
    </row>
    <row r="295" spans="1:6" x14ac:dyDescent="0.2">
      <c r="A295" s="43" t="s">
        <v>767</v>
      </c>
      <c r="B295" s="43"/>
      <c r="C295" s="43"/>
      <c r="D295" s="43"/>
      <c r="E295" s="43"/>
      <c r="F295" s="43"/>
    </row>
    <row r="296" spans="1:6" x14ac:dyDescent="0.2">
      <c r="A296" s="28"/>
      <c r="B296" s="28"/>
      <c r="C296" s="28"/>
      <c r="D296" s="28"/>
      <c r="E296" s="28"/>
      <c r="F296" s="28"/>
    </row>
    <row r="297" spans="1:6" ht="16.5" x14ac:dyDescent="0.2">
      <c r="A297" s="44" t="s">
        <v>768</v>
      </c>
      <c r="B297" s="44"/>
      <c r="C297" s="44"/>
      <c r="D297" s="44"/>
      <c r="E297" s="44"/>
      <c r="F297" s="44"/>
    </row>
    <row r="298" spans="1:6" x14ac:dyDescent="0.2">
      <c r="A298" s="43" t="s">
        <v>769</v>
      </c>
      <c r="B298" s="43"/>
      <c r="C298" s="43"/>
      <c r="D298" s="43"/>
      <c r="E298" s="43"/>
      <c r="F298" s="43"/>
    </row>
    <row r="299" spans="1:6" x14ac:dyDescent="0.2">
      <c r="A299" s="43" t="s">
        <v>770</v>
      </c>
      <c r="B299" s="43"/>
      <c r="C299" s="43"/>
      <c r="D299" s="43"/>
      <c r="E299" s="43"/>
      <c r="F299" s="43"/>
    </row>
    <row r="300" spans="1:6" ht="42" customHeight="1" x14ac:dyDescent="0.2">
      <c r="A300" s="45"/>
      <c r="B300" s="45"/>
      <c r="C300" s="45"/>
      <c r="D300" s="45"/>
      <c r="E300" s="45"/>
      <c r="F300" s="45"/>
    </row>
    <row r="301" spans="1:6" ht="42" customHeight="1" x14ac:dyDescent="0.2">
      <c r="A301" s="45"/>
      <c r="B301" s="45"/>
      <c r="C301" s="45"/>
      <c r="D301" s="45"/>
      <c r="E301" s="45"/>
      <c r="F301" s="45"/>
    </row>
    <row r="302" spans="1:6" ht="66" customHeight="1" x14ac:dyDescent="0.2">
      <c r="A302" s="45"/>
      <c r="B302" s="45"/>
      <c r="C302" s="45"/>
      <c r="D302" s="45"/>
      <c r="E302" s="45"/>
      <c r="F302" s="45"/>
    </row>
    <row r="303" spans="1:6" ht="66" customHeight="1" x14ac:dyDescent="0.2">
      <c r="A303" s="45"/>
      <c r="B303" s="45"/>
      <c r="C303" s="45"/>
      <c r="D303" s="45"/>
      <c r="E303" s="45"/>
      <c r="F303" s="45"/>
    </row>
    <row r="304" spans="1:6" ht="66" customHeight="1" x14ac:dyDescent="0.2">
      <c r="A304" s="45"/>
      <c r="B304" s="45"/>
      <c r="C304" s="45"/>
      <c r="D304" s="45"/>
      <c r="E304" s="45"/>
      <c r="F304" s="45"/>
    </row>
    <row r="305" spans="1:6" ht="42" customHeight="1" x14ac:dyDescent="0.2">
      <c r="A305" s="45"/>
      <c r="B305" s="45"/>
      <c r="C305" s="45"/>
      <c r="D305" s="45"/>
      <c r="E305" s="45"/>
      <c r="F305" s="45"/>
    </row>
    <row r="306" spans="1:6" ht="66" customHeight="1" x14ac:dyDescent="0.2">
      <c r="A306" s="45"/>
      <c r="B306" s="45"/>
      <c r="C306" s="45"/>
      <c r="D306" s="45"/>
      <c r="E306" s="45"/>
      <c r="F306" s="45"/>
    </row>
    <row r="307" spans="1:6" ht="42" customHeight="1" x14ac:dyDescent="0.2">
      <c r="A307" s="45"/>
      <c r="B307" s="45"/>
      <c r="C307" s="45"/>
      <c r="D307" s="45"/>
      <c r="E307" s="45"/>
      <c r="F307" s="45"/>
    </row>
    <row r="308" spans="1:6" x14ac:dyDescent="0.2">
      <c r="A308" s="43" t="s">
        <v>771</v>
      </c>
      <c r="B308" s="43"/>
      <c r="C308" s="43"/>
      <c r="D308" s="43"/>
      <c r="E308" s="43"/>
      <c r="F308" s="43"/>
    </row>
    <row r="309" spans="1:6" x14ac:dyDescent="0.2">
      <c r="A309" s="43" t="s">
        <v>772</v>
      </c>
      <c r="B309" s="43"/>
      <c r="C309" s="43"/>
      <c r="D309" s="43"/>
      <c r="E309" s="43"/>
      <c r="F309" s="43"/>
    </row>
    <row r="310" spans="1:6" x14ac:dyDescent="0.2">
      <c r="A310" s="28"/>
      <c r="B310" s="28"/>
      <c r="C310" s="28"/>
      <c r="D310" s="28"/>
      <c r="E310" s="28"/>
      <c r="F310" s="28"/>
    </row>
    <row r="311" spans="1:6" ht="16.5" x14ac:dyDescent="0.2">
      <c r="A311" s="44" t="s">
        <v>773</v>
      </c>
      <c r="B311" s="44"/>
      <c r="C311" s="44"/>
      <c r="D311" s="44"/>
      <c r="E311" s="44"/>
      <c r="F311" s="44"/>
    </row>
    <row r="312" spans="1:6" x14ac:dyDescent="0.2">
      <c r="A312" s="43" t="s">
        <v>774</v>
      </c>
      <c r="B312" s="43"/>
      <c r="C312" s="43"/>
      <c r="D312" s="43"/>
      <c r="E312" s="43"/>
      <c r="F312" s="43"/>
    </row>
    <row r="313" spans="1:6" x14ac:dyDescent="0.2">
      <c r="A313" s="43" t="s">
        <v>775</v>
      </c>
      <c r="B313" s="43"/>
      <c r="C313" s="43"/>
      <c r="D313" s="43"/>
      <c r="E313" s="43"/>
      <c r="F313" s="43"/>
    </row>
    <row r="314" spans="1:6" x14ac:dyDescent="0.2">
      <c r="A314" s="43" t="s">
        <v>776</v>
      </c>
      <c r="B314" s="43"/>
      <c r="C314" s="43"/>
      <c r="D314" s="43"/>
      <c r="E314" s="43"/>
      <c r="F314" s="43"/>
    </row>
    <row r="315" spans="1:6" x14ac:dyDescent="0.2">
      <c r="A315" s="43" t="s">
        <v>777</v>
      </c>
      <c r="B315" s="43"/>
      <c r="C315" s="43"/>
      <c r="D315" s="43"/>
      <c r="E315" s="43"/>
      <c r="F315" s="43"/>
    </row>
    <row r="316" spans="1:6" x14ac:dyDescent="0.2">
      <c r="A316" s="43" t="s">
        <v>778</v>
      </c>
      <c r="B316" s="43"/>
      <c r="C316" s="43"/>
      <c r="D316" s="43"/>
      <c r="E316" s="43"/>
      <c r="F316" s="43"/>
    </row>
    <row r="317" spans="1:6" x14ac:dyDescent="0.2">
      <c r="A317" s="43" t="s">
        <v>779</v>
      </c>
      <c r="B317" s="43"/>
      <c r="C317" s="43"/>
      <c r="D317" s="43"/>
      <c r="E317" s="43"/>
      <c r="F317" s="43"/>
    </row>
    <row r="318" spans="1:6" x14ac:dyDescent="0.2">
      <c r="A318" s="28"/>
      <c r="B318" s="28"/>
      <c r="C318" s="28"/>
      <c r="D318" s="28"/>
      <c r="E318" s="28"/>
      <c r="F318" s="28"/>
    </row>
    <row r="319" spans="1:6" x14ac:dyDescent="0.2">
      <c r="A319" s="28"/>
      <c r="B319" s="28"/>
      <c r="C319" s="28"/>
      <c r="D319" s="28"/>
      <c r="E319" s="28"/>
      <c r="F319" s="28"/>
    </row>
    <row r="320" spans="1:6" ht="40.5" x14ac:dyDescent="0.2">
      <c r="A320" s="32" t="s">
        <v>780</v>
      </c>
      <c r="B320" s="28"/>
      <c r="C320" s="28"/>
      <c r="D320" s="28"/>
      <c r="E320" s="28"/>
      <c r="F320" s="28"/>
    </row>
    <row r="321" spans="1:6" x14ac:dyDescent="0.2">
      <c r="A321" s="28"/>
      <c r="B321" s="28"/>
      <c r="C321" s="28"/>
      <c r="D321" s="28"/>
      <c r="E321" s="28"/>
      <c r="F321" s="28"/>
    </row>
    <row r="322" spans="1:6" x14ac:dyDescent="0.2">
      <c r="A322" s="33" t="s">
        <v>781</v>
      </c>
      <c r="B322" s="28"/>
      <c r="C322" s="28"/>
      <c r="D322" s="28"/>
      <c r="E322" s="28"/>
      <c r="F322" s="28"/>
    </row>
    <row r="323" spans="1:6" ht="25.5" x14ac:dyDescent="0.2">
      <c r="A323" s="28" t="s">
        <v>782</v>
      </c>
      <c r="B323" s="28" t="s">
        <v>783</v>
      </c>
      <c r="C323" s="28"/>
      <c r="D323" s="28"/>
      <c r="E323" s="28"/>
      <c r="F323" s="28"/>
    </row>
    <row r="324" spans="1:6" ht="25.5" x14ac:dyDescent="0.2">
      <c r="A324" s="28" t="s">
        <v>784</v>
      </c>
      <c r="B324" s="28" t="s">
        <v>785</v>
      </c>
      <c r="C324" s="28"/>
      <c r="D324" s="28"/>
      <c r="E324" s="28"/>
      <c r="F324" s="28"/>
    </row>
    <row r="325" spans="1:6" x14ac:dyDescent="0.2">
      <c r="A325" s="28"/>
      <c r="B325" s="28"/>
      <c r="C325" s="28"/>
      <c r="D325" s="28"/>
      <c r="E325" s="28"/>
      <c r="F325" s="28"/>
    </row>
    <row r="326" spans="1:6" ht="25.5" x14ac:dyDescent="0.2">
      <c r="A326" s="28" t="s">
        <v>786</v>
      </c>
      <c r="B326" s="28" t="s">
        <v>787</v>
      </c>
      <c r="C326" s="28"/>
      <c r="D326" s="28"/>
      <c r="E326" s="28"/>
      <c r="F326" s="28"/>
    </row>
    <row r="327" spans="1:6" x14ac:dyDescent="0.2">
      <c r="A327" s="28"/>
      <c r="B327" s="28"/>
      <c r="C327" s="28"/>
      <c r="D327" s="28"/>
      <c r="E327" s="28"/>
      <c r="F327" s="28"/>
    </row>
    <row r="328" spans="1:6" ht="25.5" x14ac:dyDescent="0.2">
      <c r="A328" s="29" t="s">
        <v>788</v>
      </c>
      <c r="B328" s="30"/>
      <c r="C328" s="28"/>
      <c r="D328" s="28"/>
      <c r="E328" s="28"/>
      <c r="F328" s="28"/>
    </row>
    <row r="329" spans="1:6" ht="25.5" x14ac:dyDescent="0.2">
      <c r="A329" s="28" t="s">
        <v>789</v>
      </c>
      <c r="B329" s="28" t="s">
        <v>790</v>
      </c>
      <c r="C329" s="28"/>
      <c r="D329" s="28"/>
      <c r="E329" s="28"/>
      <c r="F329" s="28"/>
    </row>
    <row r="330" spans="1:6" ht="38.25" x14ac:dyDescent="0.2">
      <c r="A330" s="28" t="s">
        <v>791</v>
      </c>
      <c r="B330" s="28" t="s">
        <v>792</v>
      </c>
      <c r="C330" s="28"/>
      <c r="D330" s="28"/>
      <c r="E330" s="28"/>
      <c r="F330" s="28"/>
    </row>
    <row r="331" spans="1:6" ht="25.5" x14ac:dyDescent="0.2">
      <c r="A331" s="28" t="s">
        <v>793</v>
      </c>
      <c r="B331" s="28" t="s">
        <v>794</v>
      </c>
      <c r="C331" s="28"/>
      <c r="D331" s="28"/>
      <c r="E331" s="28"/>
      <c r="F331" s="28"/>
    </row>
    <row r="332" spans="1:6" ht="25.5" x14ac:dyDescent="0.2">
      <c r="A332" s="28" t="s">
        <v>795</v>
      </c>
      <c r="B332" s="28" t="s">
        <v>796</v>
      </c>
      <c r="C332" s="28"/>
      <c r="D332" s="28"/>
      <c r="E332" s="28"/>
      <c r="F332" s="28"/>
    </row>
    <row r="333" spans="1:6" ht="25.5" x14ac:dyDescent="0.2">
      <c r="A333" s="28" t="s">
        <v>797</v>
      </c>
      <c r="B333" s="28" t="s">
        <v>798</v>
      </c>
      <c r="C333" s="28"/>
      <c r="D333" s="28"/>
      <c r="E333" s="28"/>
      <c r="F333" s="28"/>
    </row>
    <row r="334" spans="1:6" x14ac:dyDescent="0.2">
      <c r="A334" s="28"/>
      <c r="B334" s="28"/>
      <c r="C334" s="28"/>
      <c r="D334" s="28"/>
      <c r="E334" s="28"/>
      <c r="F334" s="28"/>
    </row>
    <row r="335" spans="1:6" x14ac:dyDescent="0.2">
      <c r="A335" s="28"/>
      <c r="B335" s="28"/>
      <c r="C335" s="28"/>
      <c r="D335" s="28"/>
      <c r="E335" s="28"/>
      <c r="F335" s="28"/>
    </row>
    <row r="336" spans="1:6" x14ac:dyDescent="0.2">
      <c r="A336" s="29" t="s">
        <v>266</v>
      </c>
      <c r="B336" s="30"/>
      <c r="C336" s="28"/>
      <c r="D336" s="28"/>
      <c r="E336" s="28"/>
      <c r="F336" s="28"/>
    </row>
    <row r="337" spans="1:6" ht="25.5" x14ac:dyDescent="0.2">
      <c r="A337" s="28">
        <v>1</v>
      </c>
      <c r="B337" s="34" t="s">
        <v>799</v>
      </c>
      <c r="C337" s="28"/>
      <c r="D337" s="28"/>
      <c r="E337" s="28"/>
      <c r="F337" s="28"/>
    </row>
    <row r="338" spans="1:6" x14ac:dyDescent="0.2">
      <c r="A338" s="28">
        <v>2</v>
      </c>
      <c r="B338" s="34" t="s">
        <v>800</v>
      </c>
      <c r="C338" s="28"/>
      <c r="D338" s="28"/>
      <c r="E338" s="28"/>
      <c r="F338" s="28"/>
    </row>
    <row r="339" spans="1:6" ht="14.25" x14ac:dyDescent="0.2">
      <c r="A339" s="28">
        <v>3</v>
      </c>
      <c r="B339" s="35" t="s">
        <v>801</v>
      </c>
      <c r="C339" s="28"/>
      <c r="D339" s="28"/>
      <c r="E339" s="28"/>
      <c r="F339" s="28"/>
    </row>
    <row r="340" spans="1:6" ht="14.25" x14ac:dyDescent="0.2">
      <c r="A340" s="28">
        <v>4</v>
      </c>
      <c r="B340" s="35" t="s">
        <v>802</v>
      </c>
      <c r="C340" s="28"/>
      <c r="D340" s="28"/>
      <c r="E340" s="28"/>
      <c r="F340" s="28"/>
    </row>
    <row r="341" spans="1:6" ht="25.5" x14ac:dyDescent="0.2">
      <c r="A341" s="28">
        <v>5</v>
      </c>
      <c r="B341" s="34" t="s">
        <v>803</v>
      </c>
      <c r="C341" s="28"/>
      <c r="D341" s="28"/>
      <c r="E341" s="28"/>
      <c r="F341" s="28"/>
    </row>
    <row r="342" spans="1:6" x14ac:dyDescent="0.2">
      <c r="A342" s="28">
        <v>6</v>
      </c>
      <c r="B342" s="34" t="s">
        <v>804</v>
      </c>
      <c r="C342" s="28"/>
      <c r="D342" s="28"/>
      <c r="E342" s="28"/>
      <c r="F342" s="28"/>
    </row>
    <row r="343" spans="1:6" ht="25.5" x14ac:dyDescent="0.2">
      <c r="A343" s="28">
        <v>7</v>
      </c>
      <c r="B343" s="34" t="s">
        <v>805</v>
      </c>
      <c r="C343" s="28"/>
      <c r="D343" s="28"/>
      <c r="E343" s="28"/>
      <c r="F343" s="28"/>
    </row>
    <row r="344" spans="1:6" ht="25.5" x14ac:dyDescent="0.2">
      <c r="A344" s="28">
        <v>8</v>
      </c>
      <c r="B344" s="34" t="s">
        <v>806</v>
      </c>
      <c r="C344" s="28"/>
      <c r="D344" s="28"/>
      <c r="E344" s="28"/>
      <c r="F344" s="28"/>
    </row>
    <row r="345" spans="1:6" x14ac:dyDescent="0.2">
      <c r="A345" s="28"/>
      <c r="B345" s="28"/>
      <c r="C345" s="28"/>
      <c r="D345" s="28"/>
      <c r="E345" s="28"/>
      <c r="F345" s="28"/>
    </row>
    <row r="346" spans="1:6" x14ac:dyDescent="0.2">
      <c r="A346" s="29" t="s">
        <v>312</v>
      </c>
      <c r="B346" s="30"/>
      <c r="C346" s="28"/>
      <c r="D346" s="28"/>
      <c r="E346" s="28"/>
      <c r="F346" s="28"/>
    </row>
    <row r="347" spans="1:6" x14ac:dyDescent="0.2">
      <c r="A347" s="28">
        <v>1</v>
      </c>
      <c r="B347" s="34" t="s">
        <v>807</v>
      </c>
      <c r="C347" s="28"/>
      <c r="D347" s="28"/>
      <c r="E347" s="28"/>
      <c r="F347" s="28"/>
    </row>
    <row r="348" spans="1:6" x14ac:dyDescent="0.2">
      <c r="A348" s="28">
        <v>2</v>
      </c>
      <c r="B348" s="34" t="s">
        <v>808</v>
      </c>
      <c r="C348" s="28"/>
      <c r="D348" s="28"/>
      <c r="E348" s="28"/>
      <c r="F348" s="28"/>
    </row>
    <row r="349" spans="1:6" ht="14.25" x14ac:dyDescent="0.2">
      <c r="A349" s="28">
        <v>3</v>
      </c>
      <c r="B349" s="35" t="s">
        <v>809</v>
      </c>
      <c r="C349" s="28"/>
      <c r="D349" s="28"/>
      <c r="E349" s="28"/>
      <c r="F349" s="28"/>
    </row>
    <row r="350" spans="1:6" ht="25.5" x14ac:dyDescent="0.2">
      <c r="A350" s="28">
        <v>4</v>
      </c>
      <c r="B350" s="34" t="s">
        <v>810</v>
      </c>
      <c r="C350" s="28"/>
      <c r="D350" s="28"/>
      <c r="E350" s="28"/>
      <c r="F350" s="28"/>
    </row>
    <row r="351" spans="1:6" ht="25.5" x14ac:dyDescent="0.2">
      <c r="A351" s="28">
        <v>5</v>
      </c>
      <c r="B351" s="34" t="s">
        <v>811</v>
      </c>
      <c r="C351" s="28"/>
      <c r="D351" s="28"/>
      <c r="E351" s="28"/>
      <c r="F351" s="28"/>
    </row>
    <row r="352" spans="1:6" ht="25.5" x14ac:dyDescent="0.2">
      <c r="A352" s="28">
        <v>6</v>
      </c>
      <c r="B352" s="34" t="s">
        <v>812</v>
      </c>
      <c r="C352" s="28"/>
      <c r="D352" s="28"/>
      <c r="E352" s="28"/>
      <c r="F352" s="28"/>
    </row>
    <row r="353" spans="1:6" ht="25.5" x14ac:dyDescent="0.2">
      <c r="A353" s="28">
        <v>7</v>
      </c>
      <c r="B353" s="34" t="s">
        <v>813</v>
      </c>
      <c r="C353" s="28"/>
      <c r="D353" s="28"/>
      <c r="E353" s="28"/>
      <c r="F353" s="28"/>
    </row>
    <row r="354" spans="1:6" x14ac:dyDescent="0.2">
      <c r="A354" s="28"/>
      <c r="B354" s="28"/>
      <c r="C354" s="28"/>
      <c r="D354" s="28"/>
      <c r="E354" s="28"/>
      <c r="F354" s="28"/>
    </row>
    <row r="355" spans="1:6" x14ac:dyDescent="0.2">
      <c r="A355" s="29" t="s">
        <v>296</v>
      </c>
      <c r="B355" s="30"/>
      <c r="C355" s="28"/>
      <c r="D355" s="28"/>
      <c r="E355" s="28"/>
      <c r="F355" s="28"/>
    </row>
    <row r="356" spans="1:6" x14ac:dyDescent="0.2">
      <c r="A356" s="28">
        <v>1</v>
      </c>
      <c r="B356" s="34" t="s">
        <v>814</v>
      </c>
      <c r="C356" s="28"/>
      <c r="D356" s="28"/>
      <c r="E356" s="28"/>
      <c r="F356" s="28"/>
    </row>
    <row r="357" spans="1:6" ht="25.5" x14ac:dyDescent="0.2">
      <c r="A357" s="28">
        <v>2</v>
      </c>
      <c r="B357" s="34" t="s">
        <v>815</v>
      </c>
      <c r="C357" s="28"/>
      <c r="D357" s="28"/>
      <c r="E357" s="28"/>
      <c r="F357" s="28"/>
    </row>
    <row r="358" spans="1:6" ht="25.5" x14ac:dyDescent="0.2">
      <c r="A358" s="28">
        <v>3</v>
      </c>
      <c r="B358" s="34" t="s">
        <v>816</v>
      </c>
      <c r="C358" s="28"/>
      <c r="D358" s="28"/>
      <c r="E358" s="28"/>
      <c r="F358" s="28"/>
    </row>
    <row r="359" spans="1:6" ht="25.5" x14ac:dyDescent="0.2">
      <c r="A359" s="28">
        <v>4</v>
      </c>
      <c r="B359" s="34" t="s">
        <v>817</v>
      </c>
      <c r="C359" s="28"/>
      <c r="D359" s="28"/>
      <c r="E359" s="28"/>
      <c r="F359" s="28"/>
    </row>
    <row r="360" spans="1:6" ht="25.5" x14ac:dyDescent="0.2">
      <c r="A360" s="28">
        <v>5</v>
      </c>
      <c r="B360" s="34" t="s">
        <v>818</v>
      </c>
      <c r="C360" s="28"/>
      <c r="D360" s="28"/>
      <c r="E360" s="28"/>
      <c r="F360" s="28"/>
    </row>
    <row r="361" spans="1:6" ht="25.5" x14ac:dyDescent="0.2">
      <c r="A361" s="28">
        <v>6</v>
      </c>
      <c r="B361" s="34" t="s">
        <v>819</v>
      </c>
      <c r="C361" s="28"/>
      <c r="D361" s="28"/>
      <c r="E361" s="28"/>
      <c r="F361" s="28"/>
    </row>
    <row r="362" spans="1:6" ht="25.5" x14ac:dyDescent="0.2">
      <c r="A362" s="28">
        <v>7</v>
      </c>
      <c r="B362" s="34" t="s">
        <v>820</v>
      </c>
      <c r="C362" s="28"/>
      <c r="D362" s="28"/>
      <c r="E362" s="28"/>
      <c r="F362" s="28"/>
    </row>
    <row r="363" spans="1:6" ht="25.5" x14ac:dyDescent="0.2">
      <c r="A363" s="28">
        <v>8</v>
      </c>
      <c r="B363" s="34" t="s">
        <v>821</v>
      </c>
      <c r="C363" s="28"/>
      <c r="D363" s="28"/>
      <c r="E363" s="28"/>
      <c r="F363" s="28"/>
    </row>
    <row r="364" spans="1:6" x14ac:dyDescent="0.2">
      <c r="A364" s="28">
        <v>9</v>
      </c>
      <c r="B364" s="34" t="s">
        <v>822</v>
      </c>
      <c r="C364" s="28"/>
      <c r="D364" s="28"/>
      <c r="E364" s="28"/>
      <c r="F364" s="28"/>
    </row>
    <row r="365" spans="1:6" x14ac:dyDescent="0.2">
      <c r="A365" s="28"/>
      <c r="B365" s="28"/>
      <c r="C365" s="28"/>
      <c r="D365" s="28"/>
      <c r="E365" s="28"/>
      <c r="F365" s="28"/>
    </row>
    <row r="366" spans="1:6" x14ac:dyDescent="0.2">
      <c r="A366" s="28"/>
      <c r="B366" s="29" t="s">
        <v>823</v>
      </c>
      <c r="C366" s="28"/>
      <c r="D366" s="28"/>
      <c r="E366" s="28"/>
      <c r="F366" s="28"/>
    </row>
    <row r="367" spans="1:6" ht="25.5" x14ac:dyDescent="0.2">
      <c r="A367" s="28"/>
      <c r="B367" s="31" t="s">
        <v>824</v>
      </c>
      <c r="C367" s="31" t="s">
        <v>825</v>
      </c>
      <c r="D367" s="31" t="s">
        <v>826</v>
      </c>
      <c r="E367" s="31" t="s">
        <v>827</v>
      </c>
      <c r="F367" s="31" t="s">
        <v>828</v>
      </c>
    </row>
    <row r="368" spans="1:6" ht="51" x14ac:dyDescent="0.2">
      <c r="A368" s="28"/>
      <c r="B368" s="28" t="s">
        <v>305</v>
      </c>
      <c r="C368" s="28" t="s">
        <v>829</v>
      </c>
      <c r="D368" s="28" t="s">
        <v>830</v>
      </c>
      <c r="E368" s="28" t="s">
        <v>831</v>
      </c>
      <c r="F368" s="28" t="s">
        <v>832</v>
      </c>
    </row>
    <row r="369" spans="1:6" ht="51" x14ac:dyDescent="0.2">
      <c r="A369" s="28"/>
      <c r="B369" s="28" t="s">
        <v>306</v>
      </c>
      <c r="C369" s="28" t="s">
        <v>833</v>
      </c>
      <c r="D369" s="28" t="s">
        <v>834</v>
      </c>
      <c r="E369" s="28" t="s">
        <v>835</v>
      </c>
      <c r="F369" s="28" t="s">
        <v>836</v>
      </c>
    </row>
    <row r="370" spans="1:6" ht="38.25" x14ac:dyDescent="0.2">
      <c r="A370" s="28"/>
      <c r="B370" s="28" t="s">
        <v>307</v>
      </c>
      <c r="C370" s="28" t="s">
        <v>837</v>
      </c>
      <c r="D370" s="28" t="s">
        <v>838</v>
      </c>
      <c r="E370" s="28" t="s">
        <v>839</v>
      </c>
      <c r="F370" s="28" t="s">
        <v>840</v>
      </c>
    </row>
    <row r="371" spans="1:6" ht="38.25" x14ac:dyDescent="0.2">
      <c r="A371" s="28"/>
      <c r="B371" s="28" t="s">
        <v>308</v>
      </c>
      <c r="C371" s="28" t="s">
        <v>841</v>
      </c>
      <c r="D371" s="28" t="s">
        <v>842</v>
      </c>
      <c r="E371" s="28" t="s">
        <v>843</v>
      </c>
      <c r="F371" s="28" t="s">
        <v>844</v>
      </c>
    </row>
    <row r="372" spans="1:6" ht="51" x14ac:dyDescent="0.2">
      <c r="A372" s="28"/>
      <c r="B372" s="28" t="s">
        <v>309</v>
      </c>
      <c r="C372" s="28" t="s">
        <v>845</v>
      </c>
      <c r="D372" s="28" t="s">
        <v>846</v>
      </c>
      <c r="E372" s="28" t="s">
        <v>847</v>
      </c>
      <c r="F372" s="28" t="s">
        <v>848</v>
      </c>
    </row>
    <row r="373" spans="1:6" x14ac:dyDescent="0.2">
      <c r="A373" s="28"/>
      <c r="B373" s="28"/>
      <c r="C373" s="28"/>
      <c r="D373" s="28"/>
      <c r="E373" s="28"/>
      <c r="F373" s="28"/>
    </row>
    <row r="374" spans="1:6" x14ac:dyDescent="0.2">
      <c r="A374" s="28"/>
      <c r="B374" s="28"/>
      <c r="C374" s="28"/>
      <c r="D374" s="28"/>
      <c r="E374" s="28"/>
      <c r="F374" s="28"/>
    </row>
    <row r="375" spans="1:6" x14ac:dyDescent="0.2">
      <c r="A375" s="28"/>
      <c r="B375" s="29" t="s">
        <v>849</v>
      </c>
      <c r="C375" s="28"/>
      <c r="D375" s="28"/>
      <c r="E375" s="28"/>
      <c r="F375" s="28"/>
    </row>
    <row r="376" spans="1:6" ht="25.5" x14ac:dyDescent="0.2">
      <c r="A376" s="28"/>
      <c r="B376" s="31" t="s">
        <v>850</v>
      </c>
      <c r="C376" s="31" t="s">
        <v>851</v>
      </c>
      <c r="D376" s="31" t="s">
        <v>852</v>
      </c>
      <c r="E376" s="31" t="s">
        <v>853</v>
      </c>
      <c r="F376" s="31" t="s">
        <v>4</v>
      </c>
    </row>
    <row r="377" spans="1:6" ht="76.5" x14ac:dyDescent="0.2">
      <c r="A377" s="28"/>
      <c r="B377" s="28" t="s">
        <v>854</v>
      </c>
      <c r="C377" s="28" t="s">
        <v>855</v>
      </c>
      <c r="D377" s="28" t="s">
        <v>856</v>
      </c>
      <c r="E377" s="28" t="s">
        <v>857</v>
      </c>
      <c r="F377" s="28" t="s">
        <v>858</v>
      </c>
    </row>
    <row r="378" spans="1:6" ht="51" x14ac:dyDescent="0.2">
      <c r="A378" s="28"/>
      <c r="B378" s="28" t="s">
        <v>859</v>
      </c>
      <c r="C378" s="28" t="s">
        <v>860</v>
      </c>
      <c r="D378" s="28" t="s">
        <v>861</v>
      </c>
      <c r="E378" s="28" t="s">
        <v>862</v>
      </c>
      <c r="F378" s="28" t="s">
        <v>863</v>
      </c>
    </row>
    <row r="379" spans="1:6" ht="63.75" x14ac:dyDescent="0.2">
      <c r="A379" s="28"/>
      <c r="B379" s="28" t="s">
        <v>864</v>
      </c>
      <c r="C379" s="28" t="s">
        <v>865</v>
      </c>
      <c r="D379" s="28" t="s">
        <v>861</v>
      </c>
      <c r="E379" s="28" t="s">
        <v>866</v>
      </c>
      <c r="F379" s="28" t="s">
        <v>867</v>
      </c>
    </row>
    <row r="380" spans="1:6" ht="63.75" x14ac:dyDescent="0.2">
      <c r="A380" s="28"/>
      <c r="B380" s="28" t="s">
        <v>868</v>
      </c>
      <c r="C380" s="28" t="s">
        <v>869</v>
      </c>
      <c r="D380" s="28" t="s">
        <v>870</v>
      </c>
      <c r="E380" s="28" t="s">
        <v>871</v>
      </c>
      <c r="F380" s="28" t="s">
        <v>872</v>
      </c>
    </row>
    <row r="381" spans="1:6" ht="25.5" x14ac:dyDescent="0.2">
      <c r="A381" s="28"/>
      <c r="B381" s="28" t="s">
        <v>873</v>
      </c>
      <c r="C381" s="28" t="s">
        <v>874</v>
      </c>
      <c r="D381" s="28" t="s">
        <v>875</v>
      </c>
      <c r="E381" s="28" t="s">
        <v>876</v>
      </c>
      <c r="F381" s="28" t="s">
        <v>877</v>
      </c>
    </row>
    <row r="382" spans="1:6" x14ac:dyDescent="0.2">
      <c r="A382" s="28"/>
      <c r="B382" s="28"/>
      <c r="C382" s="28"/>
      <c r="D382" s="28"/>
      <c r="E382" s="28"/>
      <c r="F382" s="28"/>
    </row>
    <row r="383" spans="1:6" x14ac:dyDescent="0.2">
      <c r="A383" s="28"/>
      <c r="B383" s="28"/>
      <c r="C383" s="28"/>
      <c r="D383" s="28"/>
      <c r="E383" s="28"/>
      <c r="F383" s="28"/>
    </row>
    <row r="384" spans="1:6" x14ac:dyDescent="0.2">
      <c r="A384" s="29" t="s">
        <v>310</v>
      </c>
      <c r="B384" s="30"/>
      <c r="C384" s="28"/>
      <c r="D384" s="28"/>
      <c r="E384" s="28"/>
      <c r="F384" s="28"/>
    </row>
    <row r="385" spans="1:6" x14ac:dyDescent="0.2">
      <c r="A385" s="28">
        <v>1</v>
      </c>
      <c r="B385" s="34" t="s">
        <v>878</v>
      </c>
      <c r="C385" s="28"/>
      <c r="D385" s="28"/>
      <c r="E385" s="28"/>
      <c r="F385" s="28"/>
    </row>
    <row r="386" spans="1:6" ht="25.5" x14ac:dyDescent="0.2">
      <c r="A386" s="28">
        <v>2</v>
      </c>
      <c r="B386" s="34" t="s">
        <v>879</v>
      </c>
      <c r="C386" s="28"/>
      <c r="D386" s="28"/>
      <c r="E386" s="28"/>
      <c r="F386" s="28"/>
    </row>
    <row r="387" spans="1:6" x14ac:dyDescent="0.2">
      <c r="A387" s="28">
        <v>3</v>
      </c>
      <c r="B387" s="34" t="s">
        <v>880</v>
      </c>
      <c r="C387" s="28"/>
      <c r="D387" s="28"/>
      <c r="E387" s="28"/>
      <c r="F387" s="28"/>
    </row>
    <row r="388" spans="1:6" x14ac:dyDescent="0.2">
      <c r="A388" s="28">
        <v>4</v>
      </c>
      <c r="B388" s="34" t="s">
        <v>881</v>
      </c>
      <c r="C388" s="28"/>
      <c r="D388" s="28"/>
      <c r="E388" s="28"/>
      <c r="F388" s="28"/>
    </row>
    <row r="389" spans="1:6" ht="25.5" x14ac:dyDescent="0.2">
      <c r="A389" s="28">
        <v>5</v>
      </c>
      <c r="B389" s="34" t="s">
        <v>882</v>
      </c>
      <c r="C389" s="28"/>
      <c r="D389" s="28"/>
      <c r="E389" s="28"/>
      <c r="F389" s="28"/>
    </row>
    <row r="390" spans="1:6" ht="25.5" x14ac:dyDescent="0.2">
      <c r="A390" s="28">
        <v>6</v>
      </c>
      <c r="B390" s="34" t="s">
        <v>883</v>
      </c>
      <c r="C390" s="28"/>
      <c r="D390" s="28"/>
      <c r="E390" s="28"/>
      <c r="F390" s="28"/>
    </row>
    <row r="391" spans="1:6" x14ac:dyDescent="0.2">
      <c r="A391" s="28">
        <v>7</v>
      </c>
      <c r="B391" s="34" t="s">
        <v>884</v>
      </c>
      <c r="C391" s="28"/>
      <c r="D391" s="28"/>
      <c r="E391" s="28"/>
      <c r="F391" s="28"/>
    </row>
    <row r="392" spans="1:6" x14ac:dyDescent="0.2">
      <c r="A392" s="28"/>
      <c r="B392" s="28"/>
      <c r="C392" s="28"/>
      <c r="D392" s="28"/>
      <c r="E392" s="28"/>
      <c r="F392" s="28"/>
    </row>
    <row r="393" spans="1:6" x14ac:dyDescent="0.2">
      <c r="A393" s="29" t="s">
        <v>885</v>
      </c>
      <c r="B393" s="30"/>
      <c r="C393" s="28"/>
      <c r="D393" s="28"/>
      <c r="E393" s="28"/>
      <c r="F393" s="28"/>
    </row>
    <row r="394" spans="1:6" x14ac:dyDescent="0.2">
      <c r="A394" s="28">
        <v>1</v>
      </c>
      <c r="B394" s="34" t="s">
        <v>886</v>
      </c>
      <c r="C394" s="28"/>
      <c r="D394" s="28"/>
      <c r="E394" s="28"/>
      <c r="F394" s="28"/>
    </row>
    <row r="395" spans="1:6" x14ac:dyDescent="0.2">
      <c r="A395" s="28">
        <v>2</v>
      </c>
      <c r="B395" s="34" t="s">
        <v>887</v>
      </c>
      <c r="C395" s="28"/>
      <c r="D395" s="28"/>
      <c r="E395" s="28"/>
      <c r="F395" s="28"/>
    </row>
    <row r="396" spans="1:6" x14ac:dyDescent="0.2">
      <c r="A396" s="28">
        <v>3</v>
      </c>
      <c r="B396" s="34" t="s">
        <v>888</v>
      </c>
      <c r="C396" s="28"/>
      <c r="D396" s="28"/>
      <c r="E396" s="28"/>
      <c r="F396" s="28"/>
    </row>
    <row r="397" spans="1:6" ht="25.5" x14ac:dyDescent="0.2">
      <c r="A397" s="28">
        <v>4</v>
      </c>
      <c r="B397" s="34" t="s">
        <v>889</v>
      </c>
      <c r="C397" s="28"/>
      <c r="D397" s="28"/>
      <c r="E397" s="28"/>
      <c r="F397" s="28"/>
    </row>
    <row r="398" spans="1:6" ht="25.5" x14ac:dyDescent="0.2">
      <c r="A398" s="28">
        <v>5</v>
      </c>
      <c r="B398" s="34" t="s">
        <v>890</v>
      </c>
      <c r="C398" s="28"/>
      <c r="D398" s="28"/>
      <c r="E398" s="28"/>
      <c r="F398" s="28"/>
    </row>
    <row r="399" spans="1:6" x14ac:dyDescent="0.2">
      <c r="A399" s="28">
        <v>6</v>
      </c>
      <c r="B399" s="34" t="s">
        <v>891</v>
      </c>
      <c r="C399" s="28"/>
      <c r="D399" s="28"/>
      <c r="E399" s="28"/>
      <c r="F399" s="28"/>
    </row>
    <row r="400" spans="1:6" ht="25.5" x14ac:dyDescent="0.2">
      <c r="A400" s="28">
        <v>7</v>
      </c>
      <c r="B400" s="34" t="s">
        <v>892</v>
      </c>
      <c r="C400" s="28"/>
      <c r="D400" s="28"/>
      <c r="E400" s="28"/>
      <c r="F400" s="28"/>
    </row>
    <row r="401" spans="1:6" ht="25.5" x14ac:dyDescent="0.2">
      <c r="A401" s="28">
        <v>8</v>
      </c>
      <c r="B401" s="34" t="s">
        <v>893</v>
      </c>
      <c r="C401" s="28"/>
      <c r="D401" s="28"/>
      <c r="E401" s="28"/>
      <c r="F401" s="28"/>
    </row>
    <row r="402" spans="1:6" x14ac:dyDescent="0.2">
      <c r="A402" s="28"/>
      <c r="B402" s="28"/>
      <c r="C402" s="28"/>
      <c r="D402" s="28"/>
      <c r="E402" s="28"/>
      <c r="F402" s="28"/>
    </row>
    <row r="403" spans="1:6" x14ac:dyDescent="0.2">
      <c r="A403" s="29" t="s">
        <v>894</v>
      </c>
      <c r="B403" s="30"/>
      <c r="C403" s="28"/>
      <c r="D403" s="28"/>
      <c r="E403" s="28"/>
      <c r="F403" s="28"/>
    </row>
    <row r="404" spans="1:6" ht="25.5" x14ac:dyDescent="0.2">
      <c r="A404" s="28">
        <v>1</v>
      </c>
      <c r="B404" s="34" t="s">
        <v>895</v>
      </c>
      <c r="C404" s="28"/>
      <c r="D404" s="28"/>
      <c r="E404" s="28"/>
      <c r="F404" s="28"/>
    </row>
    <row r="405" spans="1:6" x14ac:dyDescent="0.2">
      <c r="A405" s="28">
        <v>2</v>
      </c>
      <c r="B405" s="34" t="s">
        <v>896</v>
      </c>
      <c r="C405" s="28"/>
      <c r="D405" s="28"/>
      <c r="E405" s="28"/>
      <c r="F405" s="28"/>
    </row>
    <row r="406" spans="1:6" ht="25.5" x14ac:dyDescent="0.2">
      <c r="A406" s="28">
        <v>3</v>
      </c>
      <c r="B406" s="34" t="s">
        <v>897</v>
      </c>
      <c r="C406" s="28"/>
      <c r="D406" s="28"/>
      <c r="E406" s="28"/>
      <c r="F406" s="28"/>
    </row>
    <row r="407" spans="1:6" x14ac:dyDescent="0.2">
      <c r="A407" s="28">
        <v>4</v>
      </c>
      <c r="B407" s="34" t="s">
        <v>898</v>
      </c>
      <c r="C407" s="28"/>
      <c r="D407" s="28"/>
      <c r="E407" s="28"/>
      <c r="F407" s="28"/>
    </row>
    <row r="408" spans="1:6" ht="25.5" x14ac:dyDescent="0.2">
      <c r="A408" s="28">
        <v>5</v>
      </c>
      <c r="B408" s="34" t="s">
        <v>899</v>
      </c>
      <c r="C408" s="28"/>
      <c r="D408" s="28"/>
      <c r="E408" s="28"/>
      <c r="F408" s="28"/>
    </row>
    <row r="409" spans="1:6" ht="25.5" x14ac:dyDescent="0.2">
      <c r="A409" s="28">
        <v>6</v>
      </c>
      <c r="B409" s="34" t="s">
        <v>900</v>
      </c>
      <c r="C409" s="28"/>
      <c r="D409" s="28"/>
      <c r="E409" s="28"/>
      <c r="F409" s="28"/>
    </row>
    <row r="410" spans="1:6" x14ac:dyDescent="0.2">
      <c r="A410" s="28"/>
      <c r="B410" s="28"/>
      <c r="C410" s="28"/>
      <c r="D410" s="28"/>
      <c r="E410" s="28"/>
      <c r="F410" s="28"/>
    </row>
    <row r="411" spans="1:6" x14ac:dyDescent="0.2">
      <c r="A411" s="29" t="s">
        <v>901</v>
      </c>
      <c r="B411" s="30"/>
      <c r="C411" s="28"/>
      <c r="D411" s="28"/>
      <c r="E411" s="28"/>
      <c r="F411" s="28"/>
    </row>
    <row r="412" spans="1:6" ht="25.5" x14ac:dyDescent="0.2">
      <c r="A412" s="28">
        <v>1</v>
      </c>
      <c r="B412" s="34" t="s">
        <v>902</v>
      </c>
      <c r="C412" s="28"/>
      <c r="D412" s="28"/>
      <c r="E412" s="28"/>
      <c r="F412" s="28"/>
    </row>
    <row r="413" spans="1:6" ht="25.5" x14ac:dyDescent="0.2">
      <c r="A413" s="28">
        <v>2</v>
      </c>
      <c r="B413" s="34" t="s">
        <v>903</v>
      </c>
      <c r="C413" s="28"/>
      <c r="D413" s="28"/>
      <c r="E413" s="28"/>
      <c r="F413" s="28"/>
    </row>
    <row r="414" spans="1:6" ht="25.5" x14ac:dyDescent="0.2">
      <c r="A414" s="28">
        <v>3</v>
      </c>
      <c r="B414" s="34" t="s">
        <v>904</v>
      </c>
      <c r="C414" s="28"/>
      <c r="D414" s="28"/>
      <c r="E414" s="28"/>
      <c r="F414" s="28"/>
    </row>
    <row r="415" spans="1:6" ht="25.5" x14ac:dyDescent="0.2">
      <c r="A415" s="28">
        <v>4</v>
      </c>
      <c r="B415" s="34" t="s">
        <v>905</v>
      </c>
      <c r="C415" s="28"/>
      <c r="D415" s="28"/>
      <c r="E415" s="28"/>
      <c r="F415" s="28"/>
    </row>
    <row r="416" spans="1:6" ht="25.5" x14ac:dyDescent="0.2">
      <c r="A416" s="28">
        <v>5</v>
      </c>
      <c r="B416" s="34" t="s">
        <v>906</v>
      </c>
      <c r="C416" s="28"/>
      <c r="D416" s="28"/>
      <c r="E416" s="28"/>
      <c r="F416" s="28"/>
    </row>
    <row r="417" spans="1:6" ht="25.5" x14ac:dyDescent="0.2">
      <c r="A417" s="28">
        <v>6</v>
      </c>
      <c r="B417" s="34" t="s">
        <v>907</v>
      </c>
      <c r="C417" s="28"/>
      <c r="D417" s="28"/>
      <c r="E417" s="28"/>
      <c r="F417" s="28"/>
    </row>
    <row r="418" spans="1:6" x14ac:dyDescent="0.2">
      <c r="A418" s="28"/>
      <c r="B418" s="28"/>
      <c r="C418" s="28"/>
      <c r="D418" s="28"/>
      <c r="E418" s="28"/>
      <c r="F418" s="28"/>
    </row>
    <row r="419" spans="1:6" x14ac:dyDescent="0.2">
      <c r="A419" s="29" t="s">
        <v>347</v>
      </c>
      <c r="B419" s="30"/>
      <c r="C419" s="28"/>
      <c r="D419" s="28"/>
      <c r="E419" s="28"/>
      <c r="F419" s="28"/>
    </row>
    <row r="420" spans="1:6" ht="25.5" x14ac:dyDescent="0.2">
      <c r="A420" s="28">
        <v>1</v>
      </c>
      <c r="B420" s="34" t="s">
        <v>908</v>
      </c>
      <c r="C420" s="28"/>
      <c r="D420" s="28"/>
      <c r="E420" s="28"/>
      <c r="F420" s="28"/>
    </row>
    <row r="421" spans="1:6" ht="25.5" x14ac:dyDescent="0.2">
      <c r="A421" s="28">
        <v>2</v>
      </c>
      <c r="B421" s="34" t="s">
        <v>909</v>
      </c>
      <c r="C421" s="28"/>
      <c r="D421" s="28"/>
      <c r="E421" s="28"/>
      <c r="F421" s="28"/>
    </row>
    <row r="422" spans="1:6" ht="25.5" x14ac:dyDescent="0.2">
      <c r="A422" s="28">
        <v>3</v>
      </c>
      <c r="B422" s="34" t="s">
        <v>910</v>
      </c>
      <c r="C422" s="28"/>
      <c r="D422" s="28"/>
      <c r="E422" s="28"/>
      <c r="F422" s="28"/>
    </row>
    <row r="423" spans="1:6" ht="25.5" x14ac:dyDescent="0.2">
      <c r="A423" s="28">
        <v>4</v>
      </c>
      <c r="B423" s="34" t="s">
        <v>911</v>
      </c>
      <c r="C423" s="28"/>
      <c r="D423" s="28"/>
      <c r="E423" s="28"/>
      <c r="F423" s="28"/>
    </row>
    <row r="424" spans="1:6" x14ac:dyDescent="0.2">
      <c r="A424" s="28">
        <v>5</v>
      </c>
      <c r="B424" s="34" t="s">
        <v>912</v>
      </c>
      <c r="C424" s="28"/>
      <c r="D424" s="28"/>
      <c r="E424" s="28"/>
      <c r="F424" s="28"/>
    </row>
    <row r="425" spans="1:6" ht="38.25" x14ac:dyDescent="0.2">
      <c r="A425" s="28">
        <v>6</v>
      </c>
      <c r="B425" s="34" t="s">
        <v>913</v>
      </c>
      <c r="C425" s="28"/>
      <c r="D425" s="28"/>
      <c r="E425" s="28"/>
      <c r="F425" s="28"/>
    </row>
    <row r="426" spans="1:6" ht="25.5" x14ac:dyDescent="0.2">
      <c r="A426" s="28">
        <v>7</v>
      </c>
      <c r="B426" s="34" t="s">
        <v>914</v>
      </c>
      <c r="C426" s="28"/>
      <c r="D426" s="28"/>
      <c r="E426" s="28"/>
      <c r="F426" s="28"/>
    </row>
    <row r="427" spans="1:6" ht="25.5" x14ac:dyDescent="0.2">
      <c r="A427" s="28">
        <v>8</v>
      </c>
      <c r="B427" s="34" t="s">
        <v>915</v>
      </c>
      <c r="C427" s="28"/>
      <c r="D427" s="28"/>
      <c r="E427" s="28"/>
      <c r="F427" s="28"/>
    </row>
    <row r="428" spans="1:6" ht="25.5" x14ac:dyDescent="0.2">
      <c r="A428" s="28">
        <v>9</v>
      </c>
      <c r="B428" s="34" t="s">
        <v>916</v>
      </c>
      <c r="C428" s="28"/>
      <c r="D428" s="28"/>
      <c r="E428" s="28"/>
      <c r="F428" s="28"/>
    </row>
    <row r="429" spans="1:6" ht="25.5" x14ac:dyDescent="0.2">
      <c r="A429" s="28">
        <v>10</v>
      </c>
      <c r="B429" s="34" t="s">
        <v>917</v>
      </c>
      <c r="C429" s="28"/>
      <c r="D429" s="28"/>
      <c r="E429" s="28"/>
      <c r="F429" s="28"/>
    </row>
    <row r="430" spans="1:6" ht="25.5" x14ac:dyDescent="0.2">
      <c r="A430" s="28">
        <v>11</v>
      </c>
      <c r="B430" s="34" t="s">
        <v>918</v>
      </c>
      <c r="C430" s="28"/>
      <c r="D430" s="28"/>
      <c r="E430" s="28"/>
      <c r="F430" s="28"/>
    </row>
    <row r="431" spans="1:6" ht="25.5" x14ac:dyDescent="0.2">
      <c r="A431" s="28">
        <v>12</v>
      </c>
      <c r="B431" s="34" t="s">
        <v>919</v>
      </c>
      <c r="C431" s="28"/>
      <c r="D431" s="28"/>
      <c r="E431" s="28"/>
      <c r="F431" s="28"/>
    </row>
    <row r="432" spans="1:6" ht="25.5" x14ac:dyDescent="0.2">
      <c r="A432" s="28">
        <v>13</v>
      </c>
      <c r="B432" s="34" t="s">
        <v>920</v>
      </c>
      <c r="C432" s="28"/>
      <c r="D432" s="28"/>
      <c r="E432" s="28"/>
      <c r="F432" s="28"/>
    </row>
    <row r="433" spans="1:6" ht="25.5" x14ac:dyDescent="0.2">
      <c r="A433" s="28">
        <v>14</v>
      </c>
      <c r="B433" s="34" t="s">
        <v>921</v>
      </c>
      <c r="C433" s="28"/>
      <c r="D433" s="28"/>
      <c r="E433" s="28"/>
      <c r="F433" s="28"/>
    </row>
    <row r="434" spans="1:6" x14ac:dyDescent="0.2">
      <c r="A434" s="28">
        <v>15</v>
      </c>
      <c r="B434" s="34" t="s">
        <v>922</v>
      </c>
      <c r="C434" s="28"/>
      <c r="D434" s="28"/>
      <c r="E434" s="28"/>
      <c r="F434" s="28"/>
    </row>
    <row r="435" spans="1:6" ht="25.5" x14ac:dyDescent="0.2">
      <c r="A435" s="28">
        <v>16</v>
      </c>
      <c r="B435" s="34" t="s">
        <v>923</v>
      </c>
      <c r="C435" s="28"/>
      <c r="D435" s="28"/>
      <c r="E435" s="28"/>
      <c r="F435" s="28"/>
    </row>
    <row r="436" spans="1:6" ht="25.5" x14ac:dyDescent="0.2">
      <c r="A436" s="28">
        <v>17</v>
      </c>
      <c r="B436" s="34" t="s">
        <v>924</v>
      </c>
      <c r="C436" s="28"/>
      <c r="D436" s="28"/>
      <c r="E436" s="28"/>
      <c r="F436" s="28"/>
    </row>
    <row r="437" spans="1:6" ht="38.25" x14ac:dyDescent="0.2">
      <c r="A437" s="28">
        <v>18</v>
      </c>
      <c r="B437" s="34" t="s">
        <v>925</v>
      </c>
      <c r="C437" s="28"/>
      <c r="D437" s="28"/>
      <c r="E437" s="28"/>
      <c r="F437" s="28"/>
    </row>
    <row r="438" spans="1:6" ht="38.25" x14ac:dyDescent="0.2">
      <c r="A438" s="28">
        <v>19</v>
      </c>
      <c r="B438" s="34" t="s">
        <v>926</v>
      </c>
      <c r="C438" s="28"/>
      <c r="D438" s="28"/>
      <c r="E438" s="28"/>
      <c r="F438" s="28"/>
    </row>
    <row r="439" spans="1:6" ht="38.25" x14ac:dyDescent="0.2">
      <c r="A439" s="28">
        <v>20</v>
      </c>
      <c r="B439" s="34" t="s">
        <v>927</v>
      </c>
      <c r="C439" s="28"/>
      <c r="D439" s="28"/>
      <c r="E439" s="28"/>
      <c r="F439" s="28"/>
    </row>
    <row r="440" spans="1:6" ht="25.5" x14ac:dyDescent="0.2">
      <c r="A440" s="28">
        <v>21</v>
      </c>
      <c r="B440" s="34" t="s">
        <v>928</v>
      </c>
      <c r="C440" s="28"/>
      <c r="D440" s="28"/>
      <c r="E440" s="28"/>
      <c r="F440" s="28"/>
    </row>
    <row r="441" spans="1:6" ht="25.5" x14ac:dyDescent="0.2">
      <c r="A441" s="28">
        <v>22</v>
      </c>
      <c r="B441" s="34" t="s">
        <v>929</v>
      </c>
      <c r="C441" s="28"/>
      <c r="D441" s="28"/>
      <c r="E441" s="28"/>
      <c r="F441" s="28"/>
    </row>
    <row r="442" spans="1:6" x14ac:dyDescent="0.2">
      <c r="A442" s="28"/>
      <c r="B442" s="28"/>
      <c r="C442" s="28"/>
      <c r="D442" s="28"/>
      <c r="E442" s="28"/>
      <c r="F442" s="28"/>
    </row>
    <row r="443" spans="1:6" x14ac:dyDescent="0.2">
      <c r="A443" s="29" t="s">
        <v>242</v>
      </c>
      <c r="B443" s="30"/>
      <c r="C443" s="28"/>
      <c r="D443" s="28"/>
      <c r="E443" s="28"/>
      <c r="F443" s="28"/>
    </row>
    <row r="444" spans="1:6" ht="25.5" x14ac:dyDescent="0.2">
      <c r="A444" s="28">
        <v>1</v>
      </c>
      <c r="B444" s="34" t="s">
        <v>930</v>
      </c>
      <c r="C444" s="28"/>
      <c r="D444" s="28"/>
      <c r="E444" s="28"/>
      <c r="F444" s="28"/>
    </row>
    <row r="445" spans="1:6" x14ac:dyDescent="0.2">
      <c r="A445" s="28">
        <v>2</v>
      </c>
      <c r="B445" s="34" t="s">
        <v>931</v>
      </c>
      <c r="C445" s="28"/>
      <c r="D445" s="28"/>
      <c r="E445" s="28"/>
      <c r="F445" s="28"/>
    </row>
    <row r="446" spans="1:6" ht="25.5" x14ac:dyDescent="0.2">
      <c r="A446" s="28">
        <v>3</v>
      </c>
      <c r="B446" s="34" t="s">
        <v>932</v>
      </c>
      <c r="C446" s="28"/>
      <c r="D446" s="28"/>
      <c r="E446" s="28"/>
      <c r="F446" s="28"/>
    </row>
    <row r="447" spans="1:6" ht="25.5" x14ac:dyDescent="0.2">
      <c r="A447" s="28">
        <v>4</v>
      </c>
      <c r="B447" s="34" t="s">
        <v>933</v>
      </c>
      <c r="C447" s="28"/>
      <c r="D447" s="28"/>
      <c r="E447" s="28"/>
      <c r="F447" s="28"/>
    </row>
    <row r="448" spans="1:6" x14ac:dyDescent="0.2">
      <c r="A448" s="28"/>
      <c r="B448" s="28"/>
      <c r="C448" s="28"/>
      <c r="D448" s="28"/>
      <c r="E448" s="28"/>
      <c r="F448" s="28"/>
    </row>
    <row r="449" spans="1:6" x14ac:dyDescent="0.2">
      <c r="A449" s="29" t="s">
        <v>423</v>
      </c>
      <c r="B449" s="30"/>
      <c r="C449" s="28"/>
      <c r="D449" s="28"/>
      <c r="E449" s="28"/>
      <c r="F449" s="28"/>
    </row>
    <row r="450" spans="1:6" ht="25.5" x14ac:dyDescent="0.2">
      <c r="A450" s="28">
        <v>1</v>
      </c>
      <c r="B450" s="34" t="s">
        <v>934</v>
      </c>
      <c r="C450" s="28"/>
      <c r="D450" s="28"/>
      <c r="E450" s="28"/>
      <c r="F450" s="28"/>
    </row>
    <row r="451" spans="1:6" ht="25.5" x14ac:dyDescent="0.2">
      <c r="A451" s="28">
        <v>2</v>
      </c>
      <c r="B451" s="34" t="s">
        <v>935</v>
      </c>
      <c r="C451" s="28"/>
      <c r="D451" s="28"/>
      <c r="E451" s="28"/>
      <c r="F451" s="28"/>
    </row>
    <row r="452" spans="1:6" ht="25.5" x14ac:dyDescent="0.2">
      <c r="A452" s="28">
        <v>3</v>
      </c>
      <c r="B452" s="34" t="s">
        <v>936</v>
      </c>
      <c r="C452" s="28"/>
      <c r="D452" s="28"/>
      <c r="E452" s="28"/>
      <c r="F452" s="28"/>
    </row>
    <row r="453" spans="1:6" ht="38.25" x14ac:dyDescent="0.2">
      <c r="A453" s="28">
        <v>4</v>
      </c>
      <c r="B453" s="34" t="s">
        <v>937</v>
      </c>
      <c r="C453" s="28"/>
      <c r="D453" s="28"/>
      <c r="E453" s="28"/>
      <c r="F453" s="28"/>
    </row>
    <row r="454" spans="1:6" ht="25.5" x14ac:dyDescent="0.2">
      <c r="A454" s="28">
        <v>5</v>
      </c>
      <c r="B454" s="34" t="s">
        <v>938</v>
      </c>
      <c r="C454" s="28"/>
      <c r="D454" s="28"/>
      <c r="E454" s="28"/>
      <c r="F454" s="28"/>
    </row>
    <row r="455" spans="1:6" x14ac:dyDescent="0.2">
      <c r="A455" s="28">
        <v>6</v>
      </c>
      <c r="B455" s="34" t="s">
        <v>939</v>
      </c>
      <c r="C455" s="28"/>
      <c r="D455" s="28"/>
      <c r="E455" s="28"/>
      <c r="F455" s="28"/>
    </row>
    <row r="456" spans="1:6" ht="25.5" x14ac:dyDescent="0.2">
      <c r="A456" s="28">
        <v>7</v>
      </c>
      <c r="B456" s="34" t="s">
        <v>940</v>
      </c>
      <c r="C456" s="28"/>
      <c r="D456" s="28"/>
      <c r="E456" s="28"/>
      <c r="F456" s="28"/>
    </row>
    <row r="457" spans="1:6" x14ac:dyDescent="0.2">
      <c r="A457" s="28">
        <v>8</v>
      </c>
      <c r="B457" s="34" t="s">
        <v>941</v>
      </c>
      <c r="C457" s="28"/>
      <c r="D457" s="28"/>
      <c r="E457" s="28"/>
      <c r="F457" s="28"/>
    </row>
    <row r="458" spans="1:6" x14ac:dyDescent="0.2">
      <c r="A458" s="28"/>
      <c r="B458" s="28"/>
      <c r="C458" s="28"/>
      <c r="D458" s="28"/>
      <c r="E458" s="28"/>
      <c r="F458" s="28"/>
    </row>
    <row r="459" spans="1:6" x14ac:dyDescent="0.2">
      <c r="A459" s="29" t="s">
        <v>459</v>
      </c>
      <c r="B459" s="30"/>
      <c r="C459" s="28"/>
      <c r="D459" s="28"/>
      <c r="E459" s="28"/>
      <c r="F459" s="28"/>
    </row>
    <row r="460" spans="1:6" x14ac:dyDescent="0.2">
      <c r="A460" s="28">
        <v>1</v>
      </c>
      <c r="B460" s="34" t="s">
        <v>942</v>
      </c>
      <c r="C460" s="28"/>
      <c r="D460" s="28"/>
      <c r="E460" s="28"/>
      <c r="F460" s="28"/>
    </row>
    <row r="461" spans="1:6" ht="25.5" x14ac:dyDescent="0.2">
      <c r="A461" s="28">
        <v>2</v>
      </c>
      <c r="B461" s="34" t="s">
        <v>943</v>
      </c>
      <c r="C461" s="28"/>
      <c r="D461" s="28"/>
      <c r="E461" s="28"/>
      <c r="F461" s="28"/>
    </row>
    <row r="462" spans="1:6" ht="25.5" x14ac:dyDescent="0.2">
      <c r="A462" s="28">
        <v>3</v>
      </c>
      <c r="B462" s="34" t="s">
        <v>944</v>
      </c>
      <c r="C462" s="28"/>
      <c r="D462" s="28"/>
      <c r="E462" s="28"/>
      <c r="F462" s="28"/>
    </row>
    <row r="463" spans="1:6" ht="25.5" x14ac:dyDescent="0.2">
      <c r="A463" s="28">
        <v>4</v>
      </c>
      <c r="B463" s="34" t="s">
        <v>945</v>
      </c>
      <c r="C463" s="28"/>
      <c r="D463" s="28"/>
      <c r="E463" s="28"/>
      <c r="F463" s="28"/>
    </row>
    <row r="464" spans="1:6" ht="25.5" x14ac:dyDescent="0.2">
      <c r="A464" s="28">
        <v>5</v>
      </c>
      <c r="B464" s="34" t="s">
        <v>946</v>
      </c>
      <c r="C464" s="28"/>
      <c r="D464" s="28"/>
      <c r="E464" s="28"/>
      <c r="F464" s="28"/>
    </row>
    <row r="465" spans="1:6" x14ac:dyDescent="0.2">
      <c r="A465" s="28"/>
      <c r="B465" s="28"/>
      <c r="C465" s="28"/>
      <c r="D465" s="28"/>
      <c r="E465" s="28"/>
      <c r="F465" s="28"/>
    </row>
    <row r="466" spans="1:6" x14ac:dyDescent="0.2">
      <c r="A466" s="29" t="s">
        <v>479</v>
      </c>
      <c r="B466" s="30"/>
      <c r="C466" s="28"/>
      <c r="D466" s="28"/>
      <c r="E466" s="28"/>
      <c r="F466" s="28"/>
    </row>
    <row r="467" spans="1:6" x14ac:dyDescent="0.2">
      <c r="A467" s="28">
        <v>1</v>
      </c>
      <c r="B467" s="34" t="s">
        <v>947</v>
      </c>
      <c r="C467" s="28"/>
      <c r="D467" s="28"/>
      <c r="E467" s="28"/>
      <c r="F467" s="28"/>
    </row>
    <row r="468" spans="1:6" ht="25.5" x14ac:dyDescent="0.2">
      <c r="A468" s="28">
        <v>2</v>
      </c>
      <c r="B468" s="34" t="s">
        <v>948</v>
      </c>
      <c r="C468" s="28"/>
      <c r="D468" s="28"/>
      <c r="E468" s="28"/>
      <c r="F468" s="28"/>
    </row>
    <row r="469" spans="1:6" ht="25.5" x14ac:dyDescent="0.2">
      <c r="A469" s="28">
        <v>3</v>
      </c>
      <c r="B469" s="34" t="s">
        <v>949</v>
      </c>
      <c r="C469" s="28"/>
      <c r="D469" s="28"/>
      <c r="E469" s="28"/>
      <c r="F469" s="28"/>
    </row>
    <row r="470" spans="1:6" ht="25.5" x14ac:dyDescent="0.2">
      <c r="A470" s="28">
        <v>4</v>
      </c>
      <c r="B470" s="34" t="s">
        <v>950</v>
      </c>
      <c r="C470" s="28"/>
      <c r="D470" s="28"/>
      <c r="E470" s="28"/>
      <c r="F470" s="28"/>
    </row>
    <row r="471" spans="1:6" x14ac:dyDescent="0.2">
      <c r="A471" s="28"/>
      <c r="B471" s="28"/>
      <c r="C471" s="28"/>
      <c r="D471" s="28"/>
      <c r="E471" s="28"/>
      <c r="F471" s="28"/>
    </row>
    <row r="472" spans="1:6" x14ac:dyDescent="0.2">
      <c r="A472" s="29" t="s">
        <v>492</v>
      </c>
      <c r="B472" s="30"/>
      <c r="C472" s="28"/>
      <c r="D472" s="28"/>
      <c r="E472" s="28"/>
      <c r="F472" s="28"/>
    </row>
    <row r="473" spans="1:6" ht="25.5" x14ac:dyDescent="0.2">
      <c r="A473" s="28">
        <v>1</v>
      </c>
      <c r="B473" s="34" t="s">
        <v>951</v>
      </c>
      <c r="C473" s="28"/>
      <c r="D473" s="28"/>
      <c r="E473" s="28"/>
      <c r="F473" s="28"/>
    </row>
    <row r="474" spans="1:6" ht="25.5" x14ac:dyDescent="0.2">
      <c r="A474" s="28">
        <v>2</v>
      </c>
      <c r="B474" s="34" t="s">
        <v>952</v>
      </c>
      <c r="C474" s="28"/>
      <c r="D474" s="28"/>
      <c r="E474" s="28"/>
      <c r="F474" s="28"/>
    </row>
    <row r="475" spans="1:6" ht="25.5" x14ac:dyDescent="0.2">
      <c r="A475" s="28">
        <v>3</v>
      </c>
      <c r="B475" s="34" t="s">
        <v>953</v>
      </c>
      <c r="C475" s="28"/>
      <c r="D475" s="28"/>
      <c r="E475" s="28"/>
      <c r="F475" s="28"/>
    </row>
    <row r="476" spans="1:6" ht="14.25" x14ac:dyDescent="0.2">
      <c r="A476" s="28">
        <v>4</v>
      </c>
      <c r="B476" s="35" t="s">
        <v>954</v>
      </c>
      <c r="C476" s="28"/>
      <c r="D476" s="28"/>
      <c r="E476" s="28"/>
      <c r="F476" s="28"/>
    </row>
    <row r="477" spans="1:6" x14ac:dyDescent="0.2">
      <c r="A477" s="28">
        <v>5</v>
      </c>
      <c r="B477" s="34" t="s">
        <v>955</v>
      </c>
      <c r="C477" s="28"/>
      <c r="D477" s="28"/>
      <c r="E477" s="28"/>
      <c r="F477" s="28"/>
    </row>
    <row r="478" spans="1:6" ht="25.5" x14ac:dyDescent="0.2">
      <c r="A478" s="28">
        <v>6</v>
      </c>
      <c r="B478" s="34" t="s">
        <v>956</v>
      </c>
      <c r="C478" s="28"/>
      <c r="D478" s="28"/>
      <c r="E478" s="28"/>
      <c r="F478" s="28"/>
    </row>
    <row r="479" spans="1:6" ht="25.5" x14ac:dyDescent="0.2">
      <c r="A479" s="28">
        <v>7</v>
      </c>
      <c r="B479" s="34" t="s">
        <v>957</v>
      </c>
      <c r="C479" s="28"/>
      <c r="D479" s="28"/>
      <c r="E479" s="28"/>
      <c r="F479" s="28"/>
    </row>
    <row r="480" spans="1:6" ht="25.5" x14ac:dyDescent="0.2">
      <c r="A480" s="28">
        <v>8</v>
      </c>
      <c r="B480" s="34" t="s">
        <v>958</v>
      </c>
      <c r="C480" s="28"/>
      <c r="D480" s="28"/>
      <c r="E480" s="28"/>
      <c r="F480" s="28"/>
    </row>
    <row r="481" spans="1:6" x14ac:dyDescent="0.2">
      <c r="A481" s="28"/>
      <c r="B481" s="28"/>
      <c r="C481" s="28"/>
      <c r="D481" s="28"/>
      <c r="E481" s="28"/>
      <c r="F481" s="28"/>
    </row>
    <row r="482" spans="1:6" x14ac:dyDescent="0.2">
      <c r="A482" s="29" t="s">
        <v>959</v>
      </c>
      <c r="B482" s="30"/>
      <c r="C482" s="28"/>
      <c r="D482" s="28"/>
      <c r="E482" s="28"/>
      <c r="F482" s="28"/>
    </row>
    <row r="483" spans="1:6" ht="25.5" x14ac:dyDescent="0.2">
      <c r="A483" s="28">
        <v>1</v>
      </c>
      <c r="B483" s="34" t="s">
        <v>960</v>
      </c>
      <c r="C483" s="28"/>
      <c r="D483" s="28"/>
      <c r="E483" s="28"/>
      <c r="F483" s="28"/>
    </row>
    <row r="484" spans="1:6" ht="38.25" x14ac:dyDescent="0.2">
      <c r="A484" s="28">
        <v>2</v>
      </c>
      <c r="B484" s="34" t="s">
        <v>961</v>
      </c>
      <c r="C484" s="28"/>
      <c r="D484" s="28"/>
      <c r="E484" s="28"/>
      <c r="F484" s="28"/>
    </row>
    <row r="485" spans="1:6" ht="25.5" x14ac:dyDescent="0.2">
      <c r="A485" s="28">
        <v>3</v>
      </c>
      <c r="B485" s="34" t="s">
        <v>962</v>
      </c>
      <c r="C485" s="28"/>
      <c r="D485" s="28"/>
      <c r="E485" s="28"/>
      <c r="F485" s="28"/>
    </row>
    <row r="486" spans="1:6" ht="25.5" x14ac:dyDescent="0.2">
      <c r="A486" s="28">
        <v>4</v>
      </c>
      <c r="B486" s="34" t="s">
        <v>963</v>
      </c>
      <c r="C486" s="28"/>
      <c r="D486" s="28"/>
      <c r="E486" s="28"/>
      <c r="F486" s="28"/>
    </row>
    <row r="487" spans="1:6" x14ac:dyDescent="0.2">
      <c r="A487" s="28">
        <v>5</v>
      </c>
      <c r="B487" s="34" t="s">
        <v>964</v>
      </c>
      <c r="C487" s="28"/>
      <c r="D487" s="28"/>
      <c r="E487" s="28"/>
      <c r="F487" s="28"/>
    </row>
    <row r="488" spans="1:6" x14ac:dyDescent="0.2">
      <c r="A488" s="28">
        <v>6</v>
      </c>
      <c r="B488" s="34" t="s">
        <v>965</v>
      </c>
      <c r="C488" s="28"/>
      <c r="D488" s="28"/>
      <c r="E488" s="28"/>
      <c r="F488" s="28"/>
    </row>
    <row r="489" spans="1:6" ht="25.5" x14ac:dyDescent="0.2">
      <c r="A489" s="28">
        <v>7</v>
      </c>
      <c r="B489" s="34" t="s">
        <v>966</v>
      </c>
      <c r="C489" s="28"/>
      <c r="D489" s="28"/>
      <c r="E489" s="28"/>
      <c r="F489" s="28"/>
    </row>
    <row r="490" spans="1:6" ht="25.5" x14ac:dyDescent="0.2">
      <c r="A490" s="28">
        <v>8</v>
      </c>
      <c r="B490" s="34" t="s">
        <v>967</v>
      </c>
      <c r="C490" s="28"/>
      <c r="D490" s="28"/>
      <c r="E490" s="28"/>
      <c r="F490" s="28"/>
    </row>
    <row r="491" spans="1:6" ht="25.5" x14ac:dyDescent="0.2">
      <c r="A491" s="28">
        <v>9</v>
      </c>
      <c r="B491" s="34" t="s">
        <v>968</v>
      </c>
      <c r="C491" s="28"/>
      <c r="D491" s="28"/>
      <c r="E491" s="28"/>
      <c r="F491" s="28"/>
    </row>
    <row r="492" spans="1:6" ht="25.5" x14ac:dyDescent="0.2">
      <c r="A492" s="28">
        <v>10</v>
      </c>
      <c r="B492" s="34" t="s">
        <v>969</v>
      </c>
      <c r="C492" s="28"/>
      <c r="D492" s="28"/>
      <c r="E492" s="28"/>
      <c r="F492" s="28"/>
    </row>
    <row r="493" spans="1:6" ht="25.5" x14ac:dyDescent="0.2">
      <c r="A493" s="28">
        <v>11</v>
      </c>
      <c r="B493" s="34" t="s">
        <v>970</v>
      </c>
      <c r="C493" s="28"/>
      <c r="D493" s="28"/>
      <c r="E493" s="28"/>
      <c r="F493" s="28"/>
    </row>
    <row r="494" spans="1:6" x14ac:dyDescent="0.2">
      <c r="A494" s="28">
        <v>12</v>
      </c>
      <c r="B494" s="34" t="s">
        <v>971</v>
      </c>
      <c r="C494" s="28"/>
      <c r="D494" s="28"/>
      <c r="E494" s="28"/>
      <c r="F494" s="28"/>
    </row>
    <row r="495" spans="1:6" x14ac:dyDescent="0.2">
      <c r="A495" s="28">
        <v>13</v>
      </c>
      <c r="B495" s="34" t="s">
        <v>972</v>
      </c>
      <c r="C495" s="28"/>
      <c r="D495" s="28"/>
      <c r="E495" s="28"/>
      <c r="F495" s="28"/>
    </row>
    <row r="496" spans="1:6" x14ac:dyDescent="0.2">
      <c r="A496" s="28">
        <v>14</v>
      </c>
      <c r="B496" s="34" t="s">
        <v>973</v>
      </c>
      <c r="C496" s="28"/>
      <c r="D496" s="28"/>
      <c r="E496" s="28"/>
      <c r="F496" s="28"/>
    </row>
    <row r="497" spans="1:6" x14ac:dyDescent="0.2">
      <c r="A497" s="28">
        <v>15</v>
      </c>
      <c r="B497" s="34" t="s">
        <v>974</v>
      </c>
      <c r="C497" s="28"/>
      <c r="D497" s="28"/>
      <c r="E497" s="28"/>
      <c r="F497" s="28"/>
    </row>
    <row r="498" spans="1:6" ht="25.5" x14ac:dyDescent="0.2">
      <c r="A498" s="28">
        <v>16</v>
      </c>
      <c r="B498" s="34" t="s">
        <v>975</v>
      </c>
      <c r="C498" s="28"/>
      <c r="D498" s="28"/>
      <c r="E498" s="28"/>
      <c r="F498" s="28"/>
    </row>
    <row r="499" spans="1:6" ht="25.5" x14ac:dyDescent="0.2">
      <c r="A499" s="28">
        <v>17</v>
      </c>
      <c r="B499" s="34" t="s">
        <v>976</v>
      </c>
      <c r="C499" s="28"/>
      <c r="D499" s="28"/>
      <c r="E499" s="28"/>
      <c r="F499" s="28"/>
    </row>
    <row r="500" spans="1:6" ht="25.5" x14ac:dyDescent="0.2">
      <c r="A500" s="28">
        <v>18</v>
      </c>
      <c r="B500" s="34" t="s">
        <v>977</v>
      </c>
      <c r="C500" s="28"/>
      <c r="D500" s="28"/>
      <c r="E500" s="28"/>
      <c r="F500" s="28"/>
    </row>
    <row r="501" spans="1:6" ht="25.5" x14ac:dyDescent="0.2">
      <c r="A501" s="28">
        <v>19</v>
      </c>
      <c r="B501" s="34" t="s">
        <v>978</v>
      </c>
      <c r="C501" s="28"/>
      <c r="D501" s="28"/>
      <c r="E501" s="28"/>
      <c r="F501" s="28"/>
    </row>
    <row r="502" spans="1:6" ht="25.5" x14ac:dyDescent="0.2">
      <c r="A502" s="28">
        <v>20</v>
      </c>
      <c r="B502" s="34" t="s">
        <v>979</v>
      </c>
      <c r="C502" s="28"/>
      <c r="D502" s="28"/>
      <c r="E502" s="28"/>
      <c r="F502" s="28"/>
    </row>
    <row r="503" spans="1:6" ht="25.5" x14ac:dyDescent="0.2">
      <c r="A503" s="28">
        <v>21</v>
      </c>
      <c r="B503" s="34" t="s">
        <v>980</v>
      </c>
      <c r="C503" s="28"/>
      <c r="D503" s="28"/>
      <c r="E503" s="28"/>
      <c r="F503" s="28"/>
    </row>
    <row r="504" spans="1:6" ht="25.5" x14ac:dyDescent="0.2">
      <c r="A504" s="28">
        <v>22</v>
      </c>
      <c r="B504" s="34" t="s">
        <v>981</v>
      </c>
      <c r="C504" s="28"/>
      <c r="D504" s="28"/>
      <c r="E504" s="28"/>
      <c r="F504" s="28"/>
    </row>
    <row r="505" spans="1:6" ht="25.5" x14ac:dyDescent="0.2">
      <c r="A505" s="28">
        <v>23</v>
      </c>
      <c r="B505" s="34" t="s">
        <v>982</v>
      </c>
      <c r="C505" s="28"/>
      <c r="D505" s="28"/>
      <c r="E505" s="28"/>
      <c r="F505" s="28"/>
    </row>
    <row r="506" spans="1:6" ht="25.5" x14ac:dyDescent="0.2">
      <c r="A506" s="28">
        <v>24</v>
      </c>
      <c r="B506" s="34" t="s">
        <v>983</v>
      </c>
      <c r="C506" s="28"/>
      <c r="D506" s="28"/>
      <c r="E506" s="28"/>
      <c r="F506" s="28"/>
    </row>
    <row r="507" spans="1:6" ht="38.25" x14ac:dyDescent="0.2">
      <c r="A507" s="28">
        <v>25</v>
      </c>
      <c r="B507" s="34" t="s">
        <v>984</v>
      </c>
      <c r="C507" s="28"/>
      <c r="D507" s="28"/>
      <c r="E507" s="28"/>
      <c r="F507" s="28"/>
    </row>
    <row r="508" spans="1:6" x14ac:dyDescent="0.2">
      <c r="A508" s="28">
        <v>26</v>
      </c>
      <c r="B508" s="34" t="s">
        <v>985</v>
      </c>
      <c r="C508" s="28"/>
      <c r="D508" s="28"/>
      <c r="E508" s="28"/>
      <c r="F508" s="28"/>
    </row>
    <row r="509" spans="1:6" ht="25.5" x14ac:dyDescent="0.2">
      <c r="A509" s="28">
        <v>27</v>
      </c>
      <c r="B509" s="34" t="s">
        <v>986</v>
      </c>
      <c r="C509" s="28"/>
      <c r="D509" s="28"/>
      <c r="E509" s="28"/>
      <c r="F509" s="28"/>
    </row>
    <row r="510" spans="1:6" ht="25.5" x14ac:dyDescent="0.2">
      <c r="A510" s="28">
        <v>28</v>
      </c>
      <c r="B510" s="34" t="s">
        <v>987</v>
      </c>
      <c r="C510" s="28"/>
      <c r="D510" s="28"/>
      <c r="E510" s="28"/>
      <c r="F510" s="28"/>
    </row>
    <row r="511" spans="1:6" ht="25.5" x14ac:dyDescent="0.2">
      <c r="A511" s="28">
        <v>29</v>
      </c>
      <c r="B511" s="34" t="s">
        <v>988</v>
      </c>
      <c r="C511" s="28"/>
      <c r="D511" s="28"/>
      <c r="E511" s="28"/>
      <c r="F511" s="28"/>
    </row>
    <row r="512" spans="1:6" ht="25.5" x14ac:dyDescent="0.2">
      <c r="A512" s="28">
        <v>30</v>
      </c>
      <c r="B512" s="34" t="s">
        <v>989</v>
      </c>
      <c r="C512" s="28"/>
      <c r="D512" s="28"/>
      <c r="E512" s="28"/>
      <c r="F512" s="28"/>
    </row>
    <row r="513" spans="1:6" ht="25.5" x14ac:dyDescent="0.2">
      <c r="A513" s="28">
        <v>31</v>
      </c>
      <c r="B513" s="34" t="s">
        <v>990</v>
      </c>
      <c r="C513" s="28"/>
      <c r="D513" s="28"/>
      <c r="E513" s="28"/>
      <c r="F513" s="28"/>
    </row>
    <row r="514" spans="1:6" ht="25.5" x14ac:dyDescent="0.2">
      <c r="A514" s="28">
        <v>32</v>
      </c>
      <c r="B514" s="34" t="s">
        <v>991</v>
      </c>
      <c r="C514" s="28"/>
      <c r="D514" s="28"/>
      <c r="E514" s="28"/>
      <c r="F514" s="28"/>
    </row>
    <row r="515" spans="1:6" ht="25.5" x14ac:dyDescent="0.2">
      <c r="A515" s="28">
        <v>33</v>
      </c>
      <c r="B515" s="34" t="s">
        <v>992</v>
      </c>
      <c r="C515" s="28"/>
      <c r="D515" s="28"/>
      <c r="E515" s="28"/>
      <c r="F515" s="28"/>
    </row>
    <row r="516" spans="1:6" ht="25.5" x14ac:dyDescent="0.2">
      <c r="A516" s="28">
        <v>34</v>
      </c>
      <c r="B516" s="34" t="s">
        <v>993</v>
      </c>
      <c r="C516" s="28"/>
      <c r="D516" s="28"/>
      <c r="E516" s="28"/>
      <c r="F516" s="28"/>
    </row>
    <row r="517" spans="1:6" ht="25.5" x14ac:dyDescent="0.2">
      <c r="A517" s="28">
        <v>35</v>
      </c>
      <c r="B517" s="34" t="s">
        <v>994</v>
      </c>
      <c r="C517" s="28"/>
      <c r="D517" s="28"/>
      <c r="E517" s="28"/>
      <c r="F517" s="28"/>
    </row>
    <row r="518" spans="1:6" x14ac:dyDescent="0.2">
      <c r="A518" s="28">
        <v>36</v>
      </c>
      <c r="B518" s="34" t="s">
        <v>995</v>
      </c>
      <c r="C518" s="28"/>
      <c r="D518" s="28"/>
      <c r="E518" s="28"/>
      <c r="F518" s="28"/>
    </row>
    <row r="519" spans="1:6" ht="38.25" x14ac:dyDescent="0.2">
      <c r="A519" s="28">
        <v>37</v>
      </c>
      <c r="B519" s="34" t="s">
        <v>996</v>
      </c>
      <c r="C519" s="28"/>
      <c r="D519" s="28"/>
      <c r="E519" s="28"/>
      <c r="F519" s="28"/>
    </row>
    <row r="520" spans="1:6" x14ac:dyDescent="0.2">
      <c r="A520" s="28">
        <v>38</v>
      </c>
      <c r="B520" s="34" t="s">
        <v>997</v>
      </c>
      <c r="C520" s="28"/>
      <c r="D520" s="28"/>
      <c r="E520" s="28"/>
      <c r="F520" s="28"/>
    </row>
    <row r="521" spans="1:6" ht="25.5" x14ac:dyDescent="0.2">
      <c r="A521" s="28">
        <v>39</v>
      </c>
      <c r="B521" s="34" t="s">
        <v>998</v>
      </c>
      <c r="C521" s="28"/>
      <c r="D521" s="28"/>
      <c r="E521" s="28"/>
      <c r="F521" s="28"/>
    </row>
    <row r="522" spans="1:6" ht="25.5" x14ac:dyDescent="0.2">
      <c r="A522" s="28">
        <v>40</v>
      </c>
      <c r="B522" s="34" t="s">
        <v>999</v>
      </c>
      <c r="C522" s="28"/>
      <c r="D522" s="28"/>
      <c r="E522" s="28"/>
      <c r="F522" s="28"/>
    </row>
    <row r="523" spans="1:6" ht="25.5" x14ac:dyDescent="0.2">
      <c r="A523" s="28">
        <v>41</v>
      </c>
      <c r="B523" s="34" t="s">
        <v>1000</v>
      </c>
      <c r="C523" s="28"/>
      <c r="D523" s="28"/>
      <c r="E523" s="28"/>
      <c r="F523" s="28"/>
    </row>
    <row r="524" spans="1:6" ht="25.5" x14ac:dyDescent="0.2">
      <c r="A524" s="28">
        <v>42</v>
      </c>
      <c r="B524" s="34" t="s">
        <v>1001</v>
      </c>
      <c r="C524" s="28"/>
      <c r="D524" s="28"/>
      <c r="E524" s="28"/>
      <c r="F524" s="28"/>
    </row>
    <row r="525" spans="1:6" ht="25.5" x14ac:dyDescent="0.2">
      <c r="A525" s="28">
        <v>43</v>
      </c>
      <c r="B525" s="34" t="s">
        <v>1002</v>
      </c>
      <c r="C525" s="28"/>
      <c r="D525" s="28"/>
      <c r="E525" s="28"/>
      <c r="F525" s="28"/>
    </row>
    <row r="526" spans="1:6" ht="38.25" x14ac:dyDescent="0.2">
      <c r="A526" s="28">
        <v>44</v>
      </c>
      <c r="B526" s="34" t="s">
        <v>1003</v>
      </c>
      <c r="C526" s="28"/>
      <c r="D526" s="28"/>
      <c r="E526" s="28"/>
      <c r="F526" s="28"/>
    </row>
    <row r="527" spans="1:6" x14ac:dyDescent="0.2">
      <c r="A527" s="28">
        <v>45</v>
      </c>
      <c r="B527" s="34" t="s">
        <v>1004</v>
      </c>
      <c r="C527" s="28"/>
      <c r="D527" s="28"/>
      <c r="E527" s="28"/>
      <c r="F527" s="28"/>
    </row>
    <row r="528" spans="1:6" ht="25.5" x14ac:dyDescent="0.2">
      <c r="A528" s="28">
        <v>46</v>
      </c>
      <c r="B528" s="34" t="s">
        <v>1005</v>
      </c>
      <c r="C528" s="28"/>
      <c r="D528" s="28"/>
      <c r="E528" s="28"/>
      <c r="F528" s="28"/>
    </row>
    <row r="529" spans="1:6" ht="25.5" x14ac:dyDescent="0.2">
      <c r="A529" s="28">
        <v>47</v>
      </c>
      <c r="B529" s="34" t="s">
        <v>1006</v>
      </c>
      <c r="C529" s="28"/>
      <c r="D529" s="28"/>
      <c r="E529" s="28"/>
      <c r="F529" s="28"/>
    </row>
    <row r="530" spans="1:6" x14ac:dyDescent="0.2">
      <c r="A530" s="28">
        <v>48</v>
      </c>
      <c r="B530" s="34" t="s">
        <v>1007</v>
      </c>
      <c r="C530" s="28"/>
      <c r="D530" s="28"/>
      <c r="E530" s="28"/>
      <c r="F530" s="28"/>
    </row>
    <row r="531" spans="1:6" x14ac:dyDescent="0.2">
      <c r="A531" s="28">
        <v>49</v>
      </c>
      <c r="B531" s="34" t="s">
        <v>1008</v>
      </c>
      <c r="C531" s="28"/>
      <c r="D531" s="28"/>
      <c r="E531" s="28"/>
      <c r="F531" s="28"/>
    </row>
    <row r="532" spans="1:6" ht="25.5" x14ac:dyDescent="0.2">
      <c r="A532" s="28">
        <v>50</v>
      </c>
      <c r="B532" s="34" t="s">
        <v>1009</v>
      </c>
      <c r="C532" s="28"/>
      <c r="D532" s="28"/>
      <c r="E532" s="28"/>
      <c r="F532" s="28"/>
    </row>
    <row r="533" spans="1:6" ht="38.25" x14ac:dyDescent="0.2">
      <c r="A533" s="28">
        <v>51</v>
      </c>
      <c r="B533" s="34" t="s">
        <v>1010</v>
      </c>
      <c r="C533" s="28"/>
      <c r="D533" s="28"/>
      <c r="E533" s="28"/>
      <c r="F533" s="28"/>
    </row>
    <row r="534" spans="1:6" ht="25.5" x14ac:dyDescent="0.2">
      <c r="A534" s="28">
        <v>52</v>
      </c>
      <c r="B534" s="34" t="s">
        <v>1011</v>
      </c>
      <c r="C534" s="28"/>
      <c r="D534" s="28"/>
      <c r="E534" s="28"/>
      <c r="F534" s="28"/>
    </row>
    <row r="535" spans="1:6" x14ac:dyDescent="0.2">
      <c r="A535" s="28">
        <v>53</v>
      </c>
      <c r="B535" s="34" t="s">
        <v>1012</v>
      </c>
      <c r="C535" s="28"/>
      <c r="D535" s="28"/>
      <c r="E535" s="28"/>
      <c r="F535" s="28"/>
    </row>
    <row r="536" spans="1:6" x14ac:dyDescent="0.2">
      <c r="A536" s="28">
        <v>54</v>
      </c>
      <c r="B536" s="34" t="s">
        <v>1013</v>
      </c>
      <c r="C536" s="28"/>
      <c r="D536" s="28"/>
      <c r="E536" s="28"/>
      <c r="F536" s="28"/>
    </row>
    <row r="537" spans="1:6" ht="14.25" x14ac:dyDescent="0.2">
      <c r="A537" s="28">
        <v>55</v>
      </c>
      <c r="B537" s="35" t="s">
        <v>1014</v>
      </c>
      <c r="C537" s="28"/>
      <c r="D537" s="28"/>
      <c r="E537" s="28"/>
      <c r="F537" s="28"/>
    </row>
    <row r="538" spans="1:6" x14ac:dyDescent="0.2">
      <c r="A538" s="28">
        <v>56</v>
      </c>
      <c r="B538" s="34" t="s">
        <v>1015</v>
      </c>
      <c r="C538" s="28"/>
      <c r="D538" s="28"/>
      <c r="E538" s="28"/>
      <c r="F538" s="28"/>
    </row>
    <row r="539" spans="1:6" ht="25.5" x14ac:dyDescent="0.2">
      <c r="A539" s="28">
        <v>57</v>
      </c>
      <c r="B539" s="34" t="s">
        <v>1016</v>
      </c>
      <c r="C539" s="28"/>
      <c r="D539" s="28"/>
      <c r="E539" s="28"/>
      <c r="F539" s="28"/>
    </row>
    <row r="540" spans="1:6" ht="38.25" x14ac:dyDescent="0.2">
      <c r="A540" s="28">
        <v>58</v>
      </c>
      <c r="B540" s="34" t="s">
        <v>1017</v>
      </c>
      <c r="C540" s="28"/>
      <c r="D540" s="28"/>
      <c r="E540" s="28"/>
      <c r="F540" s="28"/>
    </row>
    <row r="541" spans="1:6" ht="25.5" x14ac:dyDescent="0.2">
      <c r="A541" s="28">
        <v>59</v>
      </c>
      <c r="B541" s="34" t="s">
        <v>1018</v>
      </c>
      <c r="C541" s="28"/>
      <c r="D541" s="28"/>
      <c r="E541" s="28"/>
      <c r="F541" s="28"/>
    </row>
    <row r="542" spans="1:6" ht="25.5" x14ac:dyDescent="0.2">
      <c r="A542" s="28">
        <v>60</v>
      </c>
      <c r="B542" s="34" t="s">
        <v>1019</v>
      </c>
      <c r="C542" s="28"/>
      <c r="D542" s="28"/>
      <c r="E542" s="28"/>
      <c r="F542" s="28"/>
    </row>
    <row r="543" spans="1:6" ht="25.5" x14ac:dyDescent="0.2">
      <c r="A543" s="28">
        <v>61</v>
      </c>
      <c r="B543" s="34" t="s">
        <v>1020</v>
      </c>
      <c r="C543" s="28"/>
      <c r="D543" s="28"/>
      <c r="E543" s="28"/>
      <c r="F543" s="28"/>
    </row>
    <row r="544" spans="1:6" ht="25.5" x14ac:dyDescent="0.2">
      <c r="A544" s="28">
        <v>62</v>
      </c>
      <c r="B544" s="34" t="s">
        <v>1021</v>
      </c>
      <c r="C544" s="28"/>
      <c r="D544" s="28"/>
      <c r="E544" s="28"/>
      <c r="F544" s="28"/>
    </row>
    <row r="545" spans="1:6" ht="51" x14ac:dyDescent="0.2">
      <c r="A545" s="28">
        <v>63</v>
      </c>
      <c r="B545" s="34" t="s">
        <v>1022</v>
      </c>
      <c r="C545" s="28"/>
      <c r="D545" s="28"/>
      <c r="E545" s="28"/>
      <c r="F545" s="28"/>
    </row>
    <row r="546" spans="1:6" ht="25.5" x14ac:dyDescent="0.2">
      <c r="A546" s="28">
        <v>64</v>
      </c>
      <c r="B546" s="34" t="s">
        <v>1023</v>
      </c>
      <c r="C546" s="28"/>
      <c r="D546" s="28"/>
      <c r="E546" s="28"/>
      <c r="F546" s="28"/>
    </row>
    <row r="547" spans="1:6" ht="25.5" x14ac:dyDescent="0.2">
      <c r="A547" s="28">
        <v>65</v>
      </c>
      <c r="B547" s="34" t="s">
        <v>1024</v>
      </c>
      <c r="C547" s="28"/>
      <c r="D547" s="28"/>
      <c r="E547" s="28"/>
      <c r="F547" s="28"/>
    </row>
    <row r="548" spans="1:6" x14ac:dyDescent="0.2">
      <c r="A548" s="28">
        <v>66</v>
      </c>
      <c r="B548" s="34" t="s">
        <v>1025</v>
      </c>
      <c r="C548" s="28"/>
      <c r="D548" s="28"/>
      <c r="E548" s="28"/>
      <c r="F548" s="28"/>
    </row>
    <row r="549" spans="1:6" ht="25.5" x14ac:dyDescent="0.2">
      <c r="A549" s="28">
        <v>67</v>
      </c>
      <c r="B549" s="34" t="s">
        <v>1026</v>
      </c>
      <c r="C549" s="28"/>
      <c r="D549" s="28"/>
      <c r="E549" s="28"/>
      <c r="F549" s="28"/>
    </row>
    <row r="550" spans="1:6" ht="25.5" x14ac:dyDescent="0.2">
      <c r="A550" s="28">
        <v>68</v>
      </c>
      <c r="B550" s="34" t="s">
        <v>1027</v>
      </c>
      <c r="C550" s="28"/>
      <c r="D550" s="28"/>
      <c r="E550" s="28"/>
      <c r="F550" s="28"/>
    </row>
    <row r="551" spans="1:6" ht="25.5" x14ac:dyDescent="0.2">
      <c r="A551" s="28">
        <v>69</v>
      </c>
      <c r="B551" s="34" t="s">
        <v>1028</v>
      </c>
      <c r="C551" s="28"/>
      <c r="D551" s="28"/>
      <c r="E551" s="28"/>
      <c r="F551" s="28"/>
    </row>
    <row r="552" spans="1:6" x14ac:dyDescent="0.2">
      <c r="A552" s="28"/>
      <c r="B552" s="28"/>
      <c r="C552" s="28"/>
      <c r="D552" s="28"/>
      <c r="E552" s="28"/>
      <c r="F552" s="28"/>
    </row>
    <row r="553" spans="1:6" x14ac:dyDescent="0.2">
      <c r="A553" s="29" t="s">
        <v>7</v>
      </c>
      <c r="B553" s="30"/>
      <c r="C553" s="28"/>
      <c r="D553" s="28"/>
      <c r="E553" s="28"/>
      <c r="F553" s="28"/>
    </row>
    <row r="554" spans="1:6" ht="25.5" x14ac:dyDescent="0.2">
      <c r="A554" s="28">
        <v>1</v>
      </c>
      <c r="B554" s="34" t="s">
        <v>1029</v>
      </c>
      <c r="C554" s="28"/>
      <c r="D554" s="28"/>
      <c r="E554" s="28"/>
      <c r="F554" s="28"/>
    </row>
    <row r="555" spans="1:6" x14ac:dyDescent="0.2">
      <c r="A555" s="28">
        <v>2</v>
      </c>
      <c r="B555" s="34" t="s">
        <v>1030</v>
      </c>
      <c r="C555" s="28"/>
      <c r="D555" s="28"/>
      <c r="E555" s="28"/>
      <c r="F555" s="28"/>
    </row>
    <row r="556" spans="1:6" ht="25.5" x14ac:dyDescent="0.2">
      <c r="A556" s="28">
        <v>3</v>
      </c>
      <c r="B556" s="34" t="s">
        <v>1031</v>
      </c>
      <c r="C556" s="28"/>
      <c r="D556" s="28"/>
      <c r="E556" s="28"/>
      <c r="F556" s="28"/>
    </row>
    <row r="557" spans="1:6" ht="25.5" x14ac:dyDescent="0.2">
      <c r="A557" s="28">
        <v>4</v>
      </c>
      <c r="B557" s="34" t="s">
        <v>1032</v>
      </c>
      <c r="C557" s="28"/>
      <c r="D557" s="28"/>
      <c r="E557" s="28"/>
      <c r="F557" s="28"/>
    </row>
    <row r="558" spans="1:6" ht="25.5" x14ac:dyDescent="0.2">
      <c r="A558" s="28">
        <v>5</v>
      </c>
      <c r="B558" s="34" t="s">
        <v>1033</v>
      </c>
      <c r="C558" s="28"/>
      <c r="D558" s="28"/>
      <c r="E558" s="28"/>
      <c r="F558" s="28"/>
    </row>
    <row r="559" spans="1:6" x14ac:dyDescent="0.2">
      <c r="A559" s="28">
        <v>6</v>
      </c>
      <c r="B559" s="34" t="s">
        <v>1034</v>
      </c>
      <c r="C559" s="28"/>
      <c r="D559" s="28"/>
      <c r="E559" s="28"/>
      <c r="F559" s="28"/>
    </row>
    <row r="560" spans="1:6" x14ac:dyDescent="0.2">
      <c r="A560" s="28"/>
      <c r="B560" s="28"/>
      <c r="C560" s="28"/>
      <c r="D560" s="28"/>
      <c r="E560" s="28"/>
      <c r="F560" s="28"/>
    </row>
    <row r="561" spans="1:6" ht="25.5" x14ac:dyDescent="0.2">
      <c r="A561" s="29" t="s">
        <v>11</v>
      </c>
      <c r="B561" s="30"/>
      <c r="C561" s="28"/>
      <c r="D561" s="28"/>
      <c r="E561" s="28"/>
      <c r="F561" s="28"/>
    </row>
    <row r="562" spans="1:6" ht="25.5" x14ac:dyDescent="0.2">
      <c r="A562" s="28">
        <v>1</v>
      </c>
      <c r="B562" s="34" t="s">
        <v>1035</v>
      </c>
      <c r="C562" s="28"/>
      <c r="D562" s="28"/>
      <c r="E562" s="28"/>
      <c r="F562" s="28"/>
    </row>
    <row r="563" spans="1:6" ht="25.5" x14ac:dyDescent="0.2">
      <c r="A563" s="28">
        <v>2</v>
      </c>
      <c r="B563" s="34" t="s">
        <v>1036</v>
      </c>
      <c r="C563" s="28"/>
      <c r="D563" s="28"/>
      <c r="E563" s="28"/>
      <c r="F563" s="28"/>
    </row>
    <row r="564" spans="1:6" x14ac:dyDescent="0.2">
      <c r="A564" s="28">
        <v>3</v>
      </c>
      <c r="B564" s="34" t="s">
        <v>1037</v>
      </c>
      <c r="C564" s="28"/>
      <c r="D564" s="28"/>
      <c r="E564" s="28"/>
      <c r="F564" s="28"/>
    </row>
    <row r="565" spans="1:6" x14ac:dyDescent="0.2">
      <c r="A565" s="28">
        <v>4</v>
      </c>
      <c r="B565" s="34" t="s">
        <v>1038</v>
      </c>
      <c r="C565" s="28"/>
      <c r="D565" s="28"/>
      <c r="E565" s="28"/>
      <c r="F565" s="28"/>
    </row>
    <row r="566" spans="1:6" x14ac:dyDescent="0.2">
      <c r="A566" s="28"/>
      <c r="B566" s="28"/>
      <c r="C566" s="28"/>
      <c r="D566" s="28"/>
      <c r="E566" s="28"/>
      <c r="F566" s="28"/>
    </row>
    <row r="567" spans="1:6" x14ac:dyDescent="0.2">
      <c r="A567" s="29" t="s">
        <v>14</v>
      </c>
      <c r="B567" s="30"/>
      <c r="C567" s="28"/>
      <c r="D567" s="28"/>
      <c r="E567" s="28"/>
      <c r="F567" s="28"/>
    </row>
    <row r="568" spans="1:6" ht="25.5" x14ac:dyDescent="0.2">
      <c r="A568" s="28">
        <v>1</v>
      </c>
      <c r="B568" s="34" t="s">
        <v>1039</v>
      </c>
      <c r="C568" s="28"/>
      <c r="D568" s="28"/>
      <c r="E568" s="28"/>
      <c r="F568" s="28"/>
    </row>
    <row r="569" spans="1:6" ht="38.25" x14ac:dyDescent="0.2">
      <c r="A569" s="28">
        <v>2</v>
      </c>
      <c r="B569" s="34" t="s">
        <v>1040</v>
      </c>
      <c r="C569" s="28"/>
      <c r="D569" s="28"/>
      <c r="E569" s="28"/>
      <c r="F569" s="28"/>
    </row>
    <row r="570" spans="1:6" x14ac:dyDescent="0.2">
      <c r="A570" s="28">
        <v>3</v>
      </c>
      <c r="B570" s="34" t="s">
        <v>1041</v>
      </c>
      <c r="C570" s="28"/>
      <c r="D570" s="28"/>
      <c r="E570" s="28"/>
      <c r="F570" s="28"/>
    </row>
    <row r="571" spans="1:6" ht="25.5" x14ac:dyDescent="0.2">
      <c r="A571" s="28">
        <v>4</v>
      </c>
      <c r="B571" s="34" t="s">
        <v>1042</v>
      </c>
      <c r="C571" s="28"/>
      <c r="D571" s="28"/>
      <c r="E571" s="28"/>
      <c r="F571" s="28"/>
    </row>
    <row r="572" spans="1:6" ht="25.5" x14ac:dyDescent="0.2">
      <c r="A572" s="28">
        <v>5</v>
      </c>
      <c r="B572" s="34" t="s">
        <v>1043</v>
      </c>
      <c r="C572" s="28"/>
      <c r="D572" s="28"/>
      <c r="E572" s="28"/>
      <c r="F572" s="28"/>
    </row>
    <row r="573" spans="1:6" x14ac:dyDescent="0.2">
      <c r="A573" s="28">
        <v>6</v>
      </c>
      <c r="B573" s="34" t="s">
        <v>1044</v>
      </c>
      <c r="C573" s="28"/>
      <c r="D573" s="28"/>
      <c r="E573" s="28"/>
      <c r="F573" s="28"/>
    </row>
    <row r="574" spans="1:6" ht="38.25" x14ac:dyDescent="0.2">
      <c r="A574" s="28">
        <v>7</v>
      </c>
      <c r="B574" s="34" t="s">
        <v>1045</v>
      </c>
      <c r="C574" s="28"/>
      <c r="D574" s="28"/>
      <c r="E574" s="28"/>
      <c r="F574" s="28"/>
    </row>
    <row r="575" spans="1:6" x14ac:dyDescent="0.2">
      <c r="A575" s="28"/>
      <c r="B575" s="28"/>
      <c r="C575" s="28"/>
      <c r="D575" s="28"/>
      <c r="E575" s="28"/>
      <c r="F575" s="28"/>
    </row>
    <row r="576" spans="1:6" x14ac:dyDescent="0.2">
      <c r="A576" s="29" t="s">
        <v>17</v>
      </c>
      <c r="B576" s="30"/>
      <c r="C576" s="28"/>
      <c r="D576" s="28"/>
      <c r="E576" s="28"/>
      <c r="F576" s="28"/>
    </row>
    <row r="577" spans="1:6" ht="25.5" x14ac:dyDescent="0.2">
      <c r="A577" s="28">
        <v>1</v>
      </c>
      <c r="B577" s="34" t="s">
        <v>1046</v>
      </c>
      <c r="C577" s="28"/>
      <c r="D577" s="28"/>
      <c r="E577" s="28"/>
      <c r="F577" s="28"/>
    </row>
    <row r="578" spans="1:6" ht="25.5" x14ac:dyDescent="0.2">
      <c r="A578" s="28">
        <v>2</v>
      </c>
      <c r="B578" s="34" t="s">
        <v>1047</v>
      </c>
      <c r="C578" s="28"/>
      <c r="D578" s="28"/>
      <c r="E578" s="28"/>
      <c r="F578" s="28"/>
    </row>
    <row r="579" spans="1:6" ht="38.25" x14ac:dyDescent="0.2">
      <c r="A579" s="28">
        <v>3</v>
      </c>
      <c r="B579" s="34" t="s">
        <v>1048</v>
      </c>
      <c r="C579" s="28"/>
      <c r="D579" s="28"/>
      <c r="E579" s="28"/>
      <c r="F579" s="28"/>
    </row>
    <row r="580" spans="1:6" ht="38.25" x14ac:dyDescent="0.2">
      <c r="A580" s="28">
        <v>4</v>
      </c>
      <c r="B580" s="34" t="s">
        <v>1049</v>
      </c>
      <c r="C580" s="28"/>
      <c r="D580" s="28"/>
      <c r="E580" s="28"/>
      <c r="F580" s="28"/>
    </row>
    <row r="581" spans="1:6" ht="25.5" x14ac:dyDescent="0.2">
      <c r="A581" s="28">
        <v>5</v>
      </c>
      <c r="B581" s="34" t="s">
        <v>1050</v>
      </c>
      <c r="C581" s="28"/>
      <c r="D581" s="28"/>
      <c r="E581" s="28"/>
      <c r="F581" s="28"/>
    </row>
    <row r="582" spans="1:6" ht="25.5" x14ac:dyDescent="0.2">
      <c r="A582" s="28">
        <v>6</v>
      </c>
      <c r="B582" s="34" t="s">
        <v>1051</v>
      </c>
      <c r="C582" s="28"/>
      <c r="D582" s="28"/>
      <c r="E582" s="28"/>
      <c r="F582" s="28"/>
    </row>
    <row r="583" spans="1:6" x14ac:dyDescent="0.2">
      <c r="A583" s="28"/>
      <c r="B583" s="28"/>
      <c r="C583" s="28"/>
      <c r="D583" s="28"/>
      <c r="E583" s="28"/>
      <c r="F583" s="28"/>
    </row>
    <row r="584" spans="1:6" x14ac:dyDescent="0.2">
      <c r="A584" s="29" t="s">
        <v>20</v>
      </c>
      <c r="B584" s="30"/>
      <c r="C584" s="28"/>
      <c r="D584" s="28"/>
      <c r="E584" s="28"/>
      <c r="F584" s="28"/>
    </row>
    <row r="585" spans="1:6" x14ac:dyDescent="0.2">
      <c r="A585" s="28">
        <v>1</v>
      </c>
      <c r="B585" s="34" t="s">
        <v>1052</v>
      </c>
      <c r="C585" s="28"/>
      <c r="D585" s="28"/>
      <c r="E585" s="28"/>
      <c r="F585" s="28"/>
    </row>
    <row r="586" spans="1:6" ht="25.5" x14ac:dyDescent="0.2">
      <c r="A586" s="28">
        <v>2</v>
      </c>
      <c r="B586" s="34" t="s">
        <v>1053</v>
      </c>
      <c r="C586" s="28"/>
      <c r="D586" s="28"/>
      <c r="E586" s="28"/>
      <c r="F586" s="28"/>
    </row>
    <row r="587" spans="1:6" x14ac:dyDescent="0.2">
      <c r="A587" s="28">
        <v>3</v>
      </c>
      <c r="B587" s="34" t="s">
        <v>1054</v>
      </c>
      <c r="C587" s="28"/>
      <c r="D587" s="28"/>
      <c r="E587" s="28"/>
      <c r="F587" s="28"/>
    </row>
    <row r="588" spans="1:6" ht="25.5" x14ac:dyDescent="0.2">
      <c r="A588" s="28">
        <v>4</v>
      </c>
      <c r="B588" s="34" t="s">
        <v>1055</v>
      </c>
      <c r="C588" s="28"/>
      <c r="D588" s="28"/>
      <c r="E588" s="28"/>
      <c r="F588" s="28"/>
    </row>
    <row r="589" spans="1:6" x14ac:dyDescent="0.2">
      <c r="A589" s="28"/>
      <c r="B589" s="28"/>
      <c r="C589" s="28"/>
      <c r="D589" s="28"/>
      <c r="E589" s="28"/>
      <c r="F589" s="28"/>
    </row>
    <row r="590" spans="1:6" x14ac:dyDescent="0.2">
      <c r="A590" s="29" t="s">
        <v>23</v>
      </c>
      <c r="B590" s="30"/>
      <c r="C590" s="28"/>
      <c r="D590" s="28"/>
      <c r="E590" s="28"/>
      <c r="F590" s="28"/>
    </row>
    <row r="591" spans="1:6" x14ac:dyDescent="0.2">
      <c r="A591" s="28">
        <v>1</v>
      </c>
      <c r="B591" s="34" t="s">
        <v>1056</v>
      </c>
      <c r="C591" s="28"/>
      <c r="D591" s="28"/>
      <c r="E591" s="28"/>
      <c r="F591" s="28"/>
    </row>
    <row r="592" spans="1:6" ht="25.5" x14ac:dyDescent="0.2">
      <c r="A592" s="28">
        <v>2</v>
      </c>
      <c r="B592" s="34" t="s">
        <v>1057</v>
      </c>
      <c r="C592" s="28"/>
      <c r="D592" s="28"/>
      <c r="E592" s="28"/>
      <c r="F592" s="28"/>
    </row>
    <row r="593" spans="1:6" ht="25.5" x14ac:dyDescent="0.2">
      <c r="A593" s="28">
        <v>3</v>
      </c>
      <c r="B593" s="34" t="s">
        <v>1058</v>
      </c>
      <c r="C593" s="28"/>
      <c r="D593" s="28"/>
      <c r="E593" s="28"/>
      <c r="F593" s="28"/>
    </row>
    <row r="594" spans="1:6" ht="14.25" x14ac:dyDescent="0.2">
      <c r="A594" s="28">
        <v>4</v>
      </c>
      <c r="B594" s="35" t="s">
        <v>1059</v>
      </c>
      <c r="C594" s="28"/>
      <c r="D594" s="28"/>
      <c r="E594" s="28"/>
      <c r="F594" s="28"/>
    </row>
    <row r="595" spans="1:6" ht="14.25" x14ac:dyDescent="0.2">
      <c r="A595" s="28">
        <v>5</v>
      </c>
      <c r="B595" s="35" t="s">
        <v>1060</v>
      </c>
      <c r="C595" s="28"/>
      <c r="D595" s="28"/>
      <c r="E595" s="28"/>
      <c r="F595" s="28"/>
    </row>
    <row r="596" spans="1:6" ht="25.5" x14ac:dyDescent="0.2">
      <c r="A596" s="28">
        <v>6</v>
      </c>
      <c r="B596" s="34" t="s">
        <v>1061</v>
      </c>
      <c r="C596" s="28"/>
      <c r="D596" s="28"/>
      <c r="E596" s="28"/>
      <c r="F596" s="28"/>
    </row>
    <row r="597" spans="1:6" ht="25.5" x14ac:dyDescent="0.2">
      <c r="A597" s="28">
        <v>7</v>
      </c>
      <c r="B597" s="34" t="s">
        <v>1062</v>
      </c>
      <c r="C597" s="28"/>
      <c r="D597" s="28"/>
      <c r="E597" s="28"/>
      <c r="F597" s="28"/>
    </row>
    <row r="598" spans="1:6" x14ac:dyDescent="0.2">
      <c r="A598" s="28"/>
      <c r="B598" s="28"/>
      <c r="C598" s="28"/>
      <c r="D598" s="28"/>
      <c r="E598" s="28"/>
      <c r="F598" s="28"/>
    </row>
    <row r="599" spans="1:6" x14ac:dyDescent="0.2">
      <c r="A599" s="29" t="s">
        <v>26</v>
      </c>
      <c r="B599" s="30"/>
      <c r="C599" s="28"/>
      <c r="D599" s="28"/>
      <c r="E599" s="28"/>
      <c r="F599" s="28"/>
    </row>
    <row r="600" spans="1:6" ht="25.5" x14ac:dyDescent="0.2">
      <c r="A600" s="28">
        <v>1</v>
      </c>
      <c r="B600" s="34" t="s">
        <v>1063</v>
      </c>
      <c r="C600" s="28"/>
      <c r="D600" s="28"/>
      <c r="E600" s="28"/>
      <c r="F600" s="28"/>
    </row>
    <row r="601" spans="1:6" ht="25.5" x14ac:dyDescent="0.2">
      <c r="A601" s="28">
        <v>2</v>
      </c>
      <c r="B601" s="34" t="s">
        <v>1057</v>
      </c>
      <c r="C601" s="28"/>
      <c r="D601" s="28"/>
      <c r="E601" s="28"/>
      <c r="F601" s="28"/>
    </row>
    <row r="602" spans="1:6" ht="25.5" x14ac:dyDescent="0.2">
      <c r="A602" s="28">
        <v>3</v>
      </c>
      <c r="B602" s="34" t="s">
        <v>1058</v>
      </c>
      <c r="C602" s="28"/>
      <c r="D602" s="28"/>
      <c r="E602" s="28"/>
      <c r="F602" s="28"/>
    </row>
    <row r="603" spans="1:6" ht="14.25" x14ac:dyDescent="0.2">
      <c r="A603" s="28">
        <v>4</v>
      </c>
      <c r="B603" s="35" t="s">
        <v>1059</v>
      </c>
      <c r="C603" s="28"/>
      <c r="D603" s="28"/>
      <c r="E603" s="28"/>
      <c r="F603" s="28"/>
    </row>
    <row r="604" spans="1:6" ht="14.25" x14ac:dyDescent="0.2">
      <c r="A604" s="28">
        <v>5</v>
      </c>
      <c r="B604" s="35" t="s">
        <v>1060</v>
      </c>
      <c r="C604" s="28"/>
      <c r="D604" s="28"/>
      <c r="E604" s="28"/>
      <c r="F604" s="28"/>
    </row>
    <row r="605" spans="1:6" ht="25.5" x14ac:dyDescent="0.2">
      <c r="A605" s="28">
        <v>6</v>
      </c>
      <c r="B605" s="34" t="s">
        <v>1061</v>
      </c>
      <c r="C605" s="28"/>
      <c r="D605" s="28"/>
      <c r="E605" s="28"/>
      <c r="F605" s="28"/>
    </row>
    <row r="606" spans="1:6" ht="25.5" x14ac:dyDescent="0.2">
      <c r="A606" s="28">
        <v>7</v>
      </c>
      <c r="B606" s="34" t="s">
        <v>1062</v>
      </c>
      <c r="C606" s="28"/>
      <c r="D606" s="28"/>
      <c r="E606" s="28"/>
      <c r="F606" s="28"/>
    </row>
    <row r="607" spans="1:6" x14ac:dyDescent="0.2">
      <c r="A607" s="28"/>
      <c r="B607" s="28"/>
      <c r="C607" s="28"/>
      <c r="D607" s="28"/>
      <c r="E607" s="28"/>
      <c r="F607" s="28"/>
    </row>
    <row r="608" spans="1:6" x14ac:dyDescent="0.2">
      <c r="A608" s="29" t="s">
        <v>28</v>
      </c>
      <c r="B608" s="30"/>
      <c r="C608" s="28"/>
      <c r="D608" s="28"/>
      <c r="E608" s="28"/>
      <c r="F608" s="28"/>
    </row>
    <row r="609" spans="1:6" ht="25.5" x14ac:dyDescent="0.2">
      <c r="A609" s="28">
        <v>1</v>
      </c>
      <c r="B609" s="34" t="s">
        <v>1064</v>
      </c>
      <c r="C609" s="28"/>
      <c r="D609" s="28"/>
      <c r="E609" s="28"/>
      <c r="F609" s="28"/>
    </row>
    <row r="610" spans="1:6" ht="25.5" x14ac:dyDescent="0.2">
      <c r="A610" s="28">
        <v>2</v>
      </c>
      <c r="B610" s="34" t="s">
        <v>1065</v>
      </c>
      <c r="C610" s="28"/>
      <c r="D610" s="28"/>
      <c r="E610" s="28"/>
      <c r="F610" s="28"/>
    </row>
    <row r="611" spans="1:6" ht="25.5" x14ac:dyDescent="0.2">
      <c r="A611" s="28">
        <v>3</v>
      </c>
      <c r="B611" s="34" t="s">
        <v>1066</v>
      </c>
      <c r="C611" s="28"/>
      <c r="D611" s="28"/>
      <c r="E611" s="28"/>
      <c r="F611" s="28"/>
    </row>
    <row r="612" spans="1:6" ht="25.5" x14ac:dyDescent="0.2">
      <c r="A612" s="28">
        <v>4</v>
      </c>
      <c r="B612" s="34" t="s">
        <v>1067</v>
      </c>
      <c r="C612" s="28"/>
      <c r="D612" s="28"/>
      <c r="E612" s="28"/>
      <c r="F612" s="28"/>
    </row>
    <row r="613" spans="1:6" x14ac:dyDescent="0.2">
      <c r="A613" s="28">
        <v>5</v>
      </c>
      <c r="B613" s="34" t="s">
        <v>1068</v>
      </c>
      <c r="C613" s="28"/>
      <c r="D613" s="28"/>
      <c r="E613" s="28"/>
      <c r="F613" s="28"/>
    </row>
    <row r="614" spans="1:6" x14ac:dyDescent="0.2">
      <c r="A614" s="28"/>
      <c r="B614" s="28"/>
      <c r="C614" s="28"/>
      <c r="D614" s="28"/>
      <c r="E614" s="28"/>
      <c r="F614" s="28"/>
    </row>
    <row r="615" spans="1:6" x14ac:dyDescent="0.2">
      <c r="A615" s="29" t="s">
        <v>31</v>
      </c>
      <c r="B615" s="30"/>
      <c r="C615" s="28"/>
      <c r="D615" s="28"/>
      <c r="E615" s="28"/>
      <c r="F615" s="28"/>
    </row>
    <row r="616" spans="1:6" ht="25.5" x14ac:dyDescent="0.2">
      <c r="A616" s="28">
        <v>1</v>
      </c>
      <c r="B616" s="34" t="s">
        <v>1069</v>
      </c>
      <c r="C616" s="28"/>
      <c r="D616" s="28"/>
      <c r="E616" s="28"/>
      <c r="F616" s="28"/>
    </row>
    <row r="617" spans="1:6" ht="38.25" x14ac:dyDescent="0.2">
      <c r="A617" s="28">
        <v>2</v>
      </c>
      <c r="B617" s="34" t="s">
        <v>1070</v>
      </c>
      <c r="C617" s="28"/>
      <c r="D617" s="28"/>
      <c r="E617" s="28"/>
      <c r="F617" s="28"/>
    </row>
    <row r="618" spans="1:6" ht="25.5" x14ac:dyDescent="0.2">
      <c r="A618" s="28">
        <v>3</v>
      </c>
      <c r="B618" s="34" t="s">
        <v>1071</v>
      </c>
      <c r="C618" s="28"/>
      <c r="D618" s="28"/>
      <c r="E618" s="28"/>
      <c r="F618" s="28"/>
    </row>
    <row r="619" spans="1:6" ht="25.5" x14ac:dyDescent="0.2">
      <c r="A619" s="28">
        <v>4</v>
      </c>
      <c r="B619" s="34" t="s">
        <v>1072</v>
      </c>
      <c r="C619" s="28"/>
      <c r="D619" s="28"/>
      <c r="E619" s="28"/>
      <c r="F619" s="28"/>
    </row>
    <row r="620" spans="1:6" ht="25.5" x14ac:dyDescent="0.2">
      <c r="A620" s="28">
        <v>5</v>
      </c>
      <c r="B620" s="34" t="s">
        <v>1073</v>
      </c>
      <c r="C620" s="28"/>
      <c r="D620" s="28"/>
      <c r="E620" s="28"/>
      <c r="F620" s="28"/>
    </row>
    <row r="621" spans="1:6" ht="25.5" x14ac:dyDescent="0.2">
      <c r="A621" s="28">
        <v>6</v>
      </c>
      <c r="B621" s="34" t="s">
        <v>1074</v>
      </c>
      <c r="C621" s="28"/>
      <c r="D621" s="28"/>
      <c r="E621" s="28"/>
      <c r="F621" s="28"/>
    </row>
    <row r="622" spans="1:6" ht="38.25" x14ac:dyDescent="0.2">
      <c r="A622" s="28">
        <v>7</v>
      </c>
      <c r="B622" s="34" t="s">
        <v>1075</v>
      </c>
      <c r="C622" s="28"/>
      <c r="D622" s="28"/>
      <c r="E622" s="28"/>
      <c r="F622" s="28"/>
    </row>
    <row r="623" spans="1:6" x14ac:dyDescent="0.2">
      <c r="A623" s="28"/>
      <c r="B623" s="28"/>
      <c r="C623" s="28"/>
      <c r="D623" s="28"/>
      <c r="E623" s="28"/>
      <c r="F623" s="28"/>
    </row>
    <row r="624" spans="1:6" x14ac:dyDescent="0.2">
      <c r="A624" s="29" t="s">
        <v>33</v>
      </c>
      <c r="B624" s="30"/>
      <c r="C624" s="28"/>
      <c r="D624" s="28"/>
      <c r="E624" s="28"/>
      <c r="F624" s="28"/>
    </row>
    <row r="625" spans="1:6" ht="25.5" x14ac:dyDescent="0.2">
      <c r="A625" s="28">
        <v>1</v>
      </c>
      <c r="B625" s="34" t="s">
        <v>1076</v>
      </c>
      <c r="C625" s="28"/>
      <c r="D625" s="28"/>
      <c r="E625" s="28"/>
      <c r="F625" s="28"/>
    </row>
    <row r="626" spans="1:6" ht="38.25" x14ac:dyDescent="0.2">
      <c r="A626" s="28">
        <v>2</v>
      </c>
      <c r="B626" s="34" t="s">
        <v>1070</v>
      </c>
      <c r="C626" s="28"/>
      <c r="D626" s="28"/>
      <c r="E626" s="28"/>
      <c r="F626" s="28"/>
    </row>
    <row r="627" spans="1:6" ht="25.5" x14ac:dyDescent="0.2">
      <c r="A627" s="28">
        <v>3</v>
      </c>
      <c r="B627" s="34" t="s">
        <v>1071</v>
      </c>
      <c r="C627" s="28"/>
      <c r="D627" s="28"/>
      <c r="E627" s="28"/>
      <c r="F627" s="28"/>
    </row>
    <row r="628" spans="1:6" ht="25.5" x14ac:dyDescent="0.2">
      <c r="A628" s="28">
        <v>4</v>
      </c>
      <c r="B628" s="34" t="s">
        <v>1072</v>
      </c>
      <c r="C628" s="28"/>
      <c r="D628" s="28"/>
      <c r="E628" s="28"/>
      <c r="F628" s="28"/>
    </row>
    <row r="629" spans="1:6" ht="25.5" x14ac:dyDescent="0.2">
      <c r="A629" s="28">
        <v>5</v>
      </c>
      <c r="B629" s="34" t="s">
        <v>1073</v>
      </c>
      <c r="C629" s="28"/>
      <c r="D629" s="28"/>
      <c r="E629" s="28"/>
      <c r="F629" s="28"/>
    </row>
    <row r="630" spans="1:6" ht="25.5" x14ac:dyDescent="0.2">
      <c r="A630" s="28">
        <v>6</v>
      </c>
      <c r="B630" s="34" t="s">
        <v>1074</v>
      </c>
      <c r="C630" s="28"/>
      <c r="D630" s="28"/>
      <c r="E630" s="28"/>
      <c r="F630" s="28"/>
    </row>
    <row r="631" spans="1:6" ht="38.25" x14ac:dyDescent="0.2">
      <c r="A631" s="28">
        <v>7</v>
      </c>
      <c r="B631" s="34" t="s">
        <v>1075</v>
      </c>
      <c r="C631" s="28"/>
      <c r="D631" s="28"/>
      <c r="E631" s="28"/>
      <c r="F631" s="28"/>
    </row>
    <row r="632" spans="1:6" x14ac:dyDescent="0.2">
      <c r="A632" s="28"/>
      <c r="B632" s="28"/>
      <c r="C632" s="28"/>
      <c r="D632" s="28"/>
      <c r="E632" s="28"/>
      <c r="F632" s="28"/>
    </row>
    <row r="633" spans="1:6" x14ac:dyDescent="0.2">
      <c r="A633" s="29" t="s">
        <v>36</v>
      </c>
      <c r="B633" s="30"/>
      <c r="C633" s="28"/>
      <c r="D633" s="28"/>
      <c r="E633" s="28"/>
      <c r="F633" s="28"/>
    </row>
    <row r="634" spans="1:6" ht="25.5" x14ac:dyDescent="0.2">
      <c r="A634" s="28">
        <v>1</v>
      </c>
      <c r="B634" s="34" t="s">
        <v>1077</v>
      </c>
      <c r="C634" s="28"/>
      <c r="D634" s="28"/>
      <c r="E634" s="28"/>
      <c r="F634" s="28"/>
    </row>
    <row r="635" spans="1:6" x14ac:dyDescent="0.2">
      <c r="A635" s="28">
        <v>2</v>
      </c>
      <c r="B635" s="34" t="s">
        <v>1078</v>
      </c>
      <c r="C635" s="28"/>
      <c r="D635" s="28"/>
      <c r="E635" s="28"/>
      <c r="F635" s="28"/>
    </row>
    <row r="636" spans="1:6" ht="25.5" x14ac:dyDescent="0.2">
      <c r="A636" s="28">
        <v>3</v>
      </c>
      <c r="B636" s="34" t="s">
        <v>1079</v>
      </c>
      <c r="C636" s="28"/>
      <c r="D636" s="28"/>
      <c r="E636" s="28"/>
      <c r="F636" s="28"/>
    </row>
    <row r="637" spans="1:6" ht="25.5" x14ac:dyDescent="0.2">
      <c r="A637" s="28">
        <v>4</v>
      </c>
      <c r="B637" s="34" t="s">
        <v>1080</v>
      </c>
      <c r="C637" s="28"/>
      <c r="D637" s="28"/>
      <c r="E637" s="28"/>
      <c r="F637" s="28"/>
    </row>
    <row r="638" spans="1:6" ht="38.25" x14ac:dyDescent="0.2">
      <c r="A638" s="28">
        <v>5</v>
      </c>
      <c r="B638" s="34" t="s">
        <v>1081</v>
      </c>
      <c r="C638" s="28"/>
      <c r="D638" s="28"/>
      <c r="E638" s="28"/>
      <c r="F638" s="28"/>
    </row>
    <row r="639" spans="1:6" ht="25.5" x14ac:dyDescent="0.2">
      <c r="A639" s="28">
        <v>6</v>
      </c>
      <c r="B639" s="34" t="s">
        <v>1082</v>
      </c>
      <c r="C639" s="28"/>
      <c r="D639" s="28"/>
      <c r="E639" s="28"/>
      <c r="F639" s="28"/>
    </row>
    <row r="640" spans="1:6" x14ac:dyDescent="0.2">
      <c r="A640" s="28">
        <v>7</v>
      </c>
      <c r="B640" s="34" t="s">
        <v>1083</v>
      </c>
      <c r="C640" s="28"/>
      <c r="D640" s="28"/>
      <c r="E640" s="28"/>
      <c r="F640" s="28"/>
    </row>
    <row r="641" spans="1:6" x14ac:dyDescent="0.2">
      <c r="A641" s="28"/>
      <c r="B641" s="28"/>
      <c r="C641" s="28"/>
      <c r="D641" s="28"/>
      <c r="E641" s="28"/>
      <c r="F641" s="28"/>
    </row>
    <row r="642" spans="1:6" x14ac:dyDescent="0.2">
      <c r="A642" s="29" t="s">
        <v>39</v>
      </c>
      <c r="B642" s="30"/>
      <c r="C642" s="28"/>
      <c r="D642" s="28"/>
      <c r="E642" s="28"/>
      <c r="F642" s="28"/>
    </row>
    <row r="643" spans="1:6" ht="25.5" x14ac:dyDescent="0.2">
      <c r="A643" s="28">
        <v>1</v>
      </c>
      <c r="B643" s="34" t="s">
        <v>1084</v>
      </c>
      <c r="C643" s="28"/>
      <c r="D643" s="28"/>
      <c r="E643" s="28"/>
      <c r="F643" s="28"/>
    </row>
    <row r="644" spans="1:6" x14ac:dyDescent="0.2">
      <c r="A644" s="28">
        <v>2</v>
      </c>
      <c r="B644" s="34" t="s">
        <v>1085</v>
      </c>
      <c r="C644" s="28"/>
      <c r="D644" s="28"/>
      <c r="E644" s="28"/>
      <c r="F644" s="28"/>
    </row>
    <row r="645" spans="1:6" ht="25.5" x14ac:dyDescent="0.2">
      <c r="A645" s="28">
        <v>3</v>
      </c>
      <c r="B645" s="34" t="s">
        <v>1086</v>
      </c>
      <c r="C645" s="28"/>
      <c r="D645" s="28"/>
      <c r="E645" s="28"/>
      <c r="F645" s="28"/>
    </row>
    <row r="646" spans="1:6" ht="38.25" x14ac:dyDescent="0.2">
      <c r="A646" s="28">
        <v>4</v>
      </c>
      <c r="B646" s="34" t="s">
        <v>1087</v>
      </c>
      <c r="C646" s="28"/>
      <c r="D646" s="28"/>
      <c r="E646" s="28"/>
      <c r="F646" s="28"/>
    </row>
    <row r="647" spans="1:6" x14ac:dyDescent="0.2">
      <c r="A647" s="28">
        <v>5</v>
      </c>
      <c r="B647" s="34" t="s">
        <v>1088</v>
      </c>
      <c r="C647" s="28"/>
      <c r="D647" s="28"/>
      <c r="E647" s="28"/>
      <c r="F647" s="28"/>
    </row>
    <row r="648" spans="1:6" x14ac:dyDescent="0.2">
      <c r="A648" s="28"/>
      <c r="B648" s="28"/>
      <c r="C648" s="28"/>
      <c r="D648" s="28"/>
      <c r="E648" s="28"/>
      <c r="F648" s="28"/>
    </row>
    <row r="649" spans="1:6" x14ac:dyDescent="0.2">
      <c r="A649" s="29" t="s">
        <v>41</v>
      </c>
      <c r="B649" s="30"/>
      <c r="C649" s="28"/>
      <c r="D649" s="28"/>
      <c r="E649" s="28"/>
      <c r="F649" s="28"/>
    </row>
    <row r="650" spans="1:6" ht="25.5" x14ac:dyDescent="0.2">
      <c r="A650" s="28">
        <v>1</v>
      </c>
      <c r="B650" s="34" t="s">
        <v>1089</v>
      </c>
      <c r="C650" s="28"/>
      <c r="D650" s="28"/>
      <c r="E650" s="28"/>
      <c r="F650" s="28"/>
    </row>
    <row r="651" spans="1:6" x14ac:dyDescent="0.2">
      <c r="A651" s="28">
        <v>2</v>
      </c>
      <c r="B651" s="34" t="s">
        <v>1090</v>
      </c>
      <c r="C651" s="28"/>
      <c r="D651" s="28"/>
      <c r="E651" s="28"/>
      <c r="F651" s="28"/>
    </row>
    <row r="652" spans="1:6" ht="25.5" x14ac:dyDescent="0.2">
      <c r="A652" s="28">
        <v>3</v>
      </c>
      <c r="B652" s="34" t="s">
        <v>1091</v>
      </c>
      <c r="C652" s="28"/>
      <c r="D652" s="28"/>
      <c r="E652" s="28"/>
      <c r="F652" s="28"/>
    </row>
    <row r="653" spans="1:6" x14ac:dyDescent="0.2">
      <c r="A653" s="28">
        <v>4</v>
      </c>
      <c r="B653" s="34" t="s">
        <v>1092</v>
      </c>
      <c r="C653" s="28"/>
      <c r="D653" s="28"/>
      <c r="E653" s="28"/>
      <c r="F653" s="28"/>
    </row>
    <row r="654" spans="1:6" x14ac:dyDescent="0.2">
      <c r="A654" s="28"/>
      <c r="B654" s="28"/>
      <c r="C654" s="28"/>
      <c r="D654" s="28"/>
      <c r="E654" s="28"/>
      <c r="F654" s="28"/>
    </row>
    <row r="655" spans="1:6" ht="25.5" x14ac:dyDescent="0.2">
      <c r="A655" s="29" t="s">
        <v>43</v>
      </c>
      <c r="B655" s="30"/>
      <c r="C655" s="28"/>
      <c r="D655" s="28"/>
      <c r="E655" s="28"/>
      <c r="F655" s="28"/>
    </row>
    <row r="656" spans="1:6" ht="25.5" x14ac:dyDescent="0.2">
      <c r="A656" s="28">
        <v>1</v>
      </c>
      <c r="B656" s="34" t="s">
        <v>1093</v>
      </c>
      <c r="C656" s="28"/>
      <c r="D656" s="28"/>
      <c r="E656" s="28"/>
      <c r="F656" s="28"/>
    </row>
    <row r="657" spans="1:6" x14ac:dyDescent="0.2">
      <c r="A657" s="28">
        <v>2</v>
      </c>
      <c r="B657" s="34" t="s">
        <v>1094</v>
      </c>
      <c r="C657" s="28"/>
      <c r="D657" s="28"/>
      <c r="E657" s="28"/>
      <c r="F657" s="28"/>
    </row>
    <row r="658" spans="1:6" ht="38.25" x14ac:dyDescent="0.2">
      <c r="A658" s="28">
        <v>3</v>
      </c>
      <c r="B658" s="34" t="s">
        <v>1095</v>
      </c>
      <c r="C658" s="28"/>
      <c r="D658" s="28"/>
      <c r="E658" s="28"/>
      <c r="F658" s="28"/>
    </row>
    <row r="659" spans="1:6" ht="25.5" x14ac:dyDescent="0.2">
      <c r="A659" s="28">
        <v>4</v>
      </c>
      <c r="B659" s="34" t="s">
        <v>1096</v>
      </c>
      <c r="C659" s="28"/>
      <c r="D659" s="28"/>
      <c r="E659" s="28"/>
      <c r="F659" s="28"/>
    </row>
    <row r="660" spans="1:6" ht="25.5" x14ac:dyDescent="0.2">
      <c r="A660" s="28">
        <v>5</v>
      </c>
      <c r="B660" s="34" t="s">
        <v>1097</v>
      </c>
      <c r="C660" s="28"/>
      <c r="D660" s="28"/>
      <c r="E660" s="28"/>
      <c r="F660" s="28"/>
    </row>
    <row r="661" spans="1:6" ht="25.5" x14ac:dyDescent="0.2">
      <c r="A661" s="28">
        <v>6</v>
      </c>
      <c r="B661" s="34" t="s">
        <v>1098</v>
      </c>
      <c r="C661" s="28"/>
      <c r="D661" s="28"/>
      <c r="E661" s="28"/>
      <c r="F661" s="28"/>
    </row>
    <row r="662" spans="1:6" x14ac:dyDescent="0.2">
      <c r="A662" s="28"/>
      <c r="B662" s="28"/>
      <c r="C662" s="28"/>
      <c r="D662" s="28"/>
      <c r="E662" s="28"/>
      <c r="F662" s="28"/>
    </row>
    <row r="663" spans="1:6" x14ac:dyDescent="0.2">
      <c r="A663" s="29" t="s">
        <v>45</v>
      </c>
      <c r="B663" s="30"/>
      <c r="C663" s="28"/>
      <c r="D663" s="28"/>
      <c r="E663" s="28"/>
      <c r="F663" s="28"/>
    </row>
    <row r="664" spans="1:6" ht="25.5" x14ac:dyDescent="0.2">
      <c r="A664" s="28">
        <v>1</v>
      </c>
      <c r="B664" s="34" t="s">
        <v>1099</v>
      </c>
      <c r="C664" s="28"/>
      <c r="D664" s="28"/>
      <c r="E664" s="28"/>
      <c r="F664" s="28"/>
    </row>
    <row r="665" spans="1:6" ht="25.5" x14ac:dyDescent="0.2">
      <c r="A665" s="28">
        <v>2</v>
      </c>
      <c r="B665" s="34" t="s">
        <v>1100</v>
      </c>
      <c r="C665" s="28"/>
      <c r="D665" s="28"/>
      <c r="E665" s="28"/>
      <c r="F665" s="28"/>
    </row>
    <row r="666" spans="1:6" x14ac:dyDescent="0.2">
      <c r="A666" s="28">
        <v>3</v>
      </c>
      <c r="B666" s="34" t="s">
        <v>1101</v>
      </c>
      <c r="C666" s="28"/>
      <c r="D666" s="28"/>
      <c r="E666" s="28"/>
      <c r="F666" s="28"/>
    </row>
    <row r="667" spans="1:6" x14ac:dyDescent="0.2">
      <c r="A667" s="28">
        <v>4</v>
      </c>
      <c r="B667" s="34" t="s">
        <v>1102</v>
      </c>
      <c r="C667" s="28"/>
      <c r="D667" s="28"/>
      <c r="E667" s="28"/>
      <c r="F667" s="28"/>
    </row>
    <row r="668" spans="1:6" ht="25.5" x14ac:dyDescent="0.2">
      <c r="A668" s="28">
        <v>5</v>
      </c>
      <c r="B668" s="34" t="s">
        <v>1103</v>
      </c>
      <c r="C668" s="28"/>
      <c r="D668" s="28"/>
      <c r="E668" s="28"/>
      <c r="F668" s="28"/>
    </row>
    <row r="669" spans="1:6" ht="25.5" x14ac:dyDescent="0.2">
      <c r="A669" s="28">
        <v>6</v>
      </c>
      <c r="B669" s="34" t="s">
        <v>1104</v>
      </c>
      <c r="C669" s="28"/>
      <c r="D669" s="28"/>
      <c r="E669" s="28"/>
      <c r="F669" s="28"/>
    </row>
    <row r="670" spans="1:6" x14ac:dyDescent="0.2">
      <c r="A670" s="28">
        <v>7</v>
      </c>
      <c r="B670" s="34" t="s">
        <v>1105</v>
      </c>
      <c r="C670" s="28"/>
      <c r="D670" s="28"/>
      <c r="E670" s="28"/>
      <c r="F670" s="28"/>
    </row>
    <row r="671" spans="1:6" x14ac:dyDescent="0.2">
      <c r="A671" s="28"/>
      <c r="B671" s="28"/>
      <c r="C671" s="28"/>
      <c r="D671" s="28"/>
      <c r="E671" s="28"/>
      <c r="F671" s="28"/>
    </row>
    <row r="672" spans="1:6" x14ac:dyDescent="0.2">
      <c r="A672" s="29" t="s">
        <v>47</v>
      </c>
      <c r="B672" s="30"/>
      <c r="C672" s="28"/>
      <c r="D672" s="28"/>
      <c r="E672" s="28"/>
      <c r="F672" s="28"/>
    </row>
    <row r="673" spans="1:6" ht="25.5" x14ac:dyDescent="0.2">
      <c r="A673" s="28">
        <v>1</v>
      </c>
      <c r="B673" s="34" t="s">
        <v>1106</v>
      </c>
      <c r="C673" s="28"/>
      <c r="D673" s="28"/>
      <c r="E673" s="28"/>
      <c r="F673" s="28"/>
    </row>
    <row r="674" spans="1:6" ht="25.5" x14ac:dyDescent="0.2">
      <c r="A674" s="28">
        <v>2</v>
      </c>
      <c r="B674" s="34" t="s">
        <v>1107</v>
      </c>
      <c r="C674" s="28"/>
      <c r="D674" s="28"/>
      <c r="E674" s="28"/>
      <c r="F674" s="28"/>
    </row>
    <row r="675" spans="1:6" x14ac:dyDescent="0.2">
      <c r="A675" s="28">
        <v>3</v>
      </c>
      <c r="B675" s="34" t="s">
        <v>1108</v>
      </c>
      <c r="C675" s="28"/>
      <c r="D675" s="28"/>
      <c r="E675" s="28"/>
      <c r="F675" s="28"/>
    </row>
    <row r="676" spans="1:6" x14ac:dyDescent="0.2">
      <c r="A676" s="28">
        <v>4</v>
      </c>
      <c r="B676" s="34" t="s">
        <v>1109</v>
      </c>
      <c r="C676" s="28"/>
      <c r="D676" s="28"/>
      <c r="E676" s="28"/>
      <c r="F676" s="28"/>
    </row>
    <row r="677" spans="1:6" ht="25.5" x14ac:dyDescent="0.2">
      <c r="A677" s="28">
        <v>5</v>
      </c>
      <c r="B677" s="34" t="s">
        <v>1110</v>
      </c>
      <c r="C677" s="28"/>
      <c r="D677" s="28"/>
      <c r="E677" s="28"/>
      <c r="F677" s="28"/>
    </row>
    <row r="678" spans="1:6" ht="25.5" x14ac:dyDescent="0.2">
      <c r="A678" s="28">
        <v>6</v>
      </c>
      <c r="B678" s="34" t="s">
        <v>1111</v>
      </c>
      <c r="C678" s="28"/>
      <c r="D678" s="28"/>
      <c r="E678" s="28"/>
      <c r="F678" s="28"/>
    </row>
    <row r="679" spans="1:6" x14ac:dyDescent="0.2">
      <c r="A679" s="28">
        <v>7</v>
      </c>
      <c r="B679" s="34" t="s">
        <v>1112</v>
      </c>
      <c r="C679" s="28"/>
      <c r="D679" s="28"/>
      <c r="E679" s="28"/>
      <c r="F679" s="28"/>
    </row>
    <row r="680" spans="1:6" x14ac:dyDescent="0.2">
      <c r="A680" s="28"/>
      <c r="B680" s="28"/>
      <c r="C680" s="28"/>
      <c r="D680" s="28"/>
      <c r="E680" s="28"/>
      <c r="F680" s="28"/>
    </row>
    <row r="681" spans="1:6" x14ac:dyDescent="0.2">
      <c r="A681" s="29" t="s">
        <v>49</v>
      </c>
      <c r="B681" s="30"/>
      <c r="C681" s="28"/>
      <c r="D681" s="28"/>
      <c r="E681" s="28"/>
      <c r="F681" s="28"/>
    </row>
    <row r="682" spans="1:6" ht="25.5" x14ac:dyDescent="0.2">
      <c r="A682" s="28">
        <v>1</v>
      </c>
      <c r="B682" s="34" t="s">
        <v>1113</v>
      </c>
      <c r="C682" s="28"/>
      <c r="D682" s="28"/>
      <c r="E682" s="28"/>
      <c r="F682" s="28"/>
    </row>
    <row r="683" spans="1:6" ht="25.5" x14ac:dyDescent="0.2">
      <c r="A683" s="28">
        <v>2</v>
      </c>
      <c r="B683" s="34" t="s">
        <v>1114</v>
      </c>
      <c r="C683" s="28"/>
      <c r="D683" s="28"/>
      <c r="E683" s="28"/>
      <c r="F683" s="28"/>
    </row>
    <row r="684" spans="1:6" x14ac:dyDescent="0.2">
      <c r="A684" s="28">
        <v>3</v>
      </c>
      <c r="B684" s="34" t="s">
        <v>1108</v>
      </c>
      <c r="C684" s="28"/>
      <c r="D684" s="28"/>
      <c r="E684" s="28"/>
      <c r="F684" s="28"/>
    </row>
    <row r="685" spans="1:6" x14ac:dyDescent="0.2">
      <c r="A685" s="28">
        <v>4</v>
      </c>
      <c r="B685" s="34" t="s">
        <v>1115</v>
      </c>
      <c r="C685" s="28"/>
      <c r="D685" s="28"/>
      <c r="E685" s="28"/>
      <c r="F685" s="28"/>
    </row>
    <row r="686" spans="1:6" ht="25.5" x14ac:dyDescent="0.2">
      <c r="A686" s="28">
        <v>5</v>
      </c>
      <c r="B686" s="34" t="s">
        <v>1116</v>
      </c>
      <c r="C686" s="28"/>
      <c r="D686" s="28"/>
      <c r="E686" s="28"/>
      <c r="F686" s="28"/>
    </row>
    <row r="687" spans="1:6" x14ac:dyDescent="0.2">
      <c r="A687" s="28">
        <v>6</v>
      </c>
      <c r="B687" s="34" t="s">
        <v>1117</v>
      </c>
      <c r="C687" s="28"/>
      <c r="D687" s="28"/>
      <c r="E687" s="28"/>
      <c r="F687" s="28"/>
    </row>
    <row r="688" spans="1:6" x14ac:dyDescent="0.2">
      <c r="A688" s="28">
        <v>7</v>
      </c>
      <c r="B688" s="34" t="s">
        <v>1118</v>
      </c>
      <c r="C688" s="28"/>
      <c r="D688" s="28"/>
      <c r="E688" s="28"/>
      <c r="F688" s="28"/>
    </row>
    <row r="689" spans="1:6" x14ac:dyDescent="0.2">
      <c r="A689" s="28"/>
      <c r="B689" s="28"/>
      <c r="C689" s="28"/>
      <c r="D689" s="28"/>
      <c r="E689" s="28"/>
      <c r="F689" s="28"/>
    </row>
    <row r="690" spans="1:6" x14ac:dyDescent="0.2">
      <c r="A690" s="29" t="s">
        <v>51</v>
      </c>
      <c r="B690" s="30"/>
      <c r="C690" s="28"/>
      <c r="D690" s="28"/>
      <c r="E690" s="28"/>
      <c r="F690" s="28"/>
    </row>
    <row r="691" spans="1:6" ht="25.5" x14ac:dyDescent="0.2">
      <c r="A691" s="28">
        <v>1</v>
      </c>
      <c r="B691" s="34" t="s">
        <v>1119</v>
      </c>
      <c r="C691" s="28"/>
      <c r="D691" s="28"/>
      <c r="E691" s="28"/>
      <c r="F691" s="28"/>
    </row>
    <row r="692" spans="1:6" x14ac:dyDescent="0.2">
      <c r="A692" s="28">
        <v>2</v>
      </c>
      <c r="B692" s="34" t="s">
        <v>1120</v>
      </c>
      <c r="C692" s="28"/>
      <c r="D692" s="28"/>
      <c r="E692" s="28"/>
      <c r="F692" s="28"/>
    </row>
    <row r="693" spans="1:6" x14ac:dyDescent="0.2">
      <c r="A693" s="28">
        <v>3</v>
      </c>
      <c r="B693" s="34" t="s">
        <v>1121</v>
      </c>
      <c r="C693" s="28"/>
      <c r="D693" s="28"/>
      <c r="E693" s="28"/>
      <c r="F693" s="28"/>
    </row>
    <row r="694" spans="1:6" x14ac:dyDescent="0.2">
      <c r="A694" s="28">
        <v>4</v>
      </c>
      <c r="B694" s="34" t="s">
        <v>1122</v>
      </c>
      <c r="C694" s="28"/>
      <c r="D694" s="28"/>
      <c r="E694" s="28"/>
      <c r="F694" s="28"/>
    </row>
    <row r="695" spans="1:6" x14ac:dyDescent="0.2">
      <c r="A695" s="28"/>
      <c r="B695" s="28"/>
      <c r="C695" s="28"/>
      <c r="D695" s="28"/>
      <c r="E695" s="28"/>
      <c r="F695" s="28"/>
    </row>
    <row r="696" spans="1:6" x14ac:dyDescent="0.2">
      <c r="A696" s="29" t="s">
        <v>53</v>
      </c>
      <c r="B696" s="30"/>
      <c r="C696" s="28"/>
      <c r="D696" s="28"/>
      <c r="E696" s="28"/>
      <c r="F696" s="28"/>
    </row>
    <row r="697" spans="1:6" ht="25.5" x14ac:dyDescent="0.2">
      <c r="A697" s="28">
        <v>1</v>
      </c>
      <c r="B697" s="34" t="s">
        <v>1123</v>
      </c>
      <c r="C697" s="28"/>
      <c r="D697" s="28"/>
      <c r="E697" s="28"/>
      <c r="F697" s="28"/>
    </row>
    <row r="698" spans="1:6" x14ac:dyDescent="0.2">
      <c r="A698" s="28">
        <v>2</v>
      </c>
      <c r="B698" s="34" t="s">
        <v>1124</v>
      </c>
      <c r="C698" s="28"/>
      <c r="D698" s="28"/>
      <c r="E698" s="28"/>
      <c r="F698" s="28"/>
    </row>
    <row r="699" spans="1:6" ht="14.25" x14ac:dyDescent="0.2">
      <c r="A699" s="28">
        <v>3</v>
      </c>
      <c r="B699" s="35" t="s">
        <v>1125</v>
      </c>
      <c r="C699" s="28"/>
      <c r="D699" s="28"/>
      <c r="E699" s="28"/>
      <c r="F699" s="28"/>
    </row>
    <row r="700" spans="1:6" x14ac:dyDescent="0.2">
      <c r="A700" s="28">
        <v>4</v>
      </c>
      <c r="B700" s="34" t="s">
        <v>1126</v>
      </c>
      <c r="C700" s="28"/>
      <c r="D700" s="28"/>
      <c r="E700" s="28"/>
      <c r="F700" s="28"/>
    </row>
    <row r="701" spans="1:6" ht="25.5" x14ac:dyDescent="0.2">
      <c r="A701" s="28">
        <v>5</v>
      </c>
      <c r="B701" s="34" t="s">
        <v>1127</v>
      </c>
      <c r="C701" s="28"/>
      <c r="D701" s="28"/>
      <c r="E701" s="28"/>
      <c r="F701" s="28"/>
    </row>
    <row r="702" spans="1:6" x14ac:dyDescent="0.2">
      <c r="A702" s="28"/>
      <c r="B702" s="28"/>
      <c r="C702" s="28"/>
      <c r="D702" s="28"/>
      <c r="E702" s="28"/>
      <c r="F702" s="28"/>
    </row>
    <row r="703" spans="1:6" x14ac:dyDescent="0.2">
      <c r="A703" s="29" t="s">
        <v>55</v>
      </c>
      <c r="B703" s="30"/>
      <c r="C703" s="28"/>
      <c r="D703" s="28"/>
      <c r="E703" s="28"/>
      <c r="F703" s="28"/>
    </row>
    <row r="704" spans="1:6" ht="25.5" x14ac:dyDescent="0.2">
      <c r="A704" s="28">
        <v>1</v>
      </c>
      <c r="B704" s="34" t="s">
        <v>1128</v>
      </c>
      <c r="C704" s="28"/>
      <c r="D704" s="28"/>
      <c r="E704" s="28"/>
      <c r="F704" s="28"/>
    </row>
    <row r="705" spans="1:6" x14ac:dyDescent="0.2">
      <c r="A705" s="28">
        <v>2</v>
      </c>
      <c r="B705" s="34" t="s">
        <v>1129</v>
      </c>
      <c r="C705" s="28"/>
      <c r="D705" s="28"/>
      <c r="E705" s="28"/>
      <c r="F705" s="28"/>
    </row>
    <row r="706" spans="1:6" x14ac:dyDescent="0.2">
      <c r="A706" s="28">
        <v>3</v>
      </c>
      <c r="B706" s="34" t="s">
        <v>1130</v>
      </c>
      <c r="C706" s="28"/>
      <c r="D706" s="28"/>
      <c r="E706" s="28"/>
      <c r="F706" s="28"/>
    </row>
    <row r="707" spans="1:6" ht="25.5" x14ac:dyDescent="0.2">
      <c r="A707" s="28">
        <v>4</v>
      </c>
      <c r="B707" s="34" t="s">
        <v>1131</v>
      </c>
      <c r="C707" s="28"/>
      <c r="D707" s="28"/>
      <c r="E707" s="28"/>
      <c r="F707" s="28"/>
    </row>
    <row r="708" spans="1:6" ht="25.5" x14ac:dyDescent="0.2">
      <c r="A708" s="28">
        <v>5</v>
      </c>
      <c r="B708" s="34" t="s">
        <v>1132</v>
      </c>
      <c r="C708" s="28"/>
      <c r="D708" s="28"/>
      <c r="E708" s="28"/>
      <c r="F708" s="28"/>
    </row>
    <row r="709" spans="1:6" x14ac:dyDescent="0.2">
      <c r="A709" s="28"/>
      <c r="B709" s="28"/>
      <c r="C709" s="28"/>
      <c r="D709" s="28"/>
      <c r="E709" s="28"/>
      <c r="F709" s="28"/>
    </row>
    <row r="710" spans="1:6" x14ac:dyDescent="0.2">
      <c r="A710" s="29" t="s">
        <v>57</v>
      </c>
      <c r="B710" s="30"/>
      <c r="C710" s="28"/>
      <c r="D710" s="28"/>
      <c r="E710" s="28"/>
      <c r="F710" s="28"/>
    </row>
    <row r="711" spans="1:6" ht="25.5" x14ac:dyDescent="0.2">
      <c r="A711" s="28">
        <v>1</v>
      </c>
      <c r="B711" s="34" t="s">
        <v>1133</v>
      </c>
      <c r="C711" s="28"/>
      <c r="D711" s="28"/>
      <c r="E711" s="28"/>
      <c r="F711" s="28"/>
    </row>
    <row r="712" spans="1:6" x14ac:dyDescent="0.2">
      <c r="A712" s="28">
        <v>2</v>
      </c>
      <c r="B712" s="34" t="s">
        <v>1134</v>
      </c>
      <c r="C712" s="28"/>
      <c r="D712" s="28"/>
      <c r="E712" s="28"/>
      <c r="F712" s="28"/>
    </row>
    <row r="713" spans="1:6" x14ac:dyDescent="0.2">
      <c r="A713" s="28">
        <v>3</v>
      </c>
      <c r="B713" s="34" t="s">
        <v>1135</v>
      </c>
      <c r="C713" s="28"/>
      <c r="D713" s="28"/>
      <c r="E713" s="28"/>
      <c r="F713" s="28"/>
    </row>
    <row r="714" spans="1:6" ht="25.5" x14ac:dyDescent="0.2">
      <c r="A714" s="28">
        <v>4</v>
      </c>
      <c r="B714" s="34" t="s">
        <v>1136</v>
      </c>
      <c r="C714" s="28"/>
      <c r="D714" s="28"/>
      <c r="E714" s="28"/>
      <c r="F714" s="28"/>
    </row>
    <row r="715" spans="1:6" ht="25.5" x14ac:dyDescent="0.2">
      <c r="A715" s="28">
        <v>5</v>
      </c>
      <c r="B715" s="34" t="s">
        <v>1137</v>
      </c>
      <c r="C715" s="28"/>
      <c r="D715" s="28"/>
      <c r="E715" s="28"/>
      <c r="F715" s="28"/>
    </row>
    <row r="716" spans="1:6" x14ac:dyDescent="0.2">
      <c r="A716" s="28"/>
      <c r="B716" s="28"/>
      <c r="C716" s="28"/>
      <c r="D716" s="28"/>
      <c r="E716" s="28"/>
      <c r="F716" s="28"/>
    </row>
    <row r="717" spans="1:6" x14ac:dyDescent="0.2">
      <c r="A717" s="29" t="s">
        <v>59</v>
      </c>
      <c r="B717" s="30"/>
      <c r="C717" s="28"/>
      <c r="D717" s="28"/>
      <c r="E717" s="28"/>
      <c r="F717" s="28"/>
    </row>
    <row r="718" spans="1:6" ht="25.5" x14ac:dyDescent="0.2">
      <c r="A718" s="28">
        <v>1</v>
      </c>
      <c r="B718" s="34" t="s">
        <v>1138</v>
      </c>
      <c r="C718" s="28"/>
      <c r="D718" s="28"/>
      <c r="E718" s="28"/>
      <c r="F718" s="28"/>
    </row>
    <row r="719" spans="1:6" x14ac:dyDescent="0.2">
      <c r="A719" s="28">
        <v>2</v>
      </c>
      <c r="B719" s="34" t="s">
        <v>1139</v>
      </c>
      <c r="C719" s="28"/>
      <c r="D719" s="28"/>
      <c r="E719" s="28"/>
      <c r="F719" s="28"/>
    </row>
    <row r="720" spans="1:6" ht="25.5" x14ac:dyDescent="0.2">
      <c r="A720" s="28">
        <v>3</v>
      </c>
      <c r="B720" s="34" t="s">
        <v>1140</v>
      </c>
      <c r="C720" s="28"/>
      <c r="D720" s="28"/>
      <c r="E720" s="28"/>
      <c r="F720" s="28"/>
    </row>
    <row r="721" spans="1:6" ht="25.5" x14ac:dyDescent="0.2">
      <c r="A721" s="28">
        <v>4</v>
      </c>
      <c r="B721" s="34" t="s">
        <v>1141</v>
      </c>
      <c r="C721" s="28"/>
      <c r="D721" s="28"/>
      <c r="E721" s="28"/>
      <c r="F721" s="28"/>
    </row>
    <row r="722" spans="1:6" ht="25.5" x14ac:dyDescent="0.2">
      <c r="A722" s="28">
        <v>5</v>
      </c>
      <c r="B722" s="34" t="s">
        <v>1142</v>
      </c>
      <c r="C722" s="28"/>
      <c r="D722" s="28"/>
      <c r="E722" s="28"/>
      <c r="F722" s="28"/>
    </row>
    <row r="723" spans="1:6" ht="25.5" x14ac:dyDescent="0.2">
      <c r="A723" s="28">
        <v>6</v>
      </c>
      <c r="B723" s="34" t="s">
        <v>1143</v>
      </c>
      <c r="C723" s="28"/>
      <c r="D723" s="28"/>
      <c r="E723" s="28"/>
      <c r="F723" s="28"/>
    </row>
    <row r="724" spans="1:6" x14ac:dyDescent="0.2">
      <c r="A724" s="28"/>
      <c r="B724" s="28"/>
      <c r="C724" s="28"/>
      <c r="D724" s="28"/>
      <c r="E724" s="28"/>
      <c r="F724" s="28"/>
    </row>
    <row r="725" spans="1:6" x14ac:dyDescent="0.2">
      <c r="A725" s="29" t="s">
        <v>61</v>
      </c>
      <c r="B725" s="30"/>
      <c r="C725" s="28"/>
      <c r="D725" s="28"/>
      <c r="E725" s="28"/>
      <c r="F725" s="28"/>
    </row>
    <row r="726" spans="1:6" ht="25.5" x14ac:dyDescent="0.2">
      <c r="A726" s="28">
        <v>1</v>
      </c>
      <c r="B726" s="34" t="s">
        <v>1144</v>
      </c>
      <c r="C726" s="28"/>
      <c r="D726" s="28"/>
      <c r="E726" s="28"/>
      <c r="F726" s="28"/>
    </row>
    <row r="727" spans="1:6" x14ac:dyDescent="0.2">
      <c r="A727" s="28">
        <v>2</v>
      </c>
      <c r="B727" s="34" t="s">
        <v>1145</v>
      </c>
      <c r="C727" s="28"/>
      <c r="D727" s="28"/>
      <c r="E727" s="28"/>
      <c r="F727" s="28"/>
    </row>
    <row r="728" spans="1:6" x14ac:dyDescent="0.2">
      <c r="A728" s="28">
        <v>3</v>
      </c>
      <c r="B728" s="34" t="s">
        <v>1146</v>
      </c>
      <c r="C728" s="28"/>
      <c r="D728" s="28"/>
      <c r="E728" s="28"/>
      <c r="F728" s="28"/>
    </row>
    <row r="729" spans="1:6" x14ac:dyDescent="0.2">
      <c r="A729" s="28">
        <v>4</v>
      </c>
      <c r="B729" s="34" t="s">
        <v>1147</v>
      </c>
      <c r="C729" s="28"/>
      <c r="D729" s="28"/>
      <c r="E729" s="28"/>
      <c r="F729" s="28"/>
    </row>
    <row r="730" spans="1:6" x14ac:dyDescent="0.2">
      <c r="A730" s="28"/>
      <c r="B730" s="28"/>
      <c r="C730" s="28"/>
      <c r="D730" s="28"/>
      <c r="E730" s="28"/>
      <c r="F730" s="28"/>
    </row>
    <row r="731" spans="1:6" x14ac:dyDescent="0.2">
      <c r="A731" s="29" t="s">
        <v>63</v>
      </c>
      <c r="B731" s="30"/>
      <c r="C731" s="28"/>
      <c r="D731" s="28"/>
      <c r="E731" s="28"/>
      <c r="F731" s="28"/>
    </row>
    <row r="732" spans="1:6" ht="25.5" x14ac:dyDescent="0.2">
      <c r="A732" s="28">
        <v>1</v>
      </c>
      <c r="B732" s="34" t="s">
        <v>1148</v>
      </c>
      <c r="C732" s="28"/>
      <c r="D732" s="28"/>
      <c r="E732" s="28"/>
      <c r="F732" s="28"/>
    </row>
    <row r="733" spans="1:6" x14ac:dyDescent="0.2">
      <c r="A733" s="28">
        <v>2</v>
      </c>
      <c r="B733" s="34" t="s">
        <v>1149</v>
      </c>
      <c r="C733" s="28"/>
      <c r="D733" s="28"/>
      <c r="E733" s="28"/>
      <c r="F733" s="28"/>
    </row>
    <row r="734" spans="1:6" ht="25.5" x14ac:dyDescent="0.2">
      <c r="A734" s="28">
        <v>3</v>
      </c>
      <c r="B734" s="34" t="s">
        <v>1150</v>
      </c>
      <c r="C734" s="28"/>
      <c r="D734" s="28"/>
      <c r="E734" s="28"/>
      <c r="F734" s="28"/>
    </row>
    <row r="735" spans="1:6" x14ac:dyDescent="0.2">
      <c r="A735" s="28">
        <v>4</v>
      </c>
      <c r="B735" s="34" t="s">
        <v>1151</v>
      </c>
      <c r="C735" s="28"/>
      <c r="D735" s="28"/>
      <c r="E735" s="28"/>
      <c r="F735" s="28"/>
    </row>
    <row r="736" spans="1:6" ht="25.5" x14ac:dyDescent="0.2">
      <c r="A736" s="28">
        <v>5</v>
      </c>
      <c r="B736" s="34" t="s">
        <v>1152</v>
      </c>
      <c r="C736" s="28"/>
      <c r="D736" s="28"/>
      <c r="E736" s="28"/>
      <c r="F736" s="28"/>
    </row>
    <row r="737" spans="1:6" x14ac:dyDescent="0.2">
      <c r="A737" s="28"/>
      <c r="B737" s="28"/>
      <c r="C737" s="28"/>
      <c r="D737" s="28"/>
      <c r="E737" s="28"/>
      <c r="F737" s="28"/>
    </row>
    <row r="738" spans="1:6" x14ac:dyDescent="0.2">
      <c r="A738" s="29" t="s">
        <v>67</v>
      </c>
      <c r="B738" s="30"/>
      <c r="C738" s="28"/>
      <c r="D738" s="28"/>
      <c r="E738" s="28"/>
      <c r="F738" s="28"/>
    </row>
    <row r="739" spans="1:6" ht="25.5" x14ac:dyDescent="0.2">
      <c r="A739" s="28">
        <v>1</v>
      </c>
      <c r="B739" s="34" t="s">
        <v>1153</v>
      </c>
      <c r="C739" s="28"/>
      <c r="D739" s="28"/>
      <c r="E739" s="28"/>
      <c r="F739" s="28"/>
    </row>
    <row r="740" spans="1:6" ht="38.25" x14ac:dyDescent="0.2">
      <c r="A740" s="28">
        <v>2</v>
      </c>
      <c r="B740" s="34" t="s">
        <v>1154</v>
      </c>
      <c r="C740" s="28"/>
      <c r="D740" s="28"/>
      <c r="E740" s="28"/>
      <c r="F740" s="28"/>
    </row>
    <row r="741" spans="1:6" ht="25.5" x14ac:dyDescent="0.2">
      <c r="A741" s="28">
        <v>3</v>
      </c>
      <c r="B741" s="34" t="s">
        <v>1155</v>
      </c>
      <c r="C741" s="28"/>
      <c r="D741" s="28"/>
      <c r="E741" s="28"/>
      <c r="F741" s="28"/>
    </row>
    <row r="742" spans="1:6" ht="25.5" x14ac:dyDescent="0.2">
      <c r="A742" s="28">
        <v>4</v>
      </c>
      <c r="B742" s="34" t="s">
        <v>1156</v>
      </c>
      <c r="C742" s="28"/>
      <c r="D742" s="28"/>
      <c r="E742" s="28"/>
      <c r="F742" s="28"/>
    </row>
    <row r="743" spans="1:6" ht="25.5" x14ac:dyDescent="0.2">
      <c r="A743" s="28">
        <v>5</v>
      </c>
      <c r="B743" s="34" t="s">
        <v>1157</v>
      </c>
      <c r="C743" s="28"/>
      <c r="D743" s="28"/>
      <c r="E743" s="28"/>
      <c r="F743" s="28"/>
    </row>
    <row r="744" spans="1:6" ht="25.5" x14ac:dyDescent="0.2">
      <c r="A744" s="28">
        <v>6</v>
      </c>
      <c r="B744" s="34" t="s">
        <v>1158</v>
      </c>
      <c r="C744" s="28"/>
      <c r="D744" s="28"/>
      <c r="E744" s="28"/>
      <c r="F744" s="28"/>
    </row>
    <row r="745" spans="1:6" ht="25.5" x14ac:dyDescent="0.2">
      <c r="A745" s="28">
        <v>7</v>
      </c>
      <c r="B745" s="34" t="s">
        <v>1159</v>
      </c>
      <c r="C745" s="28"/>
      <c r="D745" s="28"/>
      <c r="E745" s="28"/>
      <c r="F745" s="28"/>
    </row>
    <row r="746" spans="1:6" ht="38.25" x14ac:dyDescent="0.2">
      <c r="A746" s="28">
        <v>8</v>
      </c>
      <c r="B746" s="34" t="s">
        <v>1160</v>
      </c>
      <c r="C746" s="28"/>
      <c r="D746" s="28"/>
      <c r="E746" s="28"/>
      <c r="F746" s="28"/>
    </row>
    <row r="747" spans="1:6" ht="25.5" x14ac:dyDescent="0.2">
      <c r="A747" s="28">
        <v>9</v>
      </c>
      <c r="B747" s="34" t="s">
        <v>1161</v>
      </c>
      <c r="C747" s="28"/>
      <c r="D747" s="28"/>
      <c r="E747" s="28"/>
      <c r="F747" s="28"/>
    </row>
    <row r="748" spans="1:6" ht="25.5" x14ac:dyDescent="0.2">
      <c r="A748" s="28">
        <v>10</v>
      </c>
      <c r="B748" s="34" t="s">
        <v>1162</v>
      </c>
      <c r="C748" s="28"/>
      <c r="D748" s="28"/>
      <c r="E748" s="28"/>
      <c r="F748" s="28"/>
    </row>
    <row r="749" spans="1:6" ht="25.5" x14ac:dyDescent="0.2">
      <c r="A749" s="28">
        <v>11</v>
      </c>
      <c r="B749" s="34" t="s">
        <v>1163</v>
      </c>
      <c r="C749" s="28"/>
      <c r="D749" s="28"/>
      <c r="E749" s="28"/>
      <c r="F749" s="28"/>
    </row>
    <row r="750" spans="1:6" ht="38.25" x14ac:dyDescent="0.2">
      <c r="A750" s="28">
        <v>12</v>
      </c>
      <c r="B750" s="34" t="s">
        <v>1164</v>
      </c>
      <c r="C750" s="28"/>
      <c r="D750" s="28"/>
      <c r="E750" s="28"/>
      <c r="F750" s="28"/>
    </row>
    <row r="751" spans="1:6" ht="51" x14ac:dyDescent="0.2">
      <c r="A751" s="28">
        <v>13</v>
      </c>
      <c r="B751" s="34" t="s">
        <v>1165</v>
      </c>
      <c r="C751" s="28"/>
      <c r="D751" s="28"/>
      <c r="E751" s="28"/>
      <c r="F751" s="28"/>
    </row>
    <row r="752" spans="1:6" ht="38.25" x14ac:dyDescent="0.2">
      <c r="A752" s="28">
        <v>14</v>
      </c>
      <c r="B752" s="34" t="s">
        <v>1166</v>
      </c>
      <c r="C752" s="28"/>
      <c r="D752" s="28"/>
      <c r="E752" s="28"/>
      <c r="F752" s="28"/>
    </row>
    <row r="753" spans="1:6" ht="38.25" x14ac:dyDescent="0.2">
      <c r="A753" s="28">
        <v>15</v>
      </c>
      <c r="B753" s="34" t="s">
        <v>1167</v>
      </c>
      <c r="C753" s="28"/>
      <c r="D753" s="28"/>
      <c r="E753" s="28"/>
      <c r="F753" s="28"/>
    </row>
    <row r="754" spans="1:6" ht="25.5" x14ac:dyDescent="0.2">
      <c r="A754" s="28">
        <v>16</v>
      </c>
      <c r="B754" s="34" t="s">
        <v>1168</v>
      </c>
      <c r="C754" s="28"/>
      <c r="D754" s="28"/>
      <c r="E754" s="28"/>
      <c r="F754" s="28"/>
    </row>
    <row r="755" spans="1:6" x14ac:dyDescent="0.2">
      <c r="A755" s="28"/>
      <c r="B755" s="28"/>
      <c r="C755" s="28"/>
      <c r="D755" s="28"/>
      <c r="E755" s="28"/>
      <c r="F755" s="28"/>
    </row>
    <row r="756" spans="1:6" x14ac:dyDescent="0.2">
      <c r="A756" s="29" t="s">
        <v>70</v>
      </c>
      <c r="B756" s="30"/>
      <c r="C756" s="28"/>
      <c r="D756" s="28"/>
      <c r="E756" s="28"/>
      <c r="F756" s="28"/>
    </row>
    <row r="757" spans="1:6" ht="25.5" x14ac:dyDescent="0.2">
      <c r="A757" s="28">
        <v>1</v>
      </c>
      <c r="B757" s="34" t="s">
        <v>1169</v>
      </c>
      <c r="C757" s="28"/>
      <c r="D757" s="28"/>
      <c r="E757" s="28"/>
      <c r="F757" s="28"/>
    </row>
    <row r="758" spans="1:6" x14ac:dyDescent="0.2">
      <c r="A758" s="28">
        <v>2</v>
      </c>
      <c r="B758" s="34" t="s">
        <v>1170</v>
      </c>
      <c r="C758" s="28"/>
      <c r="D758" s="28"/>
      <c r="E758" s="28"/>
      <c r="F758" s="28"/>
    </row>
    <row r="759" spans="1:6" ht="25.5" x14ac:dyDescent="0.2">
      <c r="A759" s="28">
        <v>3</v>
      </c>
      <c r="B759" s="34" t="s">
        <v>1171</v>
      </c>
      <c r="C759" s="28"/>
      <c r="D759" s="28"/>
      <c r="E759" s="28"/>
      <c r="F759" s="28"/>
    </row>
    <row r="760" spans="1:6" ht="25.5" x14ac:dyDescent="0.2">
      <c r="A760" s="28">
        <v>4</v>
      </c>
      <c r="B760" s="34" t="s">
        <v>1172</v>
      </c>
      <c r="C760" s="28"/>
      <c r="D760" s="28"/>
      <c r="E760" s="28"/>
      <c r="F760" s="28"/>
    </row>
    <row r="761" spans="1:6" ht="25.5" x14ac:dyDescent="0.2">
      <c r="A761" s="28">
        <v>5</v>
      </c>
      <c r="B761" s="34" t="s">
        <v>1173</v>
      </c>
      <c r="C761" s="28"/>
      <c r="D761" s="28"/>
      <c r="E761" s="28"/>
      <c r="F761" s="28"/>
    </row>
    <row r="762" spans="1:6" x14ac:dyDescent="0.2">
      <c r="A762" s="28"/>
      <c r="B762" s="28"/>
      <c r="C762" s="28"/>
      <c r="D762" s="28"/>
      <c r="E762" s="28"/>
      <c r="F762" s="28"/>
    </row>
    <row r="763" spans="1:6" x14ac:dyDescent="0.2">
      <c r="A763" s="29" t="s">
        <v>72</v>
      </c>
      <c r="B763" s="30"/>
      <c r="C763" s="28"/>
      <c r="D763" s="28"/>
      <c r="E763" s="28"/>
      <c r="F763" s="28"/>
    </row>
    <row r="764" spans="1:6" ht="25.5" x14ac:dyDescent="0.2">
      <c r="A764" s="28">
        <v>1</v>
      </c>
      <c r="B764" s="34" t="s">
        <v>1174</v>
      </c>
      <c r="C764" s="28"/>
      <c r="D764" s="28"/>
      <c r="E764" s="28"/>
      <c r="F764" s="28"/>
    </row>
    <row r="765" spans="1:6" ht="25.5" x14ac:dyDescent="0.2">
      <c r="A765" s="28">
        <v>2</v>
      </c>
      <c r="B765" s="34" t="s">
        <v>1175</v>
      </c>
      <c r="C765" s="28"/>
      <c r="D765" s="28"/>
      <c r="E765" s="28"/>
      <c r="F765" s="28"/>
    </row>
    <row r="766" spans="1:6" x14ac:dyDescent="0.2">
      <c r="A766" s="28">
        <v>3</v>
      </c>
      <c r="B766" s="34" t="s">
        <v>1176</v>
      </c>
      <c r="C766" s="28"/>
      <c r="D766" s="28"/>
      <c r="E766" s="28"/>
      <c r="F766" s="28"/>
    </row>
    <row r="767" spans="1:6" ht="25.5" x14ac:dyDescent="0.2">
      <c r="A767" s="28">
        <v>4</v>
      </c>
      <c r="B767" s="34" t="s">
        <v>1177</v>
      </c>
      <c r="C767" s="28"/>
      <c r="D767" s="28"/>
      <c r="E767" s="28"/>
      <c r="F767" s="28"/>
    </row>
    <row r="768" spans="1:6" ht="38.25" x14ac:dyDescent="0.2">
      <c r="A768" s="28">
        <v>5</v>
      </c>
      <c r="B768" s="34" t="s">
        <v>1178</v>
      </c>
      <c r="C768" s="28"/>
      <c r="D768" s="28"/>
      <c r="E768" s="28"/>
      <c r="F768" s="28"/>
    </row>
    <row r="769" spans="1:6" x14ac:dyDescent="0.2">
      <c r="A769" s="28">
        <v>6</v>
      </c>
      <c r="B769" s="34" t="s">
        <v>1179</v>
      </c>
      <c r="C769" s="28"/>
      <c r="D769" s="28"/>
      <c r="E769" s="28"/>
      <c r="F769" s="28"/>
    </row>
    <row r="770" spans="1:6" x14ac:dyDescent="0.2">
      <c r="A770" s="28"/>
      <c r="B770" s="28"/>
      <c r="C770" s="28"/>
      <c r="D770" s="28"/>
      <c r="E770" s="28"/>
      <c r="F770" s="28"/>
    </row>
    <row r="771" spans="1:6" x14ac:dyDescent="0.2">
      <c r="A771" s="29" t="s">
        <v>75</v>
      </c>
      <c r="B771" s="30"/>
      <c r="C771" s="28"/>
      <c r="D771" s="28"/>
      <c r="E771" s="28"/>
      <c r="F771" s="28"/>
    </row>
    <row r="772" spans="1:6" ht="25.5" x14ac:dyDescent="0.2">
      <c r="A772" s="28">
        <v>1</v>
      </c>
      <c r="B772" s="34" t="s">
        <v>1180</v>
      </c>
      <c r="C772" s="28"/>
      <c r="D772" s="28"/>
      <c r="E772" s="28"/>
      <c r="F772" s="28"/>
    </row>
    <row r="773" spans="1:6" ht="25.5" x14ac:dyDescent="0.2">
      <c r="A773" s="28">
        <v>2</v>
      </c>
      <c r="B773" s="34" t="s">
        <v>1181</v>
      </c>
      <c r="C773" s="28"/>
      <c r="D773" s="28"/>
      <c r="E773" s="28"/>
      <c r="F773" s="28"/>
    </row>
    <row r="774" spans="1:6" ht="25.5" x14ac:dyDescent="0.2">
      <c r="A774" s="28">
        <v>3</v>
      </c>
      <c r="B774" s="34" t="s">
        <v>1182</v>
      </c>
      <c r="C774" s="28"/>
      <c r="D774" s="28"/>
      <c r="E774" s="28"/>
      <c r="F774" s="28"/>
    </row>
    <row r="775" spans="1:6" ht="25.5" x14ac:dyDescent="0.2">
      <c r="A775" s="28">
        <v>4</v>
      </c>
      <c r="B775" s="34" t="s">
        <v>1183</v>
      </c>
      <c r="C775" s="28"/>
      <c r="D775" s="28"/>
      <c r="E775" s="28"/>
      <c r="F775" s="28"/>
    </row>
    <row r="776" spans="1:6" ht="25.5" x14ac:dyDescent="0.2">
      <c r="A776" s="28">
        <v>5</v>
      </c>
      <c r="B776" s="34" t="s">
        <v>1184</v>
      </c>
      <c r="C776" s="28"/>
      <c r="D776" s="28"/>
      <c r="E776" s="28"/>
      <c r="F776" s="28"/>
    </row>
    <row r="777" spans="1:6" ht="25.5" x14ac:dyDescent="0.2">
      <c r="A777" s="28">
        <v>6</v>
      </c>
      <c r="B777" s="34" t="s">
        <v>1185</v>
      </c>
      <c r="C777" s="28"/>
      <c r="D777" s="28"/>
      <c r="E777" s="28"/>
      <c r="F777" s="28"/>
    </row>
    <row r="778" spans="1:6" ht="38.25" x14ac:dyDescent="0.2">
      <c r="A778" s="28">
        <v>7</v>
      </c>
      <c r="B778" s="34" t="s">
        <v>1186</v>
      </c>
      <c r="C778" s="28"/>
      <c r="D778" s="28"/>
      <c r="E778" s="28"/>
      <c r="F778" s="28"/>
    </row>
    <row r="779" spans="1:6" ht="25.5" x14ac:dyDescent="0.2">
      <c r="A779" s="28">
        <v>8</v>
      </c>
      <c r="B779" s="34" t="s">
        <v>1187</v>
      </c>
      <c r="C779" s="28"/>
      <c r="D779" s="28"/>
      <c r="E779" s="28"/>
      <c r="F779" s="28"/>
    </row>
    <row r="780" spans="1:6" x14ac:dyDescent="0.2">
      <c r="A780" s="28"/>
      <c r="B780" s="28"/>
      <c r="C780" s="28"/>
      <c r="D780" s="28"/>
      <c r="E780" s="28"/>
      <c r="F780" s="28"/>
    </row>
    <row r="781" spans="1:6" x14ac:dyDescent="0.2">
      <c r="A781" s="29" t="s">
        <v>78</v>
      </c>
      <c r="B781" s="30"/>
      <c r="C781" s="28"/>
      <c r="D781" s="28"/>
      <c r="E781" s="28"/>
      <c r="F781" s="28"/>
    </row>
    <row r="782" spans="1:6" ht="25.5" x14ac:dyDescent="0.2">
      <c r="A782" s="28">
        <v>1</v>
      </c>
      <c r="B782" s="34" t="s">
        <v>1188</v>
      </c>
      <c r="C782" s="28"/>
      <c r="D782" s="28"/>
      <c r="E782" s="28"/>
      <c r="F782" s="28"/>
    </row>
    <row r="783" spans="1:6" ht="38.25" x14ac:dyDescent="0.2">
      <c r="A783" s="28">
        <v>2</v>
      </c>
      <c r="B783" s="34" t="s">
        <v>1189</v>
      </c>
      <c r="C783" s="28"/>
      <c r="D783" s="28"/>
      <c r="E783" s="28"/>
      <c r="F783" s="28"/>
    </row>
    <row r="784" spans="1:6" ht="25.5" x14ac:dyDescent="0.2">
      <c r="A784" s="28">
        <v>3</v>
      </c>
      <c r="B784" s="34" t="s">
        <v>1190</v>
      </c>
      <c r="C784" s="28"/>
      <c r="D784" s="28"/>
      <c r="E784" s="28"/>
      <c r="F784" s="28"/>
    </row>
    <row r="785" spans="1:6" ht="38.25" x14ac:dyDescent="0.2">
      <c r="A785" s="28">
        <v>4</v>
      </c>
      <c r="B785" s="34" t="s">
        <v>1191</v>
      </c>
      <c r="C785" s="28"/>
      <c r="D785" s="28"/>
      <c r="E785" s="28"/>
      <c r="F785" s="28"/>
    </row>
    <row r="786" spans="1:6" ht="38.25" x14ac:dyDescent="0.2">
      <c r="A786" s="28">
        <v>5</v>
      </c>
      <c r="B786" s="34" t="s">
        <v>1192</v>
      </c>
      <c r="C786" s="28"/>
      <c r="D786" s="28"/>
      <c r="E786" s="28"/>
      <c r="F786" s="28"/>
    </row>
    <row r="787" spans="1:6" ht="38.25" x14ac:dyDescent="0.2">
      <c r="A787" s="28">
        <v>6</v>
      </c>
      <c r="B787" s="34" t="s">
        <v>1193</v>
      </c>
      <c r="C787" s="28"/>
      <c r="D787" s="28"/>
      <c r="E787" s="28"/>
      <c r="F787" s="28"/>
    </row>
    <row r="788" spans="1:6" ht="25.5" x14ac:dyDescent="0.2">
      <c r="A788" s="28">
        <v>7</v>
      </c>
      <c r="B788" s="34" t="s">
        <v>1194</v>
      </c>
      <c r="C788" s="28"/>
      <c r="D788" s="28"/>
      <c r="E788" s="28"/>
      <c r="F788" s="28"/>
    </row>
    <row r="789" spans="1:6" ht="25.5" x14ac:dyDescent="0.2">
      <c r="A789" s="28">
        <v>8</v>
      </c>
      <c r="B789" s="34" t="s">
        <v>1195</v>
      </c>
      <c r="C789" s="28"/>
      <c r="D789" s="28"/>
      <c r="E789" s="28"/>
      <c r="F789" s="28"/>
    </row>
    <row r="790" spans="1:6" ht="25.5" x14ac:dyDescent="0.2">
      <c r="A790" s="28">
        <v>9</v>
      </c>
      <c r="B790" s="34" t="s">
        <v>1196</v>
      </c>
      <c r="C790" s="28"/>
      <c r="D790" s="28"/>
      <c r="E790" s="28"/>
      <c r="F790" s="28"/>
    </row>
    <row r="791" spans="1:6" x14ac:dyDescent="0.2">
      <c r="A791" s="28"/>
      <c r="B791" s="28"/>
      <c r="C791" s="28"/>
      <c r="D791" s="28"/>
      <c r="E791" s="28"/>
      <c r="F791" s="28"/>
    </row>
    <row r="792" spans="1:6" x14ac:dyDescent="0.2">
      <c r="A792" s="29" t="s">
        <v>81</v>
      </c>
      <c r="B792" s="30"/>
      <c r="C792" s="28"/>
      <c r="D792" s="28"/>
      <c r="E792" s="28"/>
      <c r="F792" s="28"/>
    </row>
    <row r="793" spans="1:6" x14ac:dyDescent="0.2">
      <c r="A793" s="28">
        <v>1</v>
      </c>
      <c r="B793" s="34" t="s">
        <v>1197</v>
      </c>
      <c r="C793" s="28"/>
      <c r="D793" s="28"/>
      <c r="E793" s="28"/>
      <c r="F793" s="28"/>
    </row>
    <row r="794" spans="1:6" x14ac:dyDescent="0.2">
      <c r="A794" s="28">
        <v>2</v>
      </c>
      <c r="B794" s="34" t="s">
        <v>1198</v>
      </c>
      <c r="C794" s="28"/>
      <c r="D794" s="28"/>
      <c r="E794" s="28"/>
      <c r="F794" s="28"/>
    </row>
    <row r="795" spans="1:6" x14ac:dyDescent="0.2">
      <c r="A795" s="28">
        <v>3</v>
      </c>
      <c r="B795" s="34" t="s">
        <v>1199</v>
      </c>
      <c r="C795" s="28"/>
      <c r="D795" s="28"/>
      <c r="E795" s="28"/>
      <c r="F795" s="28"/>
    </row>
    <row r="796" spans="1:6" ht="25.5" x14ac:dyDescent="0.2">
      <c r="A796" s="28">
        <v>4</v>
      </c>
      <c r="B796" s="34" t="s">
        <v>1200</v>
      </c>
      <c r="C796" s="28"/>
      <c r="D796" s="28"/>
      <c r="E796" s="28"/>
      <c r="F796" s="28"/>
    </row>
    <row r="797" spans="1:6" ht="38.25" x14ac:dyDescent="0.2">
      <c r="A797" s="28">
        <v>5</v>
      </c>
      <c r="B797" s="34" t="s">
        <v>1201</v>
      </c>
      <c r="C797" s="28"/>
      <c r="D797" s="28"/>
      <c r="E797" s="28"/>
      <c r="F797" s="28"/>
    </row>
    <row r="798" spans="1:6" x14ac:dyDescent="0.2">
      <c r="A798" s="28"/>
      <c r="B798" s="28"/>
      <c r="C798" s="28"/>
      <c r="D798" s="28"/>
      <c r="E798" s="28"/>
      <c r="F798" s="28"/>
    </row>
    <row r="799" spans="1:6" x14ac:dyDescent="0.2">
      <c r="A799" s="29" t="s">
        <v>83</v>
      </c>
      <c r="B799" s="30"/>
      <c r="C799" s="28"/>
      <c r="D799" s="28"/>
      <c r="E799" s="28"/>
      <c r="F799" s="28"/>
    </row>
    <row r="800" spans="1:6" x14ac:dyDescent="0.2">
      <c r="A800" s="28">
        <v>1</v>
      </c>
      <c r="B800" s="34" t="s">
        <v>1202</v>
      </c>
      <c r="C800" s="28"/>
      <c r="D800" s="28"/>
      <c r="E800" s="28"/>
      <c r="F800" s="28"/>
    </row>
    <row r="801" spans="1:6" x14ac:dyDescent="0.2">
      <c r="A801" s="28">
        <v>2</v>
      </c>
      <c r="B801" s="34" t="s">
        <v>1203</v>
      </c>
      <c r="C801" s="28"/>
      <c r="D801" s="28"/>
      <c r="E801" s="28"/>
      <c r="F801" s="28"/>
    </row>
    <row r="802" spans="1:6" x14ac:dyDescent="0.2">
      <c r="A802" s="28">
        <v>3</v>
      </c>
      <c r="B802" s="34" t="s">
        <v>1204</v>
      </c>
      <c r="C802" s="28"/>
      <c r="D802" s="28"/>
      <c r="E802" s="28"/>
      <c r="F802" s="28"/>
    </row>
    <row r="803" spans="1:6" x14ac:dyDescent="0.2">
      <c r="A803" s="28">
        <v>4</v>
      </c>
      <c r="B803" s="34" t="s">
        <v>1205</v>
      </c>
      <c r="C803" s="28"/>
      <c r="D803" s="28"/>
      <c r="E803" s="28"/>
      <c r="F803" s="28"/>
    </row>
    <row r="804" spans="1:6" ht="25.5" x14ac:dyDescent="0.2">
      <c r="A804" s="28">
        <v>5</v>
      </c>
      <c r="B804" s="34" t="s">
        <v>1206</v>
      </c>
      <c r="C804" s="28"/>
      <c r="D804" s="28"/>
      <c r="E804" s="28"/>
      <c r="F804" s="28"/>
    </row>
    <row r="805" spans="1:6" x14ac:dyDescent="0.2">
      <c r="A805" s="28"/>
      <c r="B805" s="28"/>
      <c r="C805" s="28"/>
      <c r="D805" s="28"/>
      <c r="E805" s="28"/>
      <c r="F805" s="28"/>
    </row>
    <row r="806" spans="1:6" x14ac:dyDescent="0.2">
      <c r="A806" s="29" t="s">
        <v>85</v>
      </c>
      <c r="B806" s="30"/>
      <c r="C806" s="28"/>
      <c r="D806" s="28"/>
      <c r="E806" s="28"/>
      <c r="F806" s="28"/>
    </row>
    <row r="807" spans="1:6" x14ac:dyDescent="0.2">
      <c r="A807" s="28">
        <v>1</v>
      </c>
      <c r="B807" s="34" t="s">
        <v>1207</v>
      </c>
      <c r="C807" s="28"/>
      <c r="D807" s="28"/>
      <c r="E807" s="28"/>
      <c r="F807" s="28"/>
    </row>
    <row r="808" spans="1:6" x14ac:dyDescent="0.2">
      <c r="A808" s="28">
        <v>2</v>
      </c>
      <c r="B808" s="34" t="s">
        <v>1208</v>
      </c>
      <c r="C808" s="28"/>
      <c r="D808" s="28"/>
      <c r="E808" s="28"/>
      <c r="F808" s="28"/>
    </row>
    <row r="809" spans="1:6" ht="25.5" x14ac:dyDescent="0.2">
      <c r="A809" s="28">
        <v>3</v>
      </c>
      <c r="B809" s="34" t="s">
        <v>1209</v>
      </c>
      <c r="C809" s="28"/>
      <c r="D809" s="28"/>
      <c r="E809" s="28"/>
      <c r="F809" s="28"/>
    </row>
    <row r="810" spans="1:6" x14ac:dyDescent="0.2">
      <c r="A810" s="28">
        <v>4</v>
      </c>
      <c r="B810" s="34" t="s">
        <v>1210</v>
      </c>
      <c r="C810" s="28"/>
      <c r="D810" s="28"/>
      <c r="E810" s="28"/>
      <c r="F810" s="28"/>
    </row>
    <row r="811" spans="1:6" ht="25.5" x14ac:dyDescent="0.2">
      <c r="A811" s="28">
        <v>5</v>
      </c>
      <c r="B811" s="34" t="s">
        <v>1211</v>
      </c>
      <c r="C811" s="28"/>
      <c r="D811" s="28"/>
      <c r="E811" s="28"/>
      <c r="F811" s="28"/>
    </row>
    <row r="812" spans="1:6" x14ac:dyDescent="0.2">
      <c r="A812" s="28"/>
      <c r="B812" s="28"/>
      <c r="C812" s="28"/>
      <c r="D812" s="28"/>
      <c r="E812" s="28"/>
      <c r="F812" s="28"/>
    </row>
    <row r="813" spans="1:6" x14ac:dyDescent="0.2">
      <c r="A813" s="29" t="s">
        <v>87</v>
      </c>
      <c r="B813" s="30"/>
      <c r="C813" s="28"/>
      <c r="D813" s="28"/>
      <c r="E813" s="28"/>
      <c r="F813" s="28"/>
    </row>
    <row r="814" spans="1:6" x14ac:dyDescent="0.2">
      <c r="A814" s="28">
        <v>1</v>
      </c>
      <c r="B814" s="34" t="s">
        <v>1212</v>
      </c>
      <c r="C814" s="28"/>
      <c r="D814" s="28"/>
      <c r="E814" s="28"/>
      <c r="F814" s="28"/>
    </row>
    <row r="815" spans="1:6" x14ac:dyDescent="0.2">
      <c r="A815" s="28">
        <v>2</v>
      </c>
      <c r="B815" s="34" t="s">
        <v>1213</v>
      </c>
      <c r="C815" s="28"/>
      <c r="D815" s="28"/>
      <c r="E815" s="28"/>
      <c r="F815" s="28"/>
    </row>
    <row r="816" spans="1:6" x14ac:dyDescent="0.2">
      <c r="A816" s="28">
        <v>3</v>
      </c>
      <c r="B816" s="34" t="s">
        <v>1214</v>
      </c>
      <c r="C816" s="28"/>
      <c r="D816" s="28"/>
      <c r="E816" s="28"/>
      <c r="F816" s="28"/>
    </row>
    <row r="817" spans="1:6" ht="25.5" x14ac:dyDescent="0.2">
      <c r="A817" s="28">
        <v>4</v>
      </c>
      <c r="B817" s="34" t="s">
        <v>1215</v>
      </c>
      <c r="C817" s="28"/>
      <c r="D817" s="28"/>
      <c r="E817" s="28"/>
      <c r="F817" s="28"/>
    </row>
    <row r="818" spans="1:6" ht="25.5" x14ac:dyDescent="0.2">
      <c r="A818" s="28">
        <v>5</v>
      </c>
      <c r="B818" s="34" t="s">
        <v>1216</v>
      </c>
      <c r="C818" s="28"/>
      <c r="D818" s="28"/>
      <c r="E818" s="28"/>
      <c r="F818" s="28"/>
    </row>
    <row r="819" spans="1:6" ht="25.5" x14ac:dyDescent="0.2">
      <c r="A819" s="28">
        <v>6</v>
      </c>
      <c r="B819" s="34" t="s">
        <v>1217</v>
      </c>
      <c r="C819" s="28"/>
      <c r="D819" s="28"/>
      <c r="E819" s="28"/>
      <c r="F819" s="28"/>
    </row>
    <row r="820" spans="1:6" x14ac:dyDescent="0.2">
      <c r="A820" s="28"/>
      <c r="B820" s="28"/>
      <c r="C820" s="28"/>
      <c r="D820" s="28"/>
      <c r="E820" s="28"/>
      <c r="F820" s="28"/>
    </row>
    <row r="821" spans="1:6" x14ac:dyDescent="0.2">
      <c r="A821" s="29" t="s">
        <v>90</v>
      </c>
      <c r="B821" s="30"/>
      <c r="C821" s="28"/>
      <c r="D821" s="28"/>
      <c r="E821" s="28"/>
      <c r="F821" s="28"/>
    </row>
    <row r="822" spans="1:6" x14ac:dyDescent="0.2">
      <c r="A822" s="28">
        <v>1</v>
      </c>
      <c r="B822" s="34" t="s">
        <v>1218</v>
      </c>
      <c r="C822" s="28"/>
      <c r="D822" s="28"/>
      <c r="E822" s="28"/>
      <c r="F822" s="28"/>
    </row>
    <row r="823" spans="1:6" ht="25.5" x14ac:dyDescent="0.2">
      <c r="A823" s="28">
        <v>2</v>
      </c>
      <c r="B823" s="34" t="s">
        <v>1219</v>
      </c>
      <c r="C823" s="28"/>
      <c r="D823" s="28"/>
      <c r="E823" s="28"/>
      <c r="F823" s="28"/>
    </row>
    <row r="824" spans="1:6" ht="25.5" x14ac:dyDescent="0.2">
      <c r="A824" s="28">
        <v>3</v>
      </c>
      <c r="B824" s="34" t="s">
        <v>1220</v>
      </c>
      <c r="C824" s="28"/>
      <c r="D824" s="28"/>
      <c r="E824" s="28"/>
      <c r="F824" s="28"/>
    </row>
    <row r="825" spans="1:6" ht="38.25" x14ac:dyDescent="0.2">
      <c r="A825" s="28">
        <v>4</v>
      </c>
      <c r="B825" s="34" t="s">
        <v>1221</v>
      </c>
      <c r="C825" s="28"/>
      <c r="D825" s="28"/>
      <c r="E825" s="28"/>
      <c r="F825" s="28"/>
    </row>
    <row r="826" spans="1:6" x14ac:dyDescent="0.2">
      <c r="A826" s="28">
        <v>5</v>
      </c>
      <c r="B826" s="34" t="s">
        <v>1222</v>
      </c>
      <c r="C826" s="28"/>
      <c r="D826" s="28"/>
      <c r="E826" s="28"/>
      <c r="F826" s="28"/>
    </row>
    <row r="827" spans="1:6" x14ac:dyDescent="0.2">
      <c r="A827" s="28"/>
      <c r="B827" s="28"/>
      <c r="C827" s="28"/>
      <c r="D827" s="28"/>
      <c r="E827" s="28"/>
      <c r="F827" s="28"/>
    </row>
    <row r="828" spans="1:6" x14ac:dyDescent="0.2">
      <c r="A828" s="29" t="s">
        <v>93</v>
      </c>
      <c r="B828" s="30"/>
      <c r="C828" s="28"/>
      <c r="D828" s="28"/>
      <c r="E828" s="28"/>
      <c r="F828" s="28"/>
    </row>
    <row r="829" spans="1:6" x14ac:dyDescent="0.2">
      <c r="A829" s="28">
        <v>1</v>
      </c>
      <c r="B829" s="34" t="s">
        <v>1223</v>
      </c>
      <c r="C829" s="28"/>
      <c r="D829" s="28"/>
      <c r="E829" s="28"/>
      <c r="F829" s="28"/>
    </row>
    <row r="830" spans="1:6" x14ac:dyDescent="0.2">
      <c r="A830" s="28">
        <v>2</v>
      </c>
      <c r="B830" s="34" t="s">
        <v>1224</v>
      </c>
      <c r="C830" s="28"/>
      <c r="D830" s="28"/>
      <c r="E830" s="28"/>
      <c r="F830" s="28"/>
    </row>
    <row r="831" spans="1:6" x14ac:dyDescent="0.2">
      <c r="A831" s="28">
        <v>3</v>
      </c>
      <c r="B831" s="34" t="s">
        <v>1225</v>
      </c>
      <c r="C831" s="28"/>
      <c r="D831" s="28"/>
      <c r="E831" s="28"/>
      <c r="F831" s="28"/>
    </row>
    <row r="832" spans="1:6" x14ac:dyDescent="0.2">
      <c r="A832" s="28">
        <v>4</v>
      </c>
      <c r="B832" s="34" t="s">
        <v>1226</v>
      </c>
      <c r="C832" s="28"/>
      <c r="D832" s="28"/>
      <c r="E832" s="28"/>
      <c r="F832" s="28"/>
    </row>
    <row r="833" spans="1:6" ht="25.5" x14ac:dyDescent="0.2">
      <c r="A833" s="28">
        <v>5</v>
      </c>
      <c r="B833" s="34" t="s">
        <v>1227</v>
      </c>
      <c r="C833" s="28"/>
      <c r="D833" s="28"/>
      <c r="E833" s="28"/>
      <c r="F833" s="28"/>
    </row>
    <row r="834" spans="1:6" x14ac:dyDescent="0.2">
      <c r="A834" s="28"/>
      <c r="B834" s="28"/>
      <c r="C834" s="28"/>
      <c r="D834" s="28"/>
      <c r="E834" s="28"/>
      <c r="F834" s="28"/>
    </row>
    <row r="835" spans="1:6" x14ac:dyDescent="0.2">
      <c r="A835" s="29" t="s">
        <v>95</v>
      </c>
      <c r="B835" s="30"/>
      <c r="C835" s="28"/>
      <c r="D835" s="28"/>
      <c r="E835" s="28"/>
      <c r="F835" s="28"/>
    </row>
    <row r="836" spans="1:6" x14ac:dyDescent="0.2">
      <c r="A836" s="28">
        <v>1</v>
      </c>
      <c r="B836" s="34" t="s">
        <v>1228</v>
      </c>
      <c r="C836" s="28"/>
      <c r="D836" s="28"/>
      <c r="E836" s="28"/>
      <c r="F836" s="28"/>
    </row>
    <row r="837" spans="1:6" x14ac:dyDescent="0.2">
      <c r="A837" s="28">
        <v>2</v>
      </c>
      <c r="B837" s="34" t="s">
        <v>1229</v>
      </c>
      <c r="C837" s="28"/>
      <c r="D837" s="28"/>
      <c r="E837" s="28"/>
      <c r="F837" s="28"/>
    </row>
    <row r="838" spans="1:6" ht="25.5" x14ac:dyDescent="0.2">
      <c r="A838" s="28">
        <v>3</v>
      </c>
      <c r="B838" s="34" t="s">
        <v>1230</v>
      </c>
      <c r="C838" s="28"/>
      <c r="D838" s="28"/>
      <c r="E838" s="28"/>
      <c r="F838" s="28"/>
    </row>
    <row r="839" spans="1:6" ht="25.5" x14ac:dyDescent="0.2">
      <c r="A839" s="28">
        <v>4</v>
      </c>
      <c r="B839" s="34" t="s">
        <v>1231</v>
      </c>
      <c r="C839" s="28"/>
      <c r="D839" s="28"/>
      <c r="E839" s="28"/>
      <c r="F839" s="28"/>
    </row>
    <row r="840" spans="1:6" x14ac:dyDescent="0.2">
      <c r="A840" s="28">
        <v>5</v>
      </c>
      <c r="B840" s="34" t="s">
        <v>1232</v>
      </c>
      <c r="C840" s="28"/>
      <c r="D840" s="28"/>
      <c r="E840" s="28"/>
      <c r="F840" s="28"/>
    </row>
    <row r="841" spans="1:6" ht="25.5" x14ac:dyDescent="0.2">
      <c r="A841" s="28">
        <v>6</v>
      </c>
      <c r="B841" s="34" t="s">
        <v>1233</v>
      </c>
      <c r="C841" s="28"/>
      <c r="D841" s="28"/>
      <c r="E841" s="28"/>
      <c r="F841" s="28"/>
    </row>
    <row r="842" spans="1:6" x14ac:dyDescent="0.2">
      <c r="A842" s="28"/>
      <c r="B842" s="28"/>
      <c r="C842" s="28"/>
      <c r="D842" s="28"/>
      <c r="E842" s="28"/>
      <c r="F842" s="28"/>
    </row>
    <row r="843" spans="1:6" x14ac:dyDescent="0.2">
      <c r="A843" s="29" t="s">
        <v>97</v>
      </c>
      <c r="B843" s="30"/>
      <c r="C843" s="28"/>
      <c r="D843" s="28"/>
      <c r="E843" s="28"/>
      <c r="F843" s="28"/>
    </row>
    <row r="844" spans="1:6" x14ac:dyDescent="0.2">
      <c r="A844" s="28">
        <v>1</v>
      </c>
      <c r="B844" s="34" t="s">
        <v>1234</v>
      </c>
      <c r="C844" s="28"/>
      <c r="D844" s="28"/>
      <c r="E844" s="28"/>
      <c r="F844" s="28"/>
    </row>
    <row r="845" spans="1:6" x14ac:dyDescent="0.2">
      <c r="A845" s="28">
        <v>2</v>
      </c>
      <c r="B845" s="34" t="s">
        <v>1229</v>
      </c>
      <c r="C845" s="28"/>
      <c r="D845" s="28"/>
      <c r="E845" s="28"/>
      <c r="F845" s="28"/>
    </row>
    <row r="846" spans="1:6" ht="25.5" x14ac:dyDescent="0.2">
      <c r="A846" s="28">
        <v>3</v>
      </c>
      <c r="B846" s="34" t="s">
        <v>1230</v>
      </c>
      <c r="C846" s="28"/>
      <c r="D846" s="28"/>
      <c r="E846" s="28"/>
      <c r="F846" s="28"/>
    </row>
    <row r="847" spans="1:6" ht="25.5" x14ac:dyDescent="0.2">
      <c r="A847" s="28">
        <v>4</v>
      </c>
      <c r="B847" s="34" t="s">
        <v>1231</v>
      </c>
      <c r="C847" s="28"/>
      <c r="D847" s="28"/>
      <c r="E847" s="28"/>
      <c r="F847" s="28"/>
    </row>
    <row r="848" spans="1:6" x14ac:dyDescent="0.2">
      <c r="A848" s="28">
        <v>5</v>
      </c>
      <c r="B848" s="34" t="s">
        <v>1232</v>
      </c>
      <c r="C848" s="28"/>
      <c r="D848" s="28"/>
      <c r="E848" s="28"/>
      <c r="F848" s="28"/>
    </row>
    <row r="849" spans="1:6" ht="25.5" x14ac:dyDescent="0.2">
      <c r="A849" s="28">
        <v>6</v>
      </c>
      <c r="B849" s="34" t="s">
        <v>1233</v>
      </c>
      <c r="C849" s="28"/>
      <c r="D849" s="28"/>
      <c r="E849" s="28"/>
      <c r="F849" s="28"/>
    </row>
    <row r="850" spans="1:6" x14ac:dyDescent="0.2">
      <c r="A850" s="28"/>
      <c r="B850" s="28"/>
      <c r="C850" s="28"/>
      <c r="D850" s="28"/>
      <c r="E850" s="28"/>
      <c r="F850" s="28"/>
    </row>
    <row r="851" spans="1:6" x14ac:dyDescent="0.2">
      <c r="A851" s="29" t="s">
        <v>99</v>
      </c>
      <c r="B851" s="30"/>
      <c r="C851" s="28"/>
      <c r="D851" s="28"/>
      <c r="E851" s="28"/>
      <c r="F851" s="28"/>
    </row>
    <row r="852" spans="1:6" ht="25.5" x14ac:dyDescent="0.2">
      <c r="A852" s="28">
        <v>1</v>
      </c>
      <c r="B852" s="34" t="s">
        <v>1235</v>
      </c>
      <c r="C852" s="28"/>
      <c r="D852" s="28"/>
      <c r="E852" s="28"/>
      <c r="F852" s="28"/>
    </row>
    <row r="853" spans="1:6" ht="25.5" x14ac:dyDescent="0.2">
      <c r="A853" s="28">
        <v>2</v>
      </c>
      <c r="B853" s="34" t="s">
        <v>1236</v>
      </c>
      <c r="C853" s="28"/>
      <c r="D853" s="28"/>
      <c r="E853" s="28"/>
      <c r="F853" s="28"/>
    </row>
    <row r="854" spans="1:6" ht="25.5" x14ac:dyDescent="0.2">
      <c r="A854" s="28">
        <v>3</v>
      </c>
      <c r="B854" s="34" t="s">
        <v>1237</v>
      </c>
      <c r="C854" s="28"/>
      <c r="D854" s="28"/>
      <c r="E854" s="28"/>
      <c r="F854" s="28"/>
    </row>
    <row r="855" spans="1:6" x14ac:dyDescent="0.2">
      <c r="A855" s="28">
        <v>4</v>
      </c>
      <c r="B855" s="34" t="s">
        <v>1238</v>
      </c>
      <c r="C855" s="28"/>
      <c r="D855" s="28"/>
      <c r="E855" s="28"/>
      <c r="F855" s="28"/>
    </row>
    <row r="856" spans="1:6" ht="25.5" x14ac:dyDescent="0.2">
      <c r="A856" s="28">
        <v>5</v>
      </c>
      <c r="B856" s="34" t="s">
        <v>1239</v>
      </c>
      <c r="C856" s="28"/>
      <c r="D856" s="28"/>
      <c r="E856" s="28"/>
      <c r="F856" s="28"/>
    </row>
    <row r="857" spans="1:6" x14ac:dyDescent="0.2">
      <c r="A857" s="28"/>
      <c r="B857" s="28"/>
      <c r="C857" s="28"/>
      <c r="D857" s="28"/>
      <c r="E857" s="28"/>
      <c r="F857" s="28"/>
    </row>
    <row r="858" spans="1:6" ht="25.5" x14ac:dyDescent="0.2">
      <c r="A858" s="29" t="s">
        <v>102</v>
      </c>
      <c r="B858" s="30"/>
      <c r="C858" s="28"/>
      <c r="D858" s="28"/>
      <c r="E858" s="28"/>
      <c r="F858" s="28"/>
    </row>
    <row r="859" spans="1:6" ht="25.5" x14ac:dyDescent="0.2">
      <c r="A859" s="28">
        <v>1</v>
      </c>
      <c r="B859" s="34" t="s">
        <v>1240</v>
      </c>
      <c r="C859" s="28"/>
      <c r="D859" s="28"/>
      <c r="E859" s="28"/>
      <c r="F859" s="28"/>
    </row>
    <row r="860" spans="1:6" x14ac:dyDescent="0.2">
      <c r="A860" s="28">
        <v>2</v>
      </c>
      <c r="B860" s="34" t="s">
        <v>1241</v>
      </c>
      <c r="C860" s="28"/>
      <c r="D860" s="28"/>
      <c r="E860" s="28"/>
      <c r="F860" s="28"/>
    </row>
    <row r="861" spans="1:6" ht="25.5" x14ac:dyDescent="0.2">
      <c r="A861" s="28">
        <v>3</v>
      </c>
      <c r="B861" s="34" t="s">
        <v>1242</v>
      </c>
      <c r="C861" s="28"/>
      <c r="D861" s="28"/>
      <c r="E861" s="28"/>
      <c r="F861" s="28"/>
    </row>
    <row r="862" spans="1:6" x14ac:dyDescent="0.2">
      <c r="A862" s="28">
        <v>4</v>
      </c>
      <c r="B862" s="34" t="s">
        <v>1243</v>
      </c>
      <c r="C862" s="28"/>
      <c r="D862" s="28"/>
      <c r="E862" s="28"/>
      <c r="F862" s="28"/>
    </row>
    <row r="863" spans="1:6" x14ac:dyDescent="0.2">
      <c r="A863" s="28">
        <v>5</v>
      </c>
      <c r="B863" s="34" t="s">
        <v>1244</v>
      </c>
      <c r="C863" s="28"/>
      <c r="D863" s="28"/>
      <c r="E863" s="28"/>
      <c r="F863" s="28"/>
    </row>
    <row r="864" spans="1:6" x14ac:dyDescent="0.2">
      <c r="A864" s="28">
        <v>6</v>
      </c>
      <c r="B864" s="34" t="s">
        <v>1245</v>
      </c>
      <c r="C864" s="28"/>
      <c r="D864" s="28"/>
      <c r="E864" s="28"/>
      <c r="F864" s="28"/>
    </row>
    <row r="865" spans="1:6" x14ac:dyDescent="0.2">
      <c r="A865" s="28"/>
      <c r="B865" s="28"/>
      <c r="C865" s="28"/>
      <c r="D865" s="28"/>
      <c r="E865" s="28"/>
      <c r="F865" s="28"/>
    </row>
    <row r="866" spans="1:6" ht="25.5" x14ac:dyDescent="0.2">
      <c r="A866" s="29" t="s">
        <v>104</v>
      </c>
      <c r="B866" s="30"/>
      <c r="C866" s="28"/>
      <c r="D866" s="28"/>
      <c r="E866" s="28"/>
      <c r="F866" s="28"/>
    </row>
    <row r="867" spans="1:6" ht="25.5" x14ac:dyDescent="0.2">
      <c r="A867" s="28">
        <v>1</v>
      </c>
      <c r="B867" s="34" t="s">
        <v>1246</v>
      </c>
      <c r="C867" s="28"/>
      <c r="D867" s="28"/>
      <c r="E867" s="28"/>
      <c r="F867" s="28"/>
    </row>
    <row r="868" spans="1:6" x14ac:dyDescent="0.2">
      <c r="A868" s="28">
        <v>2</v>
      </c>
      <c r="B868" s="34" t="s">
        <v>1241</v>
      </c>
      <c r="C868" s="28"/>
      <c r="D868" s="28"/>
      <c r="E868" s="28"/>
      <c r="F868" s="28"/>
    </row>
    <row r="869" spans="1:6" ht="25.5" x14ac:dyDescent="0.2">
      <c r="A869" s="28">
        <v>3</v>
      </c>
      <c r="B869" s="34" t="s">
        <v>1242</v>
      </c>
      <c r="C869" s="28"/>
      <c r="D869" s="28"/>
      <c r="E869" s="28"/>
      <c r="F869" s="28"/>
    </row>
    <row r="870" spans="1:6" x14ac:dyDescent="0.2">
      <c r="A870" s="28">
        <v>4</v>
      </c>
      <c r="B870" s="34" t="s">
        <v>1243</v>
      </c>
      <c r="C870" s="28"/>
      <c r="D870" s="28"/>
      <c r="E870" s="28"/>
      <c r="F870" s="28"/>
    </row>
    <row r="871" spans="1:6" x14ac:dyDescent="0.2">
      <c r="A871" s="28">
        <v>5</v>
      </c>
      <c r="B871" s="34" t="s">
        <v>1244</v>
      </c>
      <c r="C871" s="28"/>
      <c r="D871" s="28"/>
      <c r="E871" s="28"/>
      <c r="F871" s="28"/>
    </row>
    <row r="872" spans="1:6" x14ac:dyDescent="0.2">
      <c r="A872" s="28">
        <v>6</v>
      </c>
      <c r="B872" s="34" t="s">
        <v>1245</v>
      </c>
      <c r="C872" s="28"/>
      <c r="D872" s="28"/>
      <c r="E872" s="28"/>
      <c r="F872" s="28"/>
    </row>
    <row r="873" spans="1:6" x14ac:dyDescent="0.2">
      <c r="A873" s="28"/>
      <c r="B873" s="28"/>
      <c r="C873" s="28"/>
      <c r="D873" s="28"/>
      <c r="E873" s="28"/>
      <c r="F873" s="28"/>
    </row>
    <row r="874" spans="1:6" ht="25.5" x14ac:dyDescent="0.2">
      <c r="A874" s="29" t="s">
        <v>106</v>
      </c>
      <c r="B874" s="30"/>
      <c r="C874" s="28"/>
      <c r="D874" s="28"/>
      <c r="E874" s="28"/>
      <c r="F874" s="28"/>
    </row>
    <row r="875" spans="1:6" ht="25.5" x14ac:dyDescent="0.2">
      <c r="A875" s="28">
        <v>1</v>
      </c>
      <c r="B875" s="34" t="s">
        <v>1247</v>
      </c>
      <c r="C875" s="28"/>
      <c r="D875" s="28"/>
      <c r="E875" s="28"/>
      <c r="F875" s="28"/>
    </row>
    <row r="876" spans="1:6" x14ac:dyDescent="0.2">
      <c r="A876" s="28">
        <v>2</v>
      </c>
      <c r="B876" s="34" t="s">
        <v>1248</v>
      </c>
      <c r="C876" s="28"/>
      <c r="D876" s="28"/>
      <c r="E876" s="28"/>
      <c r="F876" s="28"/>
    </row>
    <row r="877" spans="1:6" ht="25.5" x14ac:dyDescent="0.2">
      <c r="A877" s="28">
        <v>3</v>
      </c>
      <c r="B877" s="34" t="s">
        <v>1249</v>
      </c>
      <c r="C877" s="28"/>
      <c r="D877" s="28"/>
      <c r="E877" s="28"/>
      <c r="F877" s="28"/>
    </row>
    <row r="878" spans="1:6" ht="25.5" x14ac:dyDescent="0.2">
      <c r="A878" s="28">
        <v>4</v>
      </c>
      <c r="B878" s="34" t="s">
        <v>1250</v>
      </c>
      <c r="C878" s="28"/>
      <c r="D878" s="28"/>
      <c r="E878" s="28"/>
      <c r="F878" s="28"/>
    </row>
    <row r="879" spans="1:6" ht="25.5" x14ac:dyDescent="0.2">
      <c r="A879" s="28">
        <v>5</v>
      </c>
      <c r="B879" s="34" t="s">
        <v>1251</v>
      </c>
      <c r="C879" s="28"/>
      <c r="D879" s="28"/>
      <c r="E879" s="28"/>
      <c r="F879" s="28"/>
    </row>
    <row r="880" spans="1:6" x14ac:dyDescent="0.2">
      <c r="A880" s="28"/>
      <c r="B880" s="28"/>
      <c r="C880" s="28"/>
      <c r="D880" s="28"/>
      <c r="E880" s="28"/>
      <c r="F880" s="28"/>
    </row>
    <row r="881" spans="1:6" ht="25.5" x14ac:dyDescent="0.2">
      <c r="A881" s="29" t="s">
        <v>109</v>
      </c>
      <c r="B881" s="30"/>
      <c r="C881" s="28"/>
      <c r="D881" s="28"/>
      <c r="E881" s="28"/>
      <c r="F881" s="28"/>
    </row>
    <row r="882" spans="1:6" ht="25.5" x14ac:dyDescent="0.2">
      <c r="A882" s="28">
        <v>1</v>
      </c>
      <c r="B882" s="34" t="s">
        <v>1252</v>
      </c>
      <c r="C882" s="28"/>
      <c r="D882" s="28"/>
      <c r="E882" s="28"/>
      <c r="F882" s="28"/>
    </row>
    <row r="883" spans="1:6" x14ac:dyDescent="0.2">
      <c r="A883" s="28">
        <v>2</v>
      </c>
      <c r="B883" s="34" t="s">
        <v>1253</v>
      </c>
      <c r="C883" s="28"/>
      <c r="D883" s="28"/>
      <c r="E883" s="28"/>
      <c r="F883" s="28"/>
    </row>
    <row r="884" spans="1:6" x14ac:dyDescent="0.2">
      <c r="A884" s="28">
        <v>3</v>
      </c>
      <c r="B884" s="34" t="s">
        <v>1254</v>
      </c>
      <c r="C884" s="28"/>
      <c r="D884" s="28"/>
      <c r="E884" s="28"/>
      <c r="F884" s="28"/>
    </row>
    <row r="885" spans="1:6" x14ac:dyDescent="0.2">
      <c r="A885" s="28">
        <v>4</v>
      </c>
      <c r="B885" s="34" t="s">
        <v>1255</v>
      </c>
      <c r="C885" s="28"/>
      <c r="D885" s="28"/>
      <c r="E885" s="28"/>
      <c r="F885" s="28"/>
    </row>
    <row r="886" spans="1:6" x14ac:dyDescent="0.2">
      <c r="A886" s="28">
        <v>5</v>
      </c>
      <c r="B886" s="34" t="s">
        <v>1256</v>
      </c>
      <c r="C886" s="28"/>
      <c r="D886" s="28"/>
      <c r="E886" s="28"/>
      <c r="F886" s="28"/>
    </row>
    <row r="887" spans="1:6" x14ac:dyDescent="0.2">
      <c r="A887" s="28">
        <v>6</v>
      </c>
      <c r="B887" s="34" t="s">
        <v>1257</v>
      </c>
      <c r="C887" s="28"/>
      <c r="D887" s="28"/>
      <c r="E887" s="28"/>
      <c r="F887" s="28"/>
    </row>
    <row r="888" spans="1:6" x14ac:dyDescent="0.2">
      <c r="A888" s="28">
        <v>7</v>
      </c>
      <c r="B888" s="34" t="s">
        <v>1258</v>
      </c>
      <c r="C888" s="28"/>
      <c r="D888" s="28"/>
      <c r="E888" s="28"/>
      <c r="F888" s="28"/>
    </row>
    <row r="889" spans="1:6" x14ac:dyDescent="0.2">
      <c r="A889" s="28"/>
      <c r="B889" s="28"/>
      <c r="C889" s="28"/>
      <c r="D889" s="28"/>
      <c r="E889" s="28"/>
      <c r="F889" s="28"/>
    </row>
    <row r="890" spans="1:6" ht="25.5" x14ac:dyDescent="0.2">
      <c r="A890" s="29" t="s">
        <v>111</v>
      </c>
      <c r="B890" s="30"/>
      <c r="C890" s="28"/>
      <c r="D890" s="28"/>
      <c r="E890" s="28"/>
      <c r="F890" s="28"/>
    </row>
    <row r="891" spans="1:6" ht="25.5" x14ac:dyDescent="0.2">
      <c r="A891" s="28">
        <v>1</v>
      </c>
      <c r="B891" s="34" t="s">
        <v>1259</v>
      </c>
      <c r="C891" s="28"/>
      <c r="D891" s="28"/>
      <c r="E891" s="28"/>
      <c r="F891" s="28"/>
    </row>
    <row r="892" spans="1:6" x14ac:dyDescent="0.2">
      <c r="A892" s="28">
        <v>2</v>
      </c>
      <c r="B892" s="34" t="s">
        <v>1253</v>
      </c>
      <c r="C892" s="28"/>
      <c r="D892" s="28"/>
      <c r="E892" s="28"/>
      <c r="F892" s="28"/>
    </row>
    <row r="893" spans="1:6" x14ac:dyDescent="0.2">
      <c r="A893" s="28">
        <v>3</v>
      </c>
      <c r="B893" s="34" t="s">
        <v>1254</v>
      </c>
      <c r="C893" s="28"/>
      <c r="D893" s="28"/>
      <c r="E893" s="28"/>
      <c r="F893" s="28"/>
    </row>
    <row r="894" spans="1:6" x14ac:dyDescent="0.2">
      <c r="A894" s="28">
        <v>4</v>
      </c>
      <c r="B894" s="34" t="s">
        <v>1255</v>
      </c>
      <c r="C894" s="28"/>
      <c r="D894" s="28"/>
      <c r="E894" s="28"/>
      <c r="F894" s="28"/>
    </row>
    <row r="895" spans="1:6" x14ac:dyDescent="0.2">
      <c r="A895" s="28">
        <v>5</v>
      </c>
      <c r="B895" s="34" t="s">
        <v>1256</v>
      </c>
      <c r="C895" s="28"/>
      <c r="D895" s="28"/>
      <c r="E895" s="28"/>
      <c r="F895" s="28"/>
    </row>
    <row r="896" spans="1:6" x14ac:dyDescent="0.2">
      <c r="A896" s="28">
        <v>6</v>
      </c>
      <c r="B896" s="34" t="s">
        <v>1257</v>
      </c>
      <c r="C896" s="28"/>
      <c r="D896" s="28"/>
      <c r="E896" s="28"/>
      <c r="F896" s="28"/>
    </row>
    <row r="897" spans="1:6" x14ac:dyDescent="0.2">
      <c r="A897" s="28">
        <v>7</v>
      </c>
      <c r="B897" s="34" t="s">
        <v>1258</v>
      </c>
      <c r="C897" s="28"/>
      <c r="D897" s="28"/>
      <c r="E897" s="28"/>
      <c r="F897" s="28"/>
    </row>
    <row r="898" spans="1:6" x14ac:dyDescent="0.2">
      <c r="A898" s="28"/>
      <c r="B898" s="28"/>
      <c r="C898" s="28"/>
      <c r="D898" s="28"/>
      <c r="E898" s="28"/>
      <c r="F898" s="28"/>
    </row>
    <row r="899" spans="1:6" ht="25.5" x14ac:dyDescent="0.2">
      <c r="A899" s="29" t="s">
        <v>113</v>
      </c>
      <c r="B899" s="30"/>
      <c r="C899" s="28"/>
      <c r="D899" s="28"/>
      <c r="E899" s="28"/>
      <c r="F899" s="28"/>
    </row>
    <row r="900" spans="1:6" ht="25.5" x14ac:dyDescent="0.2">
      <c r="A900" s="28">
        <v>1</v>
      </c>
      <c r="B900" s="34" t="s">
        <v>1260</v>
      </c>
      <c r="C900" s="28"/>
      <c r="D900" s="28"/>
      <c r="E900" s="28"/>
      <c r="F900" s="28"/>
    </row>
    <row r="901" spans="1:6" ht="25.5" x14ac:dyDescent="0.2">
      <c r="A901" s="28">
        <v>2</v>
      </c>
      <c r="B901" s="34" t="s">
        <v>1261</v>
      </c>
      <c r="C901" s="28"/>
      <c r="D901" s="28"/>
      <c r="E901" s="28"/>
      <c r="F901" s="28"/>
    </row>
    <row r="902" spans="1:6" ht="25.5" x14ac:dyDescent="0.2">
      <c r="A902" s="28">
        <v>3</v>
      </c>
      <c r="B902" s="34" t="s">
        <v>1262</v>
      </c>
      <c r="C902" s="28"/>
      <c r="D902" s="28"/>
      <c r="E902" s="28"/>
      <c r="F902" s="28"/>
    </row>
    <row r="903" spans="1:6" x14ac:dyDescent="0.2">
      <c r="A903" s="28">
        <v>4</v>
      </c>
      <c r="B903" s="34" t="s">
        <v>1263</v>
      </c>
      <c r="C903" s="28"/>
      <c r="D903" s="28"/>
      <c r="E903" s="28"/>
      <c r="F903" s="28"/>
    </row>
    <row r="904" spans="1:6" x14ac:dyDescent="0.2">
      <c r="A904" s="28"/>
      <c r="B904" s="28"/>
      <c r="C904" s="28"/>
      <c r="D904" s="28"/>
      <c r="E904" s="28"/>
      <c r="F904" s="28"/>
    </row>
    <row r="905" spans="1:6" x14ac:dyDescent="0.2">
      <c r="A905" s="29" t="s">
        <v>116</v>
      </c>
      <c r="B905" s="30"/>
      <c r="C905" s="28"/>
      <c r="D905" s="28"/>
      <c r="E905" s="28"/>
      <c r="F905" s="28"/>
    </row>
    <row r="906" spans="1:6" ht="25.5" x14ac:dyDescent="0.2">
      <c r="A906" s="28">
        <v>1</v>
      </c>
      <c r="B906" s="34" t="s">
        <v>1264</v>
      </c>
      <c r="C906" s="28"/>
      <c r="D906" s="28"/>
      <c r="E906" s="28"/>
      <c r="F906" s="28"/>
    </row>
    <row r="907" spans="1:6" x14ac:dyDescent="0.2">
      <c r="A907" s="28">
        <v>2</v>
      </c>
      <c r="B907" s="34" t="s">
        <v>1265</v>
      </c>
      <c r="C907" s="28"/>
      <c r="D907" s="28"/>
      <c r="E907" s="28"/>
      <c r="F907" s="28"/>
    </row>
    <row r="908" spans="1:6" x14ac:dyDescent="0.2">
      <c r="A908" s="28">
        <v>3</v>
      </c>
      <c r="B908" s="34" t="s">
        <v>1266</v>
      </c>
      <c r="C908" s="28"/>
      <c r="D908" s="28"/>
      <c r="E908" s="28"/>
      <c r="F908" s="28"/>
    </row>
    <row r="909" spans="1:6" ht="25.5" x14ac:dyDescent="0.2">
      <c r="A909" s="28">
        <v>4</v>
      </c>
      <c r="B909" s="34" t="s">
        <v>1267</v>
      </c>
      <c r="C909" s="28"/>
      <c r="D909" s="28"/>
      <c r="E909" s="28"/>
      <c r="F909" s="28"/>
    </row>
    <row r="910" spans="1:6" x14ac:dyDescent="0.2">
      <c r="A910" s="28">
        <v>5</v>
      </c>
      <c r="B910" s="34" t="s">
        <v>1268</v>
      </c>
      <c r="C910" s="28"/>
      <c r="D910" s="28"/>
      <c r="E910" s="28"/>
      <c r="F910" s="28"/>
    </row>
    <row r="911" spans="1:6" ht="25.5" x14ac:dyDescent="0.2">
      <c r="A911" s="28">
        <v>6</v>
      </c>
      <c r="B911" s="34" t="s">
        <v>1269</v>
      </c>
      <c r="C911" s="28"/>
      <c r="D911" s="28"/>
      <c r="E911" s="28"/>
      <c r="F911" s="28"/>
    </row>
    <row r="912" spans="1:6" ht="25.5" x14ac:dyDescent="0.2">
      <c r="A912" s="28">
        <v>7</v>
      </c>
      <c r="B912" s="34" t="s">
        <v>1270</v>
      </c>
      <c r="C912" s="28"/>
      <c r="D912" s="28"/>
      <c r="E912" s="28"/>
      <c r="F912" s="28"/>
    </row>
    <row r="913" spans="1:6" x14ac:dyDescent="0.2">
      <c r="A913" s="28">
        <v>8</v>
      </c>
      <c r="B913" s="34" t="s">
        <v>1271</v>
      </c>
      <c r="C913" s="28"/>
      <c r="D913" s="28"/>
      <c r="E913" s="28"/>
      <c r="F913" s="28"/>
    </row>
    <row r="914" spans="1:6" x14ac:dyDescent="0.2">
      <c r="A914" s="28"/>
      <c r="B914" s="28"/>
      <c r="C914" s="28"/>
      <c r="D914" s="28"/>
      <c r="E914" s="28"/>
      <c r="F914" s="28"/>
    </row>
    <row r="915" spans="1:6" x14ac:dyDescent="0.2">
      <c r="A915" s="29" t="s">
        <v>119</v>
      </c>
      <c r="B915" s="30"/>
      <c r="C915" s="28"/>
      <c r="D915" s="28"/>
      <c r="E915" s="28"/>
      <c r="F915" s="28"/>
    </row>
    <row r="916" spans="1:6" x14ac:dyDescent="0.2">
      <c r="A916" s="28">
        <v>1</v>
      </c>
      <c r="B916" s="34" t="s">
        <v>1272</v>
      </c>
      <c r="C916" s="28"/>
      <c r="D916" s="28"/>
      <c r="E916" s="28"/>
      <c r="F916" s="28"/>
    </row>
    <row r="917" spans="1:6" x14ac:dyDescent="0.2">
      <c r="A917" s="28">
        <v>2</v>
      </c>
      <c r="B917" s="34" t="s">
        <v>1273</v>
      </c>
      <c r="C917" s="28"/>
      <c r="D917" s="28"/>
      <c r="E917" s="28"/>
      <c r="F917" s="28"/>
    </row>
    <row r="918" spans="1:6" x14ac:dyDescent="0.2">
      <c r="A918" s="28">
        <v>3</v>
      </c>
      <c r="B918" s="34" t="s">
        <v>1274</v>
      </c>
      <c r="C918" s="28"/>
      <c r="D918" s="28"/>
      <c r="E918" s="28"/>
      <c r="F918" s="28"/>
    </row>
    <row r="919" spans="1:6" ht="25.5" x14ac:dyDescent="0.2">
      <c r="A919" s="28">
        <v>4</v>
      </c>
      <c r="B919" s="34" t="s">
        <v>1275</v>
      </c>
      <c r="C919" s="28"/>
      <c r="D919" s="28"/>
      <c r="E919" s="28"/>
      <c r="F919" s="28"/>
    </row>
    <row r="920" spans="1:6" x14ac:dyDescent="0.2">
      <c r="A920" s="28">
        <v>5</v>
      </c>
      <c r="B920" s="34" t="s">
        <v>1276</v>
      </c>
      <c r="C920" s="28"/>
      <c r="D920" s="28"/>
      <c r="E920" s="28"/>
      <c r="F920" s="28"/>
    </row>
    <row r="921" spans="1:6" x14ac:dyDescent="0.2">
      <c r="A921" s="28">
        <v>6</v>
      </c>
      <c r="B921" s="34" t="s">
        <v>1277</v>
      </c>
      <c r="C921" s="28"/>
      <c r="D921" s="28"/>
      <c r="E921" s="28"/>
      <c r="F921" s="28"/>
    </row>
    <row r="922" spans="1:6" x14ac:dyDescent="0.2">
      <c r="A922" s="28"/>
      <c r="B922" s="28"/>
      <c r="C922" s="28"/>
      <c r="D922" s="28"/>
      <c r="E922" s="28"/>
      <c r="F922" s="28"/>
    </row>
    <row r="923" spans="1:6" x14ac:dyDescent="0.2">
      <c r="A923" s="29" t="s">
        <v>121</v>
      </c>
      <c r="B923" s="30"/>
      <c r="C923" s="28"/>
      <c r="D923" s="28"/>
      <c r="E923" s="28"/>
      <c r="F923" s="28"/>
    </row>
    <row r="924" spans="1:6" x14ac:dyDescent="0.2">
      <c r="A924" s="28">
        <v>1</v>
      </c>
      <c r="B924" s="34" t="s">
        <v>1278</v>
      </c>
      <c r="C924" s="28"/>
      <c r="D924" s="28"/>
      <c r="E924" s="28"/>
      <c r="F924" s="28"/>
    </row>
    <row r="925" spans="1:6" x14ac:dyDescent="0.2">
      <c r="A925" s="28">
        <v>2</v>
      </c>
      <c r="B925" s="34" t="s">
        <v>1273</v>
      </c>
      <c r="C925" s="28"/>
      <c r="D925" s="28"/>
      <c r="E925" s="28"/>
      <c r="F925" s="28"/>
    </row>
    <row r="926" spans="1:6" x14ac:dyDescent="0.2">
      <c r="A926" s="28">
        <v>3</v>
      </c>
      <c r="B926" s="34" t="s">
        <v>1274</v>
      </c>
      <c r="C926" s="28"/>
      <c r="D926" s="28"/>
      <c r="E926" s="28"/>
      <c r="F926" s="28"/>
    </row>
    <row r="927" spans="1:6" ht="25.5" x14ac:dyDescent="0.2">
      <c r="A927" s="28">
        <v>4</v>
      </c>
      <c r="B927" s="34" t="s">
        <v>1275</v>
      </c>
      <c r="C927" s="28"/>
      <c r="D927" s="28"/>
      <c r="E927" s="28"/>
      <c r="F927" s="28"/>
    </row>
    <row r="928" spans="1:6" x14ac:dyDescent="0.2">
      <c r="A928" s="28">
        <v>5</v>
      </c>
      <c r="B928" s="34" t="s">
        <v>1276</v>
      </c>
      <c r="C928" s="28"/>
      <c r="D928" s="28"/>
      <c r="E928" s="28"/>
      <c r="F928" s="28"/>
    </row>
    <row r="929" spans="1:6" x14ac:dyDescent="0.2">
      <c r="A929" s="28">
        <v>6</v>
      </c>
      <c r="B929" s="34" t="s">
        <v>1277</v>
      </c>
      <c r="C929" s="28"/>
      <c r="D929" s="28"/>
      <c r="E929" s="28"/>
      <c r="F929" s="28"/>
    </row>
    <row r="930" spans="1:6" x14ac:dyDescent="0.2">
      <c r="A930" s="28"/>
      <c r="B930" s="28"/>
      <c r="C930" s="28"/>
      <c r="D930" s="28"/>
      <c r="E930" s="28"/>
      <c r="F930" s="28"/>
    </row>
    <row r="931" spans="1:6" x14ac:dyDescent="0.2">
      <c r="A931" s="29" t="s">
        <v>123</v>
      </c>
      <c r="B931" s="30"/>
      <c r="C931" s="28"/>
      <c r="D931" s="28"/>
      <c r="E931" s="28"/>
      <c r="F931" s="28"/>
    </row>
    <row r="932" spans="1:6" x14ac:dyDescent="0.2">
      <c r="A932" s="28">
        <v>1</v>
      </c>
      <c r="B932" s="34" t="s">
        <v>1279</v>
      </c>
      <c r="C932" s="28"/>
      <c r="D932" s="28"/>
      <c r="E932" s="28"/>
      <c r="F932" s="28"/>
    </row>
    <row r="933" spans="1:6" x14ac:dyDescent="0.2">
      <c r="A933" s="28">
        <v>2</v>
      </c>
      <c r="B933" s="34" t="s">
        <v>1273</v>
      </c>
      <c r="C933" s="28"/>
      <c r="D933" s="28"/>
      <c r="E933" s="28"/>
      <c r="F933" s="28"/>
    </row>
    <row r="934" spans="1:6" x14ac:dyDescent="0.2">
      <c r="A934" s="28">
        <v>3</v>
      </c>
      <c r="B934" s="34" t="s">
        <v>1274</v>
      </c>
      <c r="C934" s="28"/>
      <c r="D934" s="28"/>
      <c r="E934" s="28"/>
      <c r="F934" s="28"/>
    </row>
    <row r="935" spans="1:6" ht="25.5" x14ac:dyDescent="0.2">
      <c r="A935" s="28">
        <v>4</v>
      </c>
      <c r="B935" s="34" t="s">
        <v>1275</v>
      </c>
      <c r="C935" s="28"/>
      <c r="D935" s="28"/>
      <c r="E935" s="28"/>
      <c r="F935" s="28"/>
    </row>
    <row r="936" spans="1:6" x14ac:dyDescent="0.2">
      <c r="A936" s="28">
        <v>5</v>
      </c>
      <c r="B936" s="34" t="s">
        <v>1276</v>
      </c>
      <c r="C936" s="28"/>
      <c r="D936" s="28"/>
      <c r="E936" s="28"/>
      <c r="F936" s="28"/>
    </row>
    <row r="937" spans="1:6" x14ac:dyDescent="0.2">
      <c r="A937" s="28">
        <v>6</v>
      </c>
      <c r="B937" s="34" t="s">
        <v>1277</v>
      </c>
      <c r="C937" s="28"/>
      <c r="D937" s="28"/>
      <c r="E937" s="28"/>
      <c r="F937" s="28"/>
    </row>
    <row r="938" spans="1:6" x14ac:dyDescent="0.2">
      <c r="A938" s="28"/>
      <c r="B938" s="28"/>
      <c r="C938" s="28"/>
      <c r="D938" s="28"/>
      <c r="E938" s="28"/>
      <c r="F938" s="28"/>
    </row>
    <row r="939" spans="1:6" x14ac:dyDescent="0.2">
      <c r="A939" s="29" t="s">
        <v>126</v>
      </c>
      <c r="B939" s="30"/>
      <c r="C939" s="28"/>
      <c r="D939" s="28"/>
      <c r="E939" s="28"/>
      <c r="F939" s="28"/>
    </row>
    <row r="940" spans="1:6" x14ac:dyDescent="0.2">
      <c r="A940" s="28">
        <v>1</v>
      </c>
      <c r="B940" s="34" t="s">
        <v>1280</v>
      </c>
      <c r="C940" s="28"/>
      <c r="D940" s="28"/>
      <c r="E940" s="28"/>
      <c r="F940" s="28"/>
    </row>
    <row r="941" spans="1:6" x14ac:dyDescent="0.2">
      <c r="A941" s="28">
        <v>2</v>
      </c>
      <c r="B941" s="34" t="s">
        <v>1281</v>
      </c>
      <c r="C941" s="28"/>
      <c r="D941" s="28"/>
      <c r="E941" s="28"/>
      <c r="F941" s="28"/>
    </row>
    <row r="942" spans="1:6" ht="25.5" x14ac:dyDescent="0.2">
      <c r="A942" s="28">
        <v>3</v>
      </c>
      <c r="B942" s="34" t="s">
        <v>1282</v>
      </c>
      <c r="C942" s="28"/>
      <c r="D942" s="28"/>
      <c r="E942" s="28"/>
      <c r="F942" s="28"/>
    </row>
    <row r="943" spans="1:6" x14ac:dyDescent="0.2">
      <c r="A943" s="28">
        <v>4</v>
      </c>
      <c r="B943" s="34" t="s">
        <v>1283</v>
      </c>
      <c r="C943" s="28"/>
      <c r="D943" s="28"/>
      <c r="E943" s="28"/>
      <c r="F943" s="28"/>
    </row>
    <row r="944" spans="1:6" x14ac:dyDescent="0.2">
      <c r="A944" s="28">
        <v>5</v>
      </c>
      <c r="B944" s="34" t="s">
        <v>1284</v>
      </c>
      <c r="C944" s="28"/>
      <c r="D944" s="28"/>
      <c r="E944" s="28"/>
      <c r="F944" s="28"/>
    </row>
    <row r="945" spans="1:6" x14ac:dyDescent="0.2">
      <c r="A945" s="28"/>
      <c r="B945" s="28"/>
      <c r="C945" s="28"/>
      <c r="D945" s="28"/>
      <c r="E945" s="28"/>
      <c r="F945" s="28"/>
    </row>
    <row r="946" spans="1:6" x14ac:dyDescent="0.2">
      <c r="A946" s="29" t="s">
        <v>128</v>
      </c>
      <c r="B946" s="30"/>
      <c r="C946" s="28"/>
      <c r="D946" s="28"/>
      <c r="E946" s="28"/>
      <c r="F946" s="28"/>
    </row>
    <row r="947" spans="1:6" x14ac:dyDescent="0.2">
      <c r="A947" s="28">
        <v>1</v>
      </c>
      <c r="B947" s="34" t="s">
        <v>1285</v>
      </c>
      <c r="C947" s="28"/>
      <c r="D947" s="28"/>
      <c r="E947" s="28"/>
      <c r="F947" s="28"/>
    </row>
    <row r="948" spans="1:6" x14ac:dyDescent="0.2">
      <c r="A948" s="28">
        <v>2</v>
      </c>
      <c r="B948" s="34" t="s">
        <v>1281</v>
      </c>
      <c r="C948" s="28"/>
      <c r="D948" s="28"/>
      <c r="E948" s="28"/>
      <c r="F948" s="28"/>
    </row>
    <row r="949" spans="1:6" ht="25.5" x14ac:dyDescent="0.2">
      <c r="A949" s="28">
        <v>3</v>
      </c>
      <c r="B949" s="34" t="s">
        <v>1282</v>
      </c>
      <c r="C949" s="28"/>
      <c r="D949" s="28"/>
      <c r="E949" s="28"/>
      <c r="F949" s="28"/>
    </row>
    <row r="950" spans="1:6" x14ac:dyDescent="0.2">
      <c r="A950" s="28">
        <v>4</v>
      </c>
      <c r="B950" s="34" t="s">
        <v>1283</v>
      </c>
      <c r="C950" s="28"/>
      <c r="D950" s="28"/>
      <c r="E950" s="28"/>
      <c r="F950" s="28"/>
    </row>
    <row r="951" spans="1:6" x14ac:dyDescent="0.2">
      <c r="A951" s="28">
        <v>5</v>
      </c>
      <c r="B951" s="34" t="s">
        <v>1284</v>
      </c>
      <c r="C951" s="28"/>
      <c r="D951" s="28"/>
      <c r="E951" s="28"/>
      <c r="F951" s="28"/>
    </row>
    <row r="952" spans="1:6" x14ac:dyDescent="0.2">
      <c r="A952" s="28"/>
      <c r="B952" s="28"/>
      <c r="C952" s="28"/>
      <c r="D952" s="28"/>
      <c r="E952" s="28"/>
      <c r="F952" s="28"/>
    </row>
    <row r="953" spans="1:6" x14ac:dyDescent="0.2">
      <c r="A953" s="29" t="s">
        <v>131</v>
      </c>
      <c r="B953" s="30"/>
      <c r="C953" s="28"/>
      <c r="D953" s="28"/>
      <c r="E953" s="28"/>
      <c r="F953" s="28"/>
    </row>
    <row r="954" spans="1:6" x14ac:dyDescent="0.2">
      <c r="A954" s="28">
        <v>1</v>
      </c>
      <c r="B954" s="34" t="s">
        <v>1286</v>
      </c>
      <c r="C954" s="28"/>
      <c r="D954" s="28"/>
      <c r="E954" s="28"/>
      <c r="F954" s="28"/>
    </row>
    <row r="955" spans="1:6" x14ac:dyDescent="0.2">
      <c r="A955" s="28">
        <v>2</v>
      </c>
      <c r="B955" s="34" t="s">
        <v>1287</v>
      </c>
      <c r="C955" s="28"/>
      <c r="D955" s="28"/>
      <c r="E955" s="28"/>
      <c r="F955" s="28"/>
    </row>
    <row r="956" spans="1:6" ht="25.5" x14ac:dyDescent="0.2">
      <c r="A956" s="28">
        <v>3</v>
      </c>
      <c r="B956" s="34" t="s">
        <v>1288</v>
      </c>
      <c r="C956" s="28"/>
      <c r="D956" s="28"/>
      <c r="E956" s="28"/>
      <c r="F956" s="28"/>
    </row>
    <row r="957" spans="1:6" x14ac:dyDescent="0.2">
      <c r="A957" s="28">
        <v>4</v>
      </c>
      <c r="B957" s="34" t="s">
        <v>1289</v>
      </c>
      <c r="C957" s="28"/>
      <c r="D957" s="28"/>
      <c r="E957" s="28"/>
      <c r="F957" s="28"/>
    </row>
    <row r="958" spans="1:6" ht="25.5" x14ac:dyDescent="0.2">
      <c r="A958" s="28">
        <v>5</v>
      </c>
      <c r="B958" s="34" t="s">
        <v>1290</v>
      </c>
      <c r="C958" s="28"/>
      <c r="D958" s="28"/>
      <c r="E958" s="28"/>
      <c r="F958" s="28"/>
    </row>
    <row r="959" spans="1:6" ht="25.5" x14ac:dyDescent="0.2">
      <c r="A959" s="28">
        <v>6</v>
      </c>
      <c r="B959" s="34" t="s">
        <v>1291</v>
      </c>
      <c r="C959" s="28"/>
      <c r="D959" s="28"/>
      <c r="E959" s="28"/>
      <c r="F959" s="28"/>
    </row>
    <row r="960" spans="1:6" ht="25.5" x14ac:dyDescent="0.2">
      <c r="A960" s="28">
        <v>7</v>
      </c>
      <c r="B960" s="34" t="s">
        <v>1292</v>
      </c>
      <c r="C960" s="28"/>
      <c r="D960" s="28"/>
      <c r="E960" s="28"/>
      <c r="F960" s="28"/>
    </row>
    <row r="961" spans="1:6" x14ac:dyDescent="0.2">
      <c r="A961" s="28"/>
      <c r="B961" s="28"/>
      <c r="C961" s="28"/>
      <c r="D961" s="28"/>
      <c r="E961" s="28"/>
      <c r="F961" s="28"/>
    </row>
    <row r="962" spans="1:6" x14ac:dyDescent="0.2">
      <c r="A962" s="29" t="s">
        <v>133</v>
      </c>
      <c r="B962" s="30"/>
      <c r="C962" s="28"/>
      <c r="D962" s="28"/>
      <c r="E962" s="28"/>
      <c r="F962" s="28"/>
    </row>
    <row r="963" spans="1:6" ht="25.5" x14ac:dyDescent="0.2">
      <c r="A963" s="28">
        <v>1</v>
      </c>
      <c r="B963" s="34" t="s">
        <v>1293</v>
      </c>
      <c r="C963" s="28"/>
      <c r="D963" s="28"/>
      <c r="E963" s="28"/>
      <c r="F963" s="28"/>
    </row>
    <row r="964" spans="1:6" x14ac:dyDescent="0.2">
      <c r="A964" s="28">
        <v>2</v>
      </c>
      <c r="B964" s="34" t="s">
        <v>1294</v>
      </c>
      <c r="C964" s="28"/>
      <c r="D964" s="28"/>
      <c r="E964" s="28"/>
      <c r="F964" s="28"/>
    </row>
    <row r="965" spans="1:6" ht="25.5" x14ac:dyDescent="0.2">
      <c r="A965" s="28">
        <v>3</v>
      </c>
      <c r="B965" s="34" t="s">
        <v>1295</v>
      </c>
      <c r="C965" s="28"/>
      <c r="D965" s="28"/>
      <c r="E965" s="28"/>
      <c r="F965" s="28"/>
    </row>
    <row r="966" spans="1:6" ht="51" x14ac:dyDescent="0.2">
      <c r="A966" s="28">
        <v>4</v>
      </c>
      <c r="B966" s="34" t="s">
        <v>1296</v>
      </c>
      <c r="C966" s="28"/>
      <c r="D966" s="28"/>
      <c r="E966" s="28"/>
      <c r="F966" s="28"/>
    </row>
    <row r="967" spans="1:6" ht="38.25" x14ac:dyDescent="0.2">
      <c r="A967" s="28">
        <v>5</v>
      </c>
      <c r="B967" s="34" t="s">
        <v>1297</v>
      </c>
      <c r="C967" s="28"/>
      <c r="D967" s="28"/>
      <c r="E967" s="28"/>
      <c r="F967" s="28"/>
    </row>
    <row r="968" spans="1:6" ht="63.75" x14ac:dyDescent="0.2">
      <c r="A968" s="28">
        <v>6</v>
      </c>
      <c r="B968" s="34" t="s">
        <v>1298</v>
      </c>
      <c r="C968" s="28"/>
      <c r="D968" s="28"/>
      <c r="E968" s="28"/>
      <c r="F968" s="28"/>
    </row>
    <row r="969" spans="1:6" ht="25.5" x14ac:dyDescent="0.2">
      <c r="A969" s="28">
        <v>7</v>
      </c>
      <c r="B969" s="34" t="s">
        <v>1299</v>
      </c>
      <c r="C969" s="28"/>
      <c r="D969" s="28"/>
      <c r="E969" s="28"/>
      <c r="F969" s="28"/>
    </row>
    <row r="970" spans="1:6" x14ac:dyDescent="0.2">
      <c r="A970" s="28">
        <v>8</v>
      </c>
      <c r="B970" s="34" t="s">
        <v>1300</v>
      </c>
      <c r="C970" s="28"/>
      <c r="D970" s="28"/>
      <c r="E970" s="28"/>
      <c r="F970" s="28"/>
    </row>
    <row r="971" spans="1:6" ht="25.5" x14ac:dyDescent="0.2">
      <c r="A971" s="28">
        <v>9</v>
      </c>
      <c r="B971" s="34" t="s">
        <v>1301</v>
      </c>
      <c r="C971" s="28"/>
      <c r="D971" s="28"/>
      <c r="E971" s="28"/>
      <c r="F971" s="28"/>
    </row>
    <row r="972" spans="1:6" ht="25.5" x14ac:dyDescent="0.2">
      <c r="A972" s="28">
        <v>10</v>
      </c>
      <c r="B972" s="34" t="s">
        <v>1302</v>
      </c>
      <c r="C972" s="28"/>
      <c r="D972" s="28"/>
      <c r="E972" s="28"/>
      <c r="F972" s="28"/>
    </row>
    <row r="973" spans="1:6" x14ac:dyDescent="0.2">
      <c r="A973" s="28"/>
      <c r="B973" s="28"/>
      <c r="C973" s="28"/>
      <c r="D973" s="28"/>
      <c r="E973" s="28"/>
      <c r="F973" s="28"/>
    </row>
    <row r="974" spans="1:6" x14ac:dyDescent="0.2">
      <c r="A974" s="29" t="s">
        <v>136</v>
      </c>
      <c r="B974" s="30"/>
      <c r="C974" s="28"/>
      <c r="D974" s="28"/>
      <c r="E974" s="28"/>
      <c r="F974" s="28"/>
    </row>
    <row r="975" spans="1:6" ht="25.5" x14ac:dyDescent="0.2">
      <c r="A975" s="28">
        <v>1</v>
      </c>
      <c r="B975" s="34" t="s">
        <v>1303</v>
      </c>
      <c r="C975" s="28"/>
      <c r="D975" s="28"/>
      <c r="E975" s="28"/>
      <c r="F975" s="28"/>
    </row>
    <row r="976" spans="1:6" x14ac:dyDescent="0.2">
      <c r="A976" s="28">
        <v>2</v>
      </c>
      <c r="B976" s="34" t="s">
        <v>1304</v>
      </c>
      <c r="C976" s="28"/>
      <c r="D976" s="28"/>
      <c r="E976" s="28"/>
      <c r="F976" s="28"/>
    </row>
    <row r="977" spans="1:6" ht="38.25" x14ac:dyDescent="0.2">
      <c r="A977" s="28">
        <v>3</v>
      </c>
      <c r="B977" s="34" t="s">
        <v>1305</v>
      </c>
      <c r="C977" s="28"/>
      <c r="D977" s="28"/>
      <c r="E977" s="28"/>
      <c r="F977" s="28"/>
    </row>
    <row r="978" spans="1:6" ht="25.5" x14ac:dyDescent="0.2">
      <c r="A978" s="28">
        <v>4</v>
      </c>
      <c r="B978" s="34" t="s">
        <v>1306</v>
      </c>
      <c r="C978" s="28"/>
      <c r="D978" s="28"/>
      <c r="E978" s="28"/>
      <c r="F978" s="28"/>
    </row>
    <row r="979" spans="1:6" ht="38.25" x14ac:dyDescent="0.2">
      <c r="A979" s="28">
        <v>5</v>
      </c>
      <c r="B979" s="34" t="s">
        <v>1307</v>
      </c>
      <c r="C979" s="28"/>
      <c r="D979" s="28"/>
      <c r="E979" s="28"/>
      <c r="F979" s="28"/>
    </row>
    <row r="980" spans="1:6" ht="25.5" x14ac:dyDescent="0.2">
      <c r="A980" s="28">
        <v>6</v>
      </c>
      <c r="B980" s="34" t="s">
        <v>1308</v>
      </c>
      <c r="C980" s="28"/>
      <c r="D980" s="28"/>
      <c r="E980" s="28"/>
      <c r="F980" s="28"/>
    </row>
    <row r="981" spans="1:6" x14ac:dyDescent="0.2">
      <c r="A981" s="28">
        <v>7</v>
      </c>
      <c r="B981" s="34" t="s">
        <v>1309</v>
      </c>
      <c r="C981" s="28"/>
      <c r="D981" s="28"/>
      <c r="E981" s="28"/>
      <c r="F981" s="28"/>
    </row>
    <row r="982" spans="1:6" x14ac:dyDescent="0.2">
      <c r="A982" s="28"/>
      <c r="B982" s="28"/>
      <c r="C982" s="28"/>
      <c r="D982" s="28"/>
      <c r="E982" s="28"/>
      <c r="F982" s="28"/>
    </row>
    <row r="983" spans="1:6" x14ac:dyDescent="0.2">
      <c r="A983" s="29" t="s">
        <v>139</v>
      </c>
      <c r="B983" s="30"/>
      <c r="C983" s="28"/>
      <c r="D983" s="28"/>
      <c r="E983" s="28"/>
      <c r="F983" s="28"/>
    </row>
    <row r="984" spans="1:6" ht="25.5" x14ac:dyDescent="0.2">
      <c r="A984" s="28">
        <v>1</v>
      </c>
      <c r="B984" s="34" t="s">
        <v>1310</v>
      </c>
      <c r="C984" s="28"/>
      <c r="D984" s="28"/>
      <c r="E984" s="28"/>
      <c r="F984" s="28"/>
    </row>
    <row r="985" spans="1:6" x14ac:dyDescent="0.2">
      <c r="A985" s="28">
        <v>2</v>
      </c>
      <c r="B985" s="34" t="s">
        <v>1311</v>
      </c>
      <c r="C985" s="28"/>
      <c r="D985" s="28"/>
      <c r="E985" s="28"/>
      <c r="F985" s="28"/>
    </row>
    <row r="986" spans="1:6" x14ac:dyDescent="0.2">
      <c r="A986" s="28">
        <v>3</v>
      </c>
      <c r="B986" s="34" t="s">
        <v>1312</v>
      </c>
      <c r="C986" s="28"/>
      <c r="D986" s="28"/>
      <c r="E986" s="28"/>
      <c r="F986" s="28"/>
    </row>
    <row r="987" spans="1:6" ht="25.5" x14ac:dyDescent="0.2">
      <c r="A987" s="28">
        <v>4</v>
      </c>
      <c r="B987" s="34" t="s">
        <v>1313</v>
      </c>
      <c r="C987" s="28"/>
      <c r="D987" s="28"/>
      <c r="E987" s="28"/>
      <c r="F987" s="28"/>
    </row>
    <row r="988" spans="1:6" x14ac:dyDescent="0.2">
      <c r="A988" s="28">
        <v>5</v>
      </c>
      <c r="B988" s="34" t="s">
        <v>1314</v>
      </c>
      <c r="C988" s="28"/>
      <c r="D988" s="28"/>
      <c r="E988" s="28"/>
      <c r="F988" s="28"/>
    </row>
    <row r="989" spans="1:6" x14ac:dyDescent="0.2">
      <c r="A989" s="28"/>
      <c r="B989" s="28"/>
      <c r="C989" s="28"/>
      <c r="D989" s="28"/>
      <c r="E989" s="28"/>
      <c r="F989" s="28"/>
    </row>
    <row r="990" spans="1:6" x14ac:dyDescent="0.2">
      <c r="A990" s="29" t="s">
        <v>141</v>
      </c>
      <c r="B990" s="30"/>
      <c r="C990" s="28"/>
      <c r="D990" s="28"/>
      <c r="E990" s="28"/>
      <c r="F990" s="28"/>
    </row>
    <row r="991" spans="1:6" ht="25.5" x14ac:dyDescent="0.2">
      <c r="A991" s="28">
        <v>1</v>
      </c>
      <c r="B991" s="34" t="s">
        <v>1315</v>
      </c>
      <c r="C991" s="28"/>
      <c r="D991" s="28"/>
      <c r="E991" s="28"/>
      <c r="F991" s="28"/>
    </row>
    <row r="992" spans="1:6" x14ac:dyDescent="0.2">
      <c r="A992" s="28">
        <v>2</v>
      </c>
      <c r="B992" s="34" t="s">
        <v>1316</v>
      </c>
      <c r="C992" s="28"/>
      <c r="D992" s="28"/>
      <c r="E992" s="28"/>
      <c r="F992" s="28"/>
    </row>
    <row r="993" spans="1:6" x14ac:dyDescent="0.2">
      <c r="A993" s="28">
        <v>3</v>
      </c>
      <c r="B993" s="34" t="s">
        <v>1317</v>
      </c>
      <c r="C993" s="28"/>
      <c r="D993" s="28"/>
      <c r="E993" s="28"/>
      <c r="F993" s="28"/>
    </row>
    <row r="994" spans="1:6" x14ac:dyDescent="0.2">
      <c r="A994" s="28">
        <v>4</v>
      </c>
      <c r="B994" s="34" t="s">
        <v>1318</v>
      </c>
      <c r="C994" s="28"/>
      <c r="D994" s="28"/>
      <c r="E994" s="28"/>
      <c r="F994" s="28"/>
    </row>
    <row r="995" spans="1:6" x14ac:dyDescent="0.2">
      <c r="A995" s="28">
        <v>5</v>
      </c>
      <c r="B995" s="34" t="s">
        <v>1314</v>
      </c>
      <c r="C995" s="28"/>
      <c r="D995" s="28"/>
      <c r="E995" s="28"/>
      <c r="F995" s="28"/>
    </row>
    <row r="996" spans="1:6" x14ac:dyDescent="0.2">
      <c r="A996" s="28"/>
      <c r="B996" s="28"/>
      <c r="C996" s="28"/>
      <c r="D996" s="28"/>
      <c r="E996" s="28"/>
      <c r="F996" s="28"/>
    </row>
    <row r="997" spans="1:6" x14ac:dyDescent="0.2">
      <c r="A997" s="29" t="s">
        <v>143</v>
      </c>
      <c r="B997" s="30"/>
      <c r="C997" s="28"/>
      <c r="D997" s="28"/>
      <c r="E997" s="28"/>
      <c r="F997" s="28"/>
    </row>
    <row r="998" spans="1:6" x14ac:dyDescent="0.2">
      <c r="A998" s="28">
        <v>1</v>
      </c>
      <c r="B998" s="34" t="s">
        <v>1319</v>
      </c>
      <c r="C998" s="28"/>
      <c r="D998" s="28"/>
      <c r="E998" s="28"/>
      <c r="F998" s="28"/>
    </row>
    <row r="999" spans="1:6" x14ac:dyDescent="0.2">
      <c r="A999" s="28">
        <v>2</v>
      </c>
      <c r="B999" s="34" t="s">
        <v>1320</v>
      </c>
      <c r="C999" s="28"/>
      <c r="D999" s="28"/>
      <c r="E999" s="28"/>
      <c r="F999" s="28"/>
    </row>
    <row r="1000" spans="1:6" ht="25.5" x14ac:dyDescent="0.2">
      <c r="A1000" s="28">
        <v>3</v>
      </c>
      <c r="B1000" s="34" t="s">
        <v>1321</v>
      </c>
      <c r="C1000" s="28"/>
      <c r="D1000" s="28"/>
      <c r="E1000" s="28"/>
      <c r="F1000" s="28"/>
    </row>
    <row r="1001" spans="1:6" x14ac:dyDescent="0.2">
      <c r="A1001" s="28">
        <v>4</v>
      </c>
      <c r="B1001" s="34" t="s">
        <v>1322</v>
      </c>
      <c r="C1001" s="28"/>
      <c r="D1001" s="28"/>
      <c r="E1001" s="28"/>
      <c r="F1001" s="28"/>
    </row>
    <row r="1002" spans="1:6" x14ac:dyDescent="0.2">
      <c r="A1002" s="28">
        <v>5</v>
      </c>
      <c r="B1002" s="34" t="s">
        <v>1323</v>
      </c>
      <c r="C1002" s="28"/>
      <c r="D1002" s="28"/>
      <c r="E1002" s="28"/>
      <c r="F1002" s="28"/>
    </row>
    <row r="1003" spans="1:6" x14ac:dyDescent="0.2">
      <c r="A1003" s="28"/>
      <c r="B1003" s="28"/>
      <c r="C1003" s="28"/>
      <c r="D1003" s="28"/>
      <c r="E1003" s="28"/>
      <c r="F1003" s="28"/>
    </row>
    <row r="1004" spans="1:6" x14ac:dyDescent="0.2">
      <c r="A1004" s="29" t="s">
        <v>145</v>
      </c>
      <c r="B1004" s="30"/>
      <c r="C1004" s="28"/>
      <c r="D1004" s="28"/>
      <c r="E1004" s="28"/>
      <c r="F1004" s="28"/>
    </row>
    <row r="1005" spans="1:6" x14ac:dyDescent="0.2">
      <c r="A1005" s="28">
        <v>1</v>
      </c>
      <c r="B1005" s="34" t="s">
        <v>1324</v>
      </c>
      <c r="C1005" s="28"/>
      <c r="D1005" s="28"/>
      <c r="E1005" s="28"/>
      <c r="F1005" s="28"/>
    </row>
    <row r="1006" spans="1:6" x14ac:dyDescent="0.2">
      <c r="A1006" s="28">
        <v>2</v>
      </c>
      <c r="B1006" s="34" t="s">
        <v>1325</v>
      </c>
      <c r="C1006" s="28"/>
      <c r="D1006" s="28"/>
      <c r="E1006" s="28"/>
      <c r="F1006" s="28"/>
    </row>
    <row r="1007" spans="1:6" ht="25.5" x14ac:dyDescent="0.2">
      <c r="A1007" s="28">
        <v>3</v>
      </c>
      <c r="B1007" s="34" t="s">
        <v>1326</v>
      </c>
      <c r="C1007" s="28"/>
      <c r="D1007" s="28"/>
      <c r="E1007" s="28"/>
      <c r="F1007" s="28"/>
    </row>
    <row r="1008" spans="1:6" x14ac:dyDescent="0.2">
      <c r="A1008" s="28">
        <v>4</v>
      </c>
      <c r="B1008" s="34" t="s">
        <v>1314</v>
      </c>
      <c r="C1008" s="28"/>
      <c r="D1008" s="28"/>
      <c r="E1008" s="28"/>
      <c r="F1008" s="28"/>
    </row>
    <row r="1009" spans="1:6" x14ac:dyDescent="0.2">
      <c r="A1009" s="28"/>
      <c r="B1009" s="28"/>
      <c r="C1009" s="28"/>
      <c r="D1009" s="28"/>
      <c r="E1009" s="28"/>
      <c r="F1009" s="28"/>
    </row>
    <row r="1010" spans="1:6" x14ac:dyDescent="0.2">
      <c r="A1010" s="29" t="s">
        <v>147</v>
      </c>
      <c r="B1010" s="30"/>
      <c r="C1010" s="28"/>
      <c r="D1010" s="28"/>
      <c r="E1010" s="28"/>
      <c r="F1010" s="28"/>
    </row>
    <row r="1011" spans="1:6" ht="25.5" x14ac:dyDescent="0.2">
      <c r="A1011" s="28">
        <v>1</v>
      </c>
      <c r="B1011" s="34" t="s">
        <v>1327</v>
      </c>
      <c r="C1011" s="28"/>
      <c r="D1011" s="28"/>
      <c r="E1011" s="28"/>
      <c r="F1011" s="28"/>
    </row>
    <row r="1012" spans="1:6" x14ac:dyDescent="0.2">
      <c r="A1012" s="28">
        <v>2</v>
      </c>
      <c r="B1012" s="34" t="s">
        <v>1328</v>
      </c>
      <c r="C1012" s="28"/>
      <c r="D1012" s="28"/>
      <c r="E1012" s="28"/>
      <c r="F1012" s="28"/>
    </row>
    <row r="1013" spans="1:6" ht="25.5" x14ac:dyDescent="0.2">
      <c r="A1013" s="28">
        <v>3</v>
      </c>
      <c r="B1013" s="34" t="s">
        <v>1329</v>
      </c>
      <c r="C1013" s="28"/>
      <c r="D1013" s="28"/>
      <c r="E1013" s="28"/>
      <c r="F1013" s="28"/>
    </row>
    <row r="1014" spans="1:6" ht="25.5" x14ac:dyDescent="0.2">
      <c r="A1014" s="28">
        <v>4</v>
      </c>
      <c r="B1014" s="34" t="s">
        <v>1330</v>
      </c>
      <c r="C1014" s="28"/>
      <c r="D1014" s="28"/>
      <c r="E1014" s="28"/>
      <c r="F1014" s="28"/>
    </row>
    <row r="1015" spans="1:6" ht="38.25" x14ac:dyDescent="0.2">
      <c r="A1015" s="28">
        <v>5</v>
      </c>
      <c r="B1015" s="34" t="s">
        <v>1331</v>
      </c>
      <c r="C1015" s="28"/>
      <c r="D1015" s="28"/>
      <c r="E1015" s="28"/>
      <c r="F1015" s="28"/>
    </row>
    <row r="1016" spans="1:6" ht="25.5" x14ac:dyDescent="0.2">
      <c r="A1016" s="28">
        <v>6</v>
      </c>
      <c r="B1016" s="34" t="s">
        <v>1332</v>
      </c>
      <c r="C1016" s="28"/>
      <c r="D1016" s="28"/>
      <c r="E1016" s="28"/>
      <c r="F1016" s="28"/>
    </row>
    <row r="1017" spans="1:6" ht="38.25" x14ac:dyDescent="0.2">
      <c r="A1017" s="28">
        <v>7</v>
      </c>
      <c r="B1017" s="34" t="s">
        <v>1333</v>
      </c>
      <c r="C1017" s="28"/>
      <c r="D1017" s="28"/>
      <c r="E1017" s="28"/>
      <c r="F1017" s="28"/>
    </row>
    <row r="1018" spans="1:6" ht="38.25" x14ac:dyDescent="0.2">
      <c r="A1018" s="28">
        <v>8</v>
      </c>
      <c r="B1018" s="34" t="s">
        <v>1334</v>
      </c>
      <c r="C1018" s="28"/>
      <c r="D1018" s="28"/>
      <c r="E1018" s="28"/>
      <c r="F1018" s="28"/>
    </row>
    <row r="1019" spans="1:6" ht="38.25" x14ac:dyDescent="0.2">
      <c r="A1019" s="28">
        <v>9</v>
      </c>
      <c r="B1019" s="34" t="s">
        <v>1335</v>
      </c>
      <c r="C1019" s="28"/>
      <c r="D1019" s="28"/>
      <c r="E1019" s="28"/>
      <c r="F1019" s="28"/>
    </row>
    <row r="1020" spans="1:6" ht="28.5" x14ac:dyDescent="0.2">
      <c r="A1020" s="28">
        <v>10</v>
      </c>
      <c r="B1020" s="35" t="s">
        <v>1336</v>
      </c>
      <c r="C1020" s="28"/>
      <c r="D1020" s="28"/>
      <c r="E1020" s="28"/>
      <c r="F1020" s="28"/>
    </row>
    <row r="1021" spans="1:6" x14ac:dyDescent="0.2">
      <c r="A1021" s="28">
        <v>11</v>
      </c>
      <c r="B1021" s="34" t="s">
        <v>1337</v>
      </c>
      <c r="C1021" s="28"/>
      <c r="D1021" s="28"/>
      <c r="E1021" s="28"/>
      <c r="F1021" s="28"/>
    </row>
    <row r="1022" spans="1:6" ht="38.25" x14ac:dyDescent="0.2">
      <c r="A1022" s="28">
        <v>12</v>
      </c>
      <c r="B1022" s="34" t="s">
        <v>1338</v>
      </c>
      <c r="C1022" s="28"/>
      <c r="D1022" s="28"/>
      <c r="E1022" s="28"/>
      <c r="F1022" s="28"/>
    </row>
    <row r="1023" spans="1:6" ht="25.5" x14ac:dyDescent="0.2">
      <c r="A1023" s="28">
        <v>13</v>
      </c>
      <c r="B1023" s="34" t="s">
        <v>1339</v>
      </c>
      <c r="C1023" s="28"/>
      <c r="D1023" s="28"/>
      <c r="E1023" s="28"/>
      <c r="F1023" s="28"/>
    </row>
    <row r="1024" spans="1:6" x14ac:dyDescent="0.2">
      <c r="A1024" s="28"/>
      <c r="B1024" s="28"/>
      <c r="C1024" s="28"/>
      <c r="D1024" s="28"/>
      <c r="E1024" s="28"/>
      <c r="F1024" s="28"/>
    </row>
    <row r="1025" spans="1:6" x14ac:dyDescent="0.2">
      <c r="A1025" s="29" t="s">
        <v>150</v>
      </c>
      <c r="B1025" s="30"/>
      <c r="C1025" s="28"/>
      <c r="D1025" s="28"/>
      <c r="E1025" s="28"/>
      <c r="F1025" s="28"/>
    </row>
    <row r="1026" spans="1:6" x14ac:dyDescent="0.2">
      <c r="A1026" s="28">
        <v>1</v>
      </c>
      <c r="B1026" s="34" t="s">
        <v>1340</v>
      </c>
      <c r="C1026" s="28"/>
      <c r="D1026" s="28"/>
      <c r="E1026" s="28"/>
      <c r="F1026" s="28"/>
    </row>
    <row r="1027" spans="1:6" x14ac:dyDescent="0.2">
      <c r="A1027" s="28">
        <v>2</v>
      </c>
      <c r="B1027" s="34" t="s">
        <v>1341</v>
      </c>
      <c r="C1027" s="28"/>
      <c r="D1027" s="28"/>
      <c r="E1027" s="28"/>
      <c r="F1027" s="28"/>
    </row>
    <row r="1028" spans="1:6" ht="25.5" x14ac:dyDescent="0.2">
      <c r="A1028" s="28">
        <v>3</v>
      </c>
      <c r="B1028" s="34" t="s">
        <v>1342</v>
      </c>
      <c r="C1028" s="28"/>
      <c r="D1028" s="28"/>
      <c r="E1028" s="28"/>
      <c r="F1028" s="28"/>
    </row>
    <row r="1029" spans="1:6" x14ac:dyDescent="0.2">
      <c r="A1029" s="28">
        <v>4</v>
      </c>
      <c r="B1029" s="34" t="s">
        <v>1343</v>
      </c>
      <c r="C1029" s="28"/>
      <c r="D1029" s="28"/>
      <c r="E1029" s="28"/>
      <c r="F1029" s="28"/>
    </row>
    <row r="1030" spans="1:6" x14ac:dyDescent="0.2">
      <c r="A1030" s="28">
        <v>5</v>
      </c>
      <c r="B1030" s="34" t="s">
        <v>1344</v>
      </c>
      <c r="C1030" s="28"/>
      <c r="D1030" s="28"/>
      <c r="E1030" s="28"/>
      <c r="F1030" s="28"/>
    </row>
    <row r="1031" spans="1:6" x14ac:dyDescent="0.2">
      <c r="A1031" s="28"/>
      <c r="B1031" s="28"/>
      <c r="C1031" s="28"/>
      <c r="D1031" s="28"/>
      <c r="E1031" s="28"/>
      <c r="F1031" s="28"/>
    </row>
    <row r="1032" spans="1:6" x14ac:dyDescent="0.2">
      <c r="A1032" s="29" t="s">
        <v>153</v>
      </c>
      <c r="B1032" s="30"/>
      <c r="C1032" s="28"/>
      <c r="D1032" s="28"/>
      <c r="E1032" s="28"/>
      <c r="F1032" s="28"/>
    </row>
    <row r="1033" spans="1:6" ht="25.5" x14ac:dyDescent="0.2">
      <c r="A1033" s="28">
        <v>1</v>
      </c>
      <c r="B1033" s="34" t="s">
        <v>1345</v>
      </c>
      <c r="C1033" s="28"/>
      <c r="D1033" s="28"/>
      <c r="E1033" s="28"/>
      <c r="F1033" s="28"/>
    </row>
    <row r="1034" spans="1:6" ht="25.5" x14ac:dyDescent="0.2">
      <c r="A1034" s="28">
        <v>2</v>
      </c>
      <c r="B1034" s="34" t="s">
        <v>1346</v>
      </c>
      <c r="C1034" s="28"/>
      <c r="D1034" s="28"/>
      <c r="E1034" s="28"/>
      <c r="F1034" s="28"/>
    </row>
    <row r="1035" spans="1:6" x14ac:dyDescent="0.2">
      <c r="A1035" s="28">
        <v>3</v>
      </c>
      <c r="B1035" s="34" t="s">
        <v>1347</v>
      </c>
      <c r="C1035" s="28"/>
      <c r="D1035" s="28"/>
      <c r="E1035" s="28"/>
      <c r="F1035" s="28"/>
    </row>
    <row r="1036" spans="1:6" ht="25.5" x14ac:dyDescent="0.2">
      <c r="A1036" s="28">
        <v>4</v>
      </c>
      <c r="B1036" s="34" t="s">
        <v>1348</v>
      </c>
      <c r="C1036" s="28"/>
      <c r="D1036" s="28"/>
      <c r="E1036" s="28"/>
      <c r="F1036" s="28"/>
    </row>
    <row r="1037" spans="1:6" ht="25.5" x14ac:dyDescent="0.2">
      <c r="A1037" s="28">
        <v>5</v>
      </c>
      <c r="B1037" s="34" t="s">
        <v>1349</v>
      </c>
      <c r="C1037" s="28"/>
      <c r="D1037" s="28"/>
      <c r="E1037" s="28"/>
      <c r="F1037" s="28"/>
    </row>
    <row r="1038" spans="1:6" x14ac:dyDescent="0.2">
      <c r="A1038" s="28"/>
      <c r="B1038" s="28"/>
      <c r="C1038" s="28"/>
      <c r="D1038" s="28"/>
      <c r="E1038" s="28"/>
      <c r="F1038" s="28"/>
    </row>
    <row r="1039" spans="1:6" ht="25.5" x14ac:dyDescent="0.2">
      <c r="A1039" s="29" t="s">
        <v>156</v>
      </c>
      <c r="B1039" s="30"/>
      <c r="C1039" s="28"/>
      <c r="D1039" s="28"/>
      <c r="E1039" s="28"/>
      <c r="F1039" s="28"/>
    </row>
    <row r="1040" spans="1:6" x14ac:dyDescent="0.2">
      <c r="A1040" s="28">
        <v>1</v>
      </c>
      <c r="B1040" s="34" t="s">
        <v>1350</v>
      </c>
      <c r="C1040" s="28"/>
      <c r="D1040" s="28"/>
      <c r="E1040" s="28"/>
      <c r="F1040" s="28"/>
    </row>
    <row r="1041" spans="1:6" x14ac:dyDescent="0.2">
      <c r="A1041" s="28">
        <v>2</v>
      </c>
      <c r="B1041" s="34" t="s">
        <v>1351</v>
      </c>
      <c r="C1041" s="28"/>
      <c r="D1041" s="28"/>
      <c r="E1041" s="28"/>
      <c r="F1041" s="28"/>
    </row>
    <row r="1042" spans="1:6" x14ac:dyDescent="0.2">
      <c r="A1042" s="28">
        <v>3</v>
      </c>
      <c r="B1042" s="34" t="s">
        <v>1352</v>
      </c>
      <c r="C1042" s="28"/>
      <c r="D1042" s="28"/>
      <c r="E1042" s="28"/>
      <c r="F1042" s="28"/>
    </row>
    <row r="1043" spans="1:6" x14ac:dyDescent="0.2">
      <c r="A1043" s="28">
        <v>4</v>
      </c>
      <c r="B1043" s="34" t="s">
        <v>1353</v>
      </c>
      <c r="C1043" s="28"/>
      <c r="D1043" s="28"/>
      <c r="E1043" s="28"/>
      <c r="F1043" s="28"/>
    </row>
    <row r="1044" spans="1:6" x14ac:dyDescent="0.2">
      <c r="A1044" s="28"/>
      <c r="B1044" s="28"/>
      <c r="C1044" s="28"/>
      <c r="D1044" s="28"/>
      <c r="E1044" s="28"/>
      <c r="F1044" s="28"/>
    </row>
    <row r="1045" spans="1:6" ht="25.5" x14ac:dyDescent="0.2">
      <c r="A1045" s="29" t="s">
        <v>158</v>
      </c>
      <c r="B1045" s="30"/>
      <c r="C1045" s="28"/>
      <c r="D1045" s="28"/>
      <c r="E1045" s="28"/>
      <c r="F1045" s="28"/>
    </row>
    <row r="1046" spans="1:6" ht="25.5" x14ac:dyDescent="0.2">
      <c r="A1046" s="28">
        <v>1</v>
      </c>
      <c r="B1046" s="34" t="s">
        <v>1354</v>
      </c>
      <c r="C1046" s="28"/>
      <c r="D1046" s="28"/>
      <c r="E1046" s="28"/>
      <c r="F1046" s="28"/>
    </row>
    <row r="1047" spans="1:6" x14ac:dyDescent="0.2">
      <c r="A1047" s="28">
        <v>2</v>
      </c>
      <c r="B1047" s="34" t="s">
        <v>1351</v>
      </c>
      <c r="C1047" s="28"/>
      <c r="D1047" s="28"/>
      <c r="E1047" s="28"/>
      <c r="F1047" s="28"/>
    </row>
    <row r="1048" spans="1:6" x14ac:dyDescent="0.2">
      <c r="A1048" s="28">
        <v>3</v>
      </c>
      <c r="B1048" s="34" t="s">
        <v>1352</v>
      </c>
      <c r="C1048" s="28"/>
      <c r="D1048" s="28"/>
      <c r="E1048" s="28"/>
      <c r="F1048" s="28"/>
    </row>
    <row r="1049" spans="1:6" x14ac:dyDescent="0.2">
      <c r="A1049" s="28">
        <v>4</v>
      </c>
      <c r="B1049" s="34" t="s">
        <v>1353</v>
      </c>
      <c r="C1049" s="28"/>
      <c r="D1049" s="28"/>
      <c r="E1049" s="28"/>
      <c r="F1049" s="28"/>
    </row>
    <row r="1050" spans="1:6" x14ac:dyDescent="0.2">
      <c r="A1050" s="28"/>
      <c r="B1050" s="28"/>
      <c r="C1050" s="28"/>
      <c r="D1050" s="28"/>
      <c r="E1050" s="28"/>
      <c r="F1050" s="28"/>
    </row>
    <row r="1051" spans="1:6" x14ac:dyDescent="0.2">
      <c r="A1051" s="29" t="s">
        <v>160</v>
      </c>
      <c r="B1051" s="30"/>
      <c r="C1051" s="28"/>
      <c r="D1051" s="28"/>
      <c r="E1051" s="28"/>
      <c r="F1051" s="28"/>
    </row>
    <row r="1052" spans="1:6" x14ac:dyDescent="0.2">
      <c r="A1052" s="28">
        <v>1</v>
      </c>
      <c r="B1052" s="34" t="s">
        <v>1355</v>
      </c>
      <c r="C1052" s="28"/>
      <c r="D1052" s="28"/>
      <c r="E1052" s="28"/>
      <c r="F1052" s="28"/>
    </row>
    <row r="1053" spans="1:6" x14ac:dyDescent="0.2">
      <c r="A1053" s="28">
        <v>2</v>
      </c>
      <c r="B1053" s="34" t="s">
        <v>1351</v>
      </c>
      <c r="C1053" s="28"/>
      <c r="D1053" s="28"/>
      <c r="E1053" s="28"/>
      <c r="F1053" s="28"/>
    </row>
    <row r="1054" spans="1:6" x14ac:dyDescent="0.2">
      <c r="A1054" s="28">
        <v>3</v>
      </c>
      <c r="B1054" s="34" t="s">
        <v>1352</v>
      </c>
      <c r="C1054" s="28"/>
      <c r="D1054" s="28"/>
      <c r="E1054" s="28"/>
      <c r="F1054" s="28"/>
    </row>
    <row r="1055" spans="1:6" x14ac:dyDescent="0.2">
      <c r="A1055" s="28">
        <v>4</v>
      </c>
      <c r="B1055" s="34" t="s">
        <v>1353</v>
      </c>
      <c r="C1055" s="28"/>
      <c r="D1055" s="28"/>
      <c r="E1055" s="28"/>
      <c r="F1055" s="28"/>
    </row>
    <row r="1056" spans="1:6" x14ac:dyDescent="0.2">
      <c r="A1056" s="28"/>
      <c r="B1056" s="28"/>
      <c r="C1056" s="28"/>
      <c r="D1056" s="28"/>
      <c r="E1056" s="28"/>
      <c r="F1056" s="28"/>
    </row>
    <row r="1057" spans="1:6" x14ac:dyDescent="0.2">
      <c r="A1057" s="29" t="s">
        <v>162</v>
      </c>
      <c r="B1057" s="30"/>
      <c r="C1057" s="28"/>
      <c r="D1057" s="28"/>
      <c r="E1057" s="28"/>
      <c r="F1057" s="28"/>
    </row>
    <row r="1058" spans="1:6" ht="25.5" x14ac:dyDescent="0.2">
      <c r="A1058" s="28">
        <v>1</v>
      </c>
      <c r="B1058" s="34" t="s">
        <v>1356</v>
      </c>
      <c r="C1058" s="28"/>
      <c r="D1058" s="28"/>
      <c r="E1058" s="28"/>
      <c r="F1058" s="28"/>
    </row>
    <row r="1059" spans="1:6" x14ac:dyDescent="0.2">
      <c r="A1059" s="28">
        <v>2</v>
      </c>
      <c r="B1059" s="34" t="s">
        <v>1357</v>
      </c>
      <c r="C1059" s="28"/>
      <c r="D1059" s="28"/>
      <c r="E1059" s="28"/>
      <c r="F1059" s="28"/>
    </row>
    <row r="1060" spans="1:6" x14ac:dyDescent="0.2">
      <c r="A1060" s="28">
        <v>3</v>
      </c>
      <c r="B1060" s="34" t="s">
        <v>1358</v>
      </c>
      <c r="C1060" s="28"/>
      <c r="D1060" s="28"/>
      <c r="E1060" s="28"/>
      <c r="F1060" s="28"/>
    </row>
    <row r="1061" spans="1:6" x14ac:dyDescent="0.2">
      <c r="A1061" s="28">
        <v>4</v>
      </c>
      <c r="B1061" s="34" t="s">
        <v>1359</v>
      </c>
      <c r="C1061" s="28"/>
      <c r="D1061" s="28"/>
      <c r="E1061" s="28"/>
      <c r="F1061" s="28"/>
    </row>
    <row r="1062" spans="1:6" x14ac:dyDescent="0.2">
      <c r="A1062" s="28"/>
      <c r="B1062" s="28"/>
      <c r="C1062" s="28"/>
      <c r="D1062" s="28"/>
      <c r="E1062" s="28"/>
      <c r="F1062" s="28"/>
    </row>
    <row r="1063" spans="1:6" x14ac:dyDescent="0.2">
      <c r="A1063" s="29" t="s">
        <v>165</v>
      </c>
      <c r="B1063" s="30"/>
      <c r="C1063" s="28"/>
      <c r="D1063" s="28"/>
      <c r="E1063" s="28"/>
      <c r="F1063" s="28"/>
    </row>
    <row r="1064" spans="1:6" ht="25.5" x14ac:dyDescent="0.2">
      <c r="A1064" s="28">
        <v>1</v>
      </c>
      <c r="B1064" s="34" t="s">
        <v>1360</v>
      </c>
      <c r="C1064" s="28"/>
      <c r="D1064" s="28"/>
      <c r="E1064" s="28"/>
      <c r="F1064" s="28"/>
    </row>
    <row r="1065" spans="1:6" ht="25.5" x14ac:dyDescent="0.2">
      <c r="A1065" s="28">
        <v>2</v>
      </c>
      <c r="B1065" s="34" t="s">
        <v>1361</v>
      </c>
      <c r="C1065" s="28"/>
      <c r="D1065" s="28"/>
      <c r="E1065" s="28"/>
      <c r="F1065" s="28"/>
    </row>
    <row r="1066" spans="1:6" x14ac:dyDescent="0.2">
      <c r="A1066" s="28">
        <v>3</v>
      </c>
      <c r="B1066" s="34" t="s">
        <v>1362</v>
      </c>
      <c r="C1066" s="28"/>
      <c r="D1066" s="28"/>
      <c r="E1066" s="28"/>
      <c r="F1066" s="28"/>
    </row>
    <row r="1067" spans="1:6" x14ac:dyDescent="0.2">
      <c r="A1067" s="28"/>
      <c r="B1067" s="28"/>
      <c r="C1067" s="28"/>
      <c r="D1067" s="28"/>
      <c r="E1067" s="28"/>
      <c r="F1067" s="28"/>
    </row>
    <row r="1068" spans="1:6" x14ac:dyDescent="0.2">
      <c r="A1068" s="29" t="s">
        <v>168</v>
      </c>
      <c r="B1068" s="30"/>
      <c r="C1068" s="28"/>
      <c r="D1068" s="28"/>
      <c r="E1068" s="28"/>
      <c r="F1068" s="28"/>
    </row>
    <row r="1069" spans="1:6" ht="25.5" x14ac:dyDescent="0.2">
      <c r="A1069" s="28">
        <v>1</v>
      </c>
      <c r="B1069" s="34" t="s">
        <v>1363</v>
      </c>
      <c r="C1069" s="28"/>
      <c r="D1069" s="28"/>
      <c r="E1069" s="28"/>
      <c r="F1069" s="28"/>
    </row>
    <row r="1070" spans="1:6" ht="25.5" x14ac:dyDescent="0.2">
      <c r="A1070" s="28">
        <v>2</v>
      </c>
      <c r="B1070" s="34" t="s">
        <v>1361</v>
      </c>
      <c r="C1070" s="28"/>
      <c r="D1070" s="28"/>
      <c r="E1070" s="28"/>
      <c r="F1070" s="28"/>
    </row>
    <row r="1071" spans="1:6" x14ac:dyDescent="0.2">
      <c r="A1071" s="28">
        <v>3</v>
      </c>
      <c r="B1071" s="34" t="s">
        <v>1362</v>
      </c>
      <c r="C1071" s="28"/>
      <c r="D1071" s="28"/>
      <c r="E1071" s="28"/>
      <c r="F1071" s="28"/>
    </row>
    <row r="1072" spans="1:6" x14ac:dyDescent="0.2">
      <c r="A1072" s="28"/>
      <c r="B1072" s="28"/>
      <c r="C1072" s="28"/>
      <c r="D1072" s="28"/>
      <c r="E1072" s="28"/>
      <c r="F1072" s="28"/>
    </row>
    <row r="1073" spans="1:6" x14ac:dyDescent="0.2">
      <c r="A1073" s="29" t="s">
        <v>171</v>
      </c>
      <c r="B1073" s="30"/>
      <c r="C1073" s="28"/>
      <c r="D1073" s="28"/>
      <c r="E1073" s="28"/>
      <c r="F1073" s="28"/>
    </row>
    <row r="1074" spans="1:6" x14ac:dyDescent="0.2">
      <c r="A1074" s="28">
        <v>1</v>
      </c>
      <c r="B1074" s="34" t="s">
        <v>1364</v>
      </c>
      <c r="C1074" s="28"/>
      <c r="D1074" s="28"/>
      <c r="E1074" s="28"/>
      <c r="F1074" s="28"/>
    </row>
    <row r="1075" spans="1:6" ht="25.5" x14ac:dyDescent="0.2">
      <c r="A1075" s="28">
        <v>2</v>
      </c>
      <c r="B1075" s="34" t="s">
        <v>1361</v>
      </c>
      <c r="C1075" s="28"/>
      <c r="D1075" s="28"/>
      <c r="E1075" s="28"/>
      <c r="F1075" s="28"/>
    </row>
    <row r="1076" spans="1:6" x14ac:dyDescent="0.2">
      <c r="A1076" s="28">
        <v>3</v>
      </c>
      <c r="B1076" s="34" t="s">
        <v>1362</v>
      </c>
      <c r="C1076" s="28"/>
      <c r="D1076" s="28"/>
      <c r="E1076" s="28"/>
      <c r="F1076" s="28"/>
    </row>
    <row r="1077" spans="1:6" x14ac:dyDescent="0.2">
      <c r="A1077" s="28"/>
      <c r="B1077" s="28"/>
      <c r="C1077" s="28"/>
      <c r="D1077" s="28"/>
      <c r="E1077" s="28"/>
      <c r="F1077" s="28"/>
    </row>
    <row r="1078" spans="1:6" ht="25.5" x14ac:dyDescent="0.2">
      <c r="A1078" s="29" t="s">
        <v>174</v>
      </c>
      <c r="B1078" s="30"/>
      <c r="C1078" s="28"/>
      <c r="D1078" s="28"/>
      <c r="E1078" s="28"/>
      <c r="F1078" s="28"/>
    </row>
    <row r="1079" spans="1:6" ht="25.5" x14ac:dyDescent="0.2">
      <c r="A1079" s="28">
        <v>1</v>
      </c>
      <c r="B1079" s="34" t="s">
        <v>1365</v>
      </c>
      <c r="C1079" s="28"/>
      <c r="D1079" s="28"/>
      <c r="E1079" s="28"/>
      <c r="F1079" s="28"/>
    </row>
    <row r="1080" spans="1:6" ht="25.5" x14ac:dyDescent="0.2">
      <c r="A1080" s="28">
        <v>2</v>
      </c>
      <c r="B1080" s="34" t="s">
        <v>1361</v>
      </c>
      <c r="C1080" s="28"/>
      <c r="D1080" s="28"/>
      <c r="E1080" s="28"/>
      <c r="F1080" s="28"/>
    </row>
    <row r="1081" spans="1:6" x14ac:dyDescent="0.2">
      <c r="A1081" s="28">
        <v>3</v>
      </c>
      <c r="B1081" s="34" t="s">
        <v>1362</v>
      </c>
      <c r="C1081" s="28"/>
      <c r="D1081" s="28"/>
      <c r="E1081" s="28"/>
      <c r="F1081" s="28"/>
    </row>
    <row r="1082" spans="1:6" x14ac:dyDescent="0.2">
      <c r="A1082" s="28"/>
      <c r="B1082" s="28"/>
      <c r="C1082" s="28"/>
      <c r="D1082" s="28"/>
      <c r="E1082" s="28"/>
      <c r="F1082" s="28"/>
    </row>
    <row r="1083" spans="1:6" x14ac:dyDescent="0.2">
      <c r="A1083" s="29" t="s">
        <v>177</v>
      </c>
      <c r="B1083" s="30"/>
      <c r="C1083" s="28"/>
      <c r="D1083" s="28"/>
      <c r="E1083" s="28"/>
      <c r="F1083" s="28"/>
    </row>
    <row r="1084" spans="1:6" x14ac:dyDescent="0.2">
      <c r="A1084" s="28">
        <v>1</v>
      </c>
      <c r="B1084" s="34" t="s">
        <v>1366</v>
      </c>
      <c r="C1084" s="28"/>
      <c r="D1084" s="28"/>
      <c r="E1084" s="28"/>
      <c r="F1084" s="28"/>
    </row>
    <row r="1085" spans="1:6" ht="25.5" x14ac:dyDescent="0.2">
      <c r="A1085" s="28">
        <v>2</v>
      </c>
      <c r="B1085" s="34" t="s">
        <v>1361</v>
      </c>
      <c r="C1085" s="28"/>
      <c r="D1085" s="28"/>
      <c r="E1085" s="28"/>
      <c r="F1085" s="28"/>
    </row>
    <row r="1086" spans="1:6" x14ac:dyDescent="0.2">
      <c r="A1086" s="28">
        <v>3</v>
      </c>
      <c r="B1086" s="34" t="s">
        <v>1362</v>
      </c>
      <c r="C1086" s="28"/>
      <c r="D1086" s="28"/>
      <c r="E1086" s="28"/>
      <c r="F1086" s="28"/>
    </row>
    <row r="1087" spans="1:6" x14ac:dyDescent="0.2">
      <c r="A1087" s="28"/>
      <c r="B1087" s="28"/>
      <c r="C1087" s="28"/>
      <c r="D1087" s="28"/>
      <c r="E1087" s="28"/>
      <c r="F1087" s="28"/>
    </row>
    <row r="1088" spans="1:6" x14ac:dyDescent="0.2">
      <c r="A1088" s="29" t="s">
        <v>180</v>
      </c>
      <c r="B1088" s="30"/>
      <c r="C1088" s="28"/>
      <c r="D1088" s="28"/>
      <c r="E1088" s="28"/>
      <c r="F1088" s="28"/>
    </row>
    <row r="1089" spans="1:6" ht="25.5" x14ac:dyDescent="0.2">
      <c r="A1089" s="28">
        <v>1</v>
      </c>
      <c r="B1089" s="34" t="s">
        <v>1367</v>
      </c>
      <c r="C1089" s="28"/>
      <c r="D1089" s="28"/>
      <c r="E1089" s="28"/>
      <c r="F1089" s="28"/>
    </row>
    <row r="1090" spans="1:6" ht="25.5" x14ac:dyDescent="0.2">
      <c r="A1090" s="28">
        <v>2</v>
      </c>
      <c r="B1090" s="34" t="s">
        <v>1361</v>
      </c>
      <c r="C1090" s="28"/>
      <c r="D1090" s="28"/>
      <c r="E1090" s="28"/>
      <c r="F1090" s="28"/>
    </row>
    <row r="1091" spans="1:6" x14ac:dyDescent="0.2">
      <c r="A1091" s="28">
        <v>3</v>
      </c>
      <c r="B1091" s="34" t="s">
        <v>1362</v>
      </c>
      <c r="C1091" s="28"/>
      <c r="D1091" s="28"/>
      <c r="E1091" s="28"/>
      <c r="F1091" s="28"/>
    </row>
    <row r="1092" spans="1:6" x14ac:dyDescent="0.2">
      <c r="A1092" s="28"/>
      <c r="B1092" s="28"/>
      <c r="C1092" s="28"/>
      <c r="D1092" s="28"/>
      <c r="E1092" s="28"/>
      <c r="F1092" s="28"/>
    </row>
    <row r="1093" spans="1:6" x14ac:dyDescent="0.2">
      <c r="A1093" s="29" t="s">
        <v>183</v>
      </c>
      <c r="B1093" s="30"/>
      <c r="C1093" s="28"/>
      <c r="D1093" s="28"/>
      <c r="E1093" s="28"/>
      <c r="F1093" s="28"/>
    </row>
    <row r="1094" spans="1:6" x14ac:dyDescent="0.2">
      <c r="A1094" s="28">
        <v>1</v>
      </c>
      <c r="B1094" s="34" t="s">
        <v>1368</v>
      </c>
      <c r="C1094" s="28"/>
      <c r="D1094" s="28"/>
      <c r="E1094" s="28"/>
      <c r="F1094" s="28"/>
    </row>
    <row r="1095" spans="1:6" ht="25.5" x14ac:dyDescent="0.2">
      <c r="A1095" s="28">
        <v>2</v>
      </c>
      <c r="B1095" s="34" t="s">
        <v>1369</v>
      </c>
      <c r="C1095" s="28"/>
      <c r="D1095" s="28"/>
      <c r="E1095" s="28"/>
      <c r="F1095" s="28"/>
    </row>
    <row r="1096" spans="1:6" x14ac:dyDescent="0.2">
      <c r="A1096" s="28"/>
      <c r="B1096" s="28"/>
      <c r="C1096" s="28"/>
      <c r="D1096" s="28"/>
      <c r="E1096" s="28"/>
      <c r="F1096" s="28"/>
    </row>
    <row r="1097" spans="1:6" ht="25.5" x14ac:dyDescent="0.2">
      <c r="A1097" s="29" t="s">
        <v>186</v>
      </c>
      <c r="B1097" s="30"/>
      <c r="C1097" s="28"/>
      <c r="D1097" s="28"/>
      <c r="E1097" s="28"/>
      <c r="F1097" s="28"/>
    </row>
    <row r="1098" spans="1:6" x14ac:dyDescent="0.2">
      <c r="A1098" s="28">
        <v>1</v>
      </c>
      <c r="B1098" s="34" t="s">
        <v>1370</v>
      </c>
      <c r="C1098" s="28"/>
      <c r="D1098" s="28"/>
      <c r="E1098" s="28"/>
      <c r="F1098" s="28"/>
    </row>
    <row r="1099" spans="1:6" ht="25.5" x14ac:dyDescent="0.2">
      <c r="A1099" s="28">
        <v>2</v>
      </c>
      <c r="B1099" s="34" t="s">
        <v>1369</v>
      </c>
      <c r="C1099" s="28"/>
      <c r="D1099" s="28"/>
      <c r="E1099" s="28"/>
      <c r="F1099" s="28"/>
    </row>
    <row r="1100" spans="1:6" x14ac:dyDescent="0.2">
      <c r="A1100" s="28"/>
      <c r="B1100" s="28"/>
      <c r="C1100" s="28"/>
      <c r="D1100" s="28"/>
      <c r="E1100" s="28"/>
      <c r="F1100" s="28"/>
    </row>
    <row r="1101" spans="1:6" x14ac:dyDescent="0.2">
      <c r="A1101" s="29" t="s">
        <v>188</v>
      </c>
      <c r="B1101" s="30"/>
      <c r="C1101" s="28"/>
      <c r="D1101" s="28"/>
      <c r="E1101" s="28"/>
      <c r="F1101" s="28"/>
    </row>
    <row r="1102" spans="1:6" x14ac:dyDescent="0.2">
      <c r="A1102" s="28">
        <v>1</v>
      </c>
      <c r="B1102" s="34" t="s">
        <v>1371</v>
      </c>
      <c r="C1102" s="28"/>
      <c r="D1102" s="28"/>
      <c r="E1102" s="28"/>
      <c r="F1102" s="28"/>
    </row>
    <row r="1103" spans="1:6" ht="25.5" x14ac:dyDescent="0.2">
      <c r="A1103" s="28">
        <v>2</v>
      </c>
      <c r="B1103" s="34" t="s">
        <v>1369</v>
      </c>
      <c r="C1103" s="28"/>
      <c r="D1103" s="28"/>
      <c r="E1103" s="28"/>
      <c r="F1103" s="28"/>
    </row>
    <row r="1104" spans="1:6" x14ac:dyDescent="0.2">
      <c r="A1104" s="28"/>
      <c r="B1104" s="28"/>
      <c r="C1104" s="28"/>
      <c r="D1104" s="28"/>
      <c r="E1104" s="28"/>
      <c r="F1104" s="28"/>
    </row>
    <row r="1105" spans="1:6" x14ac:dyDescent="0.2">
      <c r="A1105" s="29" t="s">
        <v>190</v>
      </c>
      <c r="B1105" s="30"/>
      <c r="C1105" s="28"/>
      <c r="D1105" s="28"/>
      <c r="E1105" s="28"/>
      <c r="F1105" s="28"/>
    </row>
    <row r="1106" spans="1:6" x14ac:dyDescent="0.2">
      <c r="A1106" s="28">
        <v>1</v>
      </c>
      <c r="B1106" s="34" t="s">
        <v>1372</v>
      </c>
      <c r="C1106" s="28"/>
      <c r="D1106" s="28"/>
      <c r="E1106" s="28"/>
      <c r="F1106" s="28"/>
    </row>
    <row r="1107" spans="1:6" ht="25.5" x14ac:dyDescent="0.2">
      <c r="A1107" s="28">
        <v>2</v>
      </c>
      <c r="B1107" s="34" t="s">
        <v>1369</v>
      </c>
      <c r="C1107" s="28"/>
      <c r="D1107" s="28"/>
      <c r="E1107" s="28"/>
      <c r="F1107" s="28"/>
    </row>
    <row r="1108" spans="1:6" x14ac:dyDescent="0.2">
      <c r="A1108" s="28"/>
      <c r="B1108" s="28"/>
      <c r="C1108" s="28"/>
      <c r="D1108" s="28"/>
      <c r="E1108" s="28"/>
      <c r="F1108" s="28"/>
    </row>
    <row r="1109" spans="1:6" x14ac:dyDescent="0.2">
      <c r="A1109" s="29" t="s">
        <v>192</v>
      </c>
      <c r="B1109" s="30"/>
      <c r="C1109" s="28"/>
      <c r="D1109" s="28"/>
      <c r="E1109" s="28"/>
      <c r="F1109" s="28"/>
    </row>
    <row r="1110" spans="1:6" ht="25.5" x14ac:dyDescent="0.2">
      <c r="A1110" s="28">
        <v>1</v>
      </c>
      <c r="B1110" s="34" t="s">
        <v>1373</v>
      </c>
      <c r="C1110" s="28"/>
      <c r="D1110" s="28"/>
      <c r="E1110" s="28"/>
      <c r="F1110" s="28"/>
    </row>
    <row r="1111" spans="1:6" ht="25.5" x14ac:dyDescent="0.2">
      <c r="A1111" s="28">
        <v>2</v>
      </c>
      <c r="B1111" s="34" t="s">
        <v>1369</v>
      </c>
      <c r="C1111" s="28"/>
      <c r="D1111" s="28"/>
      <c r="E1111" s="28"/>
      <c r="F1111" s="28"/>
    </row>
    <row r="1112" spans="1:6" x14ac:dyDescent="0.2">
      <c r="A1112" s="28"/>
      <c r="B1112" s="28"/>
      <c r="C1112" s="28"/>
      <c r="D1112" s="28"/>
      <c r="E1112" s="28"/>
      <c r="F1112" s="28"/>
    </row>
    <row r="1113" spans="1:6" x14ac:dyDescent="0.2">
      <c r="A1113" s="29" t="s">
        <v>195</v>
      </c>
      <c r="B1113" s="30"/>
      <c r="C1113" s="28"/>
      <c r="D1113" s="28"/>
      <c r="E1113" s="28"/>
      <c r="F1113" s="28"/>
    </row>
    <row r="1114" spans="1:6" ht="25.5" x14ac:dyDescent="0.2">
      <c r="A1114" s="28">
        <v>1</v>
      </c>
      <c r="B1114" s="34" t="s">
        <v>1374</v>
      </c>
      <c r="C1114" s="28"/>
      <c r="D1114" s="28"/>
      <c r="E1114" s="28"/>
      <c r="F1114" s="28"/>
    </row>
    <row r="1115" spans="1:6" x14ac:dyDescent="0.2">
      <c r="A1115" s="28">
        <v>2</v>
      </c>
      <c r="B1115" s="34" t="s">
        <v>1375</v>
      </c>
      <c r="C1115" s="28"/>
      <c r="D1115" s="28"/>
      <c r="E1115" s="28"/>
      <c r="F1115" s="28"/>
    </row>
    <row r="1116" spans="1:6" x14ac:dyDescent="0.2">
      <c r="A1116" s="28">
        <v>3</v>
      </c>
      <c r="B1116" s="34" t="s">
        <v>1376</v>
      </c>
      <c r="C1116" s="28"/>
      <c r="D1116" s="28"/>
      <c r="E1116" s="28"/>
      <c r="F1116" s="28"/>
    </row>
    <row r="1117" spans="1:6" ht="25.5" x14ac:dyDescent="0.2">
      <c r="A1117" s="28">
        <v>4</v>
      </c>
      <c r="B1117" s="34" t="s">
        <v>1377</v>
      </c>
      <c r="C1117" s="28"/>
      <c r="D1117" s="28"/>
      <c r="E1117" s="28"/>
      <c r="F1117" s="28"/>
    </row>
    <row r="1118" spans="1:6" x14ac:dyDescent="0.2">
      <c r="A1118" s="28">
        <v>5</v>
      </c>
      <c r="B1118" s="34" t="s">
        <v>1378</v>
      </c>
      <c r="C1118" s="28"/>
      <c r="D1118" s="28"/>
      <c r="E1118" s="28"/>
      <c r="F1118" s="28"/>
    </row>
    <row r="1119" spans="1:6" ht="25.5" x14ac:dyDescent="0.2">
      <c r="A1119" s="28">
        <v>6</v>
      </c>
      <c r="B1119" s="34" t="s">
        <v>1379</v>
      </c>
      <c r="C1119" s="28"/>
      <c r="D1119" s="28"/>
      <c r="E1119" s="28"/>
      <c r="F1119" s="28"/>
    </row>
    <row r="1120" spans="1:6" ht="38.25" x14ac:dyDescent="0.2">
      <c r="A1120" s="28">
        <v>7</v>
      </c>
      <c r="B1120" s="34" t="s">
        <v>1380</v>
      </c>
      <c r="C1120" s="28"/>
      <c r="D1120" s="28"/>
      <c r="E1120" s="28"/>
      <c r="F1120" s="28"/>
    </row>
    <row r="1121" spans="1:6" ht="25.5" x14ac:dyDescent="0.2">
      <c r="A1121" s="28">
        <v>8</v>
      </c>
      <c r="B1121" s="34" t="s">
        <v>1381</v>
      </c>
      <c r="C1121" s="28"/>
      <c r="D1121" s="28"/>
      <c r="E1121" s="28"/>
      <c r="F1121" s="28"/>
    </row>
    <row r="1122" spans="1:6" x14ac:dyDescent="0.2">
      <c r="A1122" s="28"/>
      <c r="B1122" s="28"/>
      <c r="C1122" s="28"/>
      <c r="D1122" s="28"/>
      <c r="E1122" s="28"/>
      <c r="F1122" s="28"/>
    </row>
    <row r="1123" spans="1:6" x14ac:dyDescent="0.2">
      <c r="A1123" s="29" t="s">
        <v>197</v>
      </c>
      <c r="B1123" s="30"/>
      <c r="C1123" s="28"/>
      <c r="D1123" s="28"/>
      <c r="E1123" s="28"/>
      <c r="F1123" s="28"/>
    </row>
    <row r="1124" spans="1:6" ht="25.5" x14ac:dyDescent="0.2">
      <c r="A1124" s="28">
        <v>1</v>
      </c>
      <c r="B1124" s="34" t="s">
        <v>1382</v>
      </c>
      <c r="C1124" s="28"/>
      <c r="D1124" s="28"/>
      <c r="E1124" s="28"/>
      <c r="F1124" s="28"/>
    </row>
    <row r="1125" spans="1:6" x14ac:dyDescent="0.2">
      <c r="A1125" s="28">
        <v>2</v>
      </c>
      <c r="B1125" s="34" t="s">
        <v>1383</v>
      </c>
      <c r="C1125" s="28"/>
      <c r="D1125" s="28"/>
      <c r="E1125" s="28"/>
      <c r="F1125" s="28"/>
    </row>
    <row r="1126" spans="1:6" ht="25.5" x14ac:dyDescent="0.2">
      <c r="A1126" s="28">
        <v>3</v>
      </c>
      <c r="B1126" s="34" t="s">
        <v>1384</v>
      </c>
      <c r="C1126" s="28"/>
      <c r="D1126" s="28"/>
      <c r="E1126" s="28"/>
      <c r="F1126" s="28"/>
    </row>
    <row r="1127" spans="1:6" ht="25.5" x14ac:dyDescent="0.2">
      <c r="A1127" s="28">
        <v>4</v>
      </c>
      <c r="B1127" s="34" t="s">
        <v>1385</v>
      </c>
      <c r="C1127" s="28"/>
      <c r="D1127" s="28"/>
      <c r="E1127" s="28"/>
      <c r="F1127" s="28"/>
    </row>
    <row r="1128" spans="1:6" x14ac:dyDescent="0.2">
      <c r="A1128" s="28">
        <v>5</v>
      </c>
      <c r="B1128" s="34" t="s">
        <v>1386</v>
      </c>
      <c r="C1128" s="28"/>
      <c r="D1128" s="28"/>
      <c r="E1128" s="28"/>
      <c r="F1128" s="28"/>
    </row>
    <row r="1129" spans="1:6" x14ac:dyDescent="0.2">
      <c r="A1129" s="28"/>
      <c r="B1129" s="28"/>
      <c r="C1129" s="28"/>
      <c r="D1129" s="28"/>
      <c r="E1129" s="28"/>
      <c r="F1129" s="28"/>
    </row>
    <row r="1130" spans="1:6" x14ac:dyDescent="0.2">
      <c r="A1130" s="29" t="s">
        <v>199</v>
      </c>
      <c r="B1130" s="30"/>
      <c r="C1130" s="28"/>
      <c r="D1130" s="28"/>
      <c r="E1130" s="28"/>
      <c r="F1130" s="28"/>
    </row>
    <row r="1131" spans="1:6" x14ac:dyDescent="0.2">
      <c r="A1131" s="28">
        <v>1</v>
      </c>
      <c r="B1131" s="34" t="s">
        <v>1387</v>
      </c>
      <c r="C1131" s="28"/>
      <c r="D1131" s="28"/>
      <c r="E1131" s="28"/>
      <c r="F1131" s="28"/>
    </row>
    <row r="1132" spans="1:6" x14ac:dyDescent="0.2">
      <c r="A1132" s="28">
        <v>2</v>
      </c>
      <c r="B1132" s="34" t="s">
        <v>1388</v>
      </c>
      <c r="C1132" s="28"/>
      <c r="D1132" s="28"/>
      <c r="E1132" s="28"/>
      <c r="F1132" s="28"/>
    </row>
    <row r="1133" spans="1:6" ht="25.5" x14ac:dyDescent="0.2">
      <c r="A1133" s="28">
        <v>3</v>
      </c>
      <c r="B1133" s="34" t="s">
        <v>1389</v>
      </c>
      <c r="C1133" s="28"/>
      <c r="D1133" s="28"/>
      <c r="E1133" s="28"/>
      <c r="F1133" s="28"/>
    </row>
    <row r="1134" spans="1:6" x14ac:dyDescent="0.2">
      <c r="A1134" s="28">
        <v>4</v>
      </c>
      <c r="B1134" s="34" t="s">
        <v>1390</v>
      </c>
      <c r="C1134" s="28"/>
      <c r="D1134" s="28"/>
      <c r="E1134" s="28"/>
      <c r="F1134" s="28"/>
    </row>
    <row r="1135" spans="1:6" ht="25.5" x14ac:dyDescent="0.2">
      <c r="A1135" s="28">
        <v>5</v>
      </c>
      <c r="B1135" s="34" t="s">
        <v>1391</v>
      </c>
      <c r="C1135" s="28"/>
      <c r="D1135" s="28"/>
      <c r="E1135" s="28"/>
      <c r="F1135" s="28"/>
    </row>
    <row r="1136" spans="1:6" ht="25.5" x14ac:dyDescent="0.2">
      <c r="A1136" s="28">
        <v>6</v>
      </c>
      <c r="B1136" s="34" t="s">
        <v>1392</v>
      </c>
      <c r="C1136" s="28"/>
      <c r="D1136" s="28"/>
      <c r="E1136" s="28"/>
      <c r="F1136" s="28"/>
    </row>
    <row r="1137" spans="1:6" x14ac:dyDescent="0.2">
      <c r="A1137" s="28"/>
      <c r="B1137" s="28"/>
      <c r="C1137" s="28"/>
      <c r="D1137" s="28"/>
      <c r="E1137" s="28"/>
      <c r="F1137" s="28"/>
    </row>
    <row r="1138" spans="1:6" x14ac:dyDescent="0.2">
      <c r="A1138" s="29" t="s">
        <v>202</v>
      </c>
      <c r="B1138" s="30"/>
      <c r="C1138" s="28"/>
      <c r="D1138" s="28"/>
      <c r="E1138" s="28"/>
      <c r="F1138" s="28"/>
    </row>
    <row r="1139" spans="1:6" x14ac:dyDescent="0.2">
      <c r="A1139" s="28">
        <v>1</v>
      </c>
      <c r="B1139" s="34" t="s">
        <v>1393</v>
      </c>
      <c r="C1139" s="28"/>
      <c r="D1139" s="28"/>
      <c r="E1139" s="28"/>
      <c r="F1139" s="28"/>
    </row>
    <row r="1140" spans="1:6" x14ac:dyDescent="0.2">
      <c r="A1140" s="28">
        <v>2</v>
      </c>
      <c r="B1140" s="34" t="s">
        <v>1394</v>
      </c>
      <c r="C1140" s="28"/>
      <c r="D1140" s="28"/>
      <c r="E1140" s="28"/>
      <c r="F1140" s="28"/>
    </row>
    <row r="1141" spans="1:6" x14ac:dyDescent="0.2">
      <c r="A1141" s="28">
        <v>3</v>
      </c>
      <c r="B1141" s="34" t="s">
        <v>1395</v>
      </c>
      <c r="C1141" s="28"/>
      <c r="D1141" s="28"/>
      <c r="E1141" s="28"/>
      <c r="F1141" s="28"/>
    </row>
    <row r="1142" spans="1:6" x14ac:dyDescent="0.2">
      <c r="A1142" s="28"/>
      <c r="B1142" s="28"/>
      <c r="C1142" s="28"/>
      <c r="D1142" s="28"/>
      <c r="E1142" s="28"/>
      <c r="F1142" s="28"/>
    </row>
    <row r="1143" spans="1:6" x14ac:dyDescent="0.2">
      <c r="A1143" s="29" t="s">
        <v>204</v>
      </c>
      <c r="B1143" s="30"/>
      <c r="C1143" s="28"/>
      <c r="D1143" s="28"/>
      <c r="E1143" s="28"/>
      <c r="F1143" s="28"/>
    </row>
    <row r="1144" spans="1:6" ht="25.5" x14ac:dyDescent="0.2">
      <c r="A1144" s="28">
        <v>1</v>
      </c>
      <c r="B1144" s="34" t="s">
        <v>1396</v>
      </c>
      <c r="C1144" s="28"/>
      <c r="D1144" s="28"/>
      <c r="E1144" s="28"/>
      <c r="F1144" s="28"/>
    </row>
    <row r="1145" spans="1:6" x14ac:dyDescent="0.2">
      <c r="A1145" s="28">
        <v>2</v>
      </c>
      <c r="B1145" s="34" t="s">
        <v>1397</v>
      </c>
      <c r="C1145" s="28"/>
      <c r="D1145" s="28"/>
      <c r="E1145" s="28"/>
      <c r="F1145" s="28"/>
    </row>
    <row r="1146" spans="1:6" x14ac:dyDescent="0.2">
      <c r="A1146" s="28">
        <v>3</v>
      </c>
      <c r="B1146" s="34" t="s">
        <v>1398</v>
      </c>
      <c r="C1146" s="28"/>
      <c r="D1146" s="28"/>
      <c r="E1146" s="28"/>
      <c r="F1146" s="28"/>
    </row>
    <row r="1147" spans="1:6" x14ac:dyDescent="0.2">
      <c r="A1147" s="28">
        <v>4</v>
      </c>
      <c r="B1147" s="34" t="s">
        <v>1399</v>
      </c>
      <c r="C1147" s="28"/>
      <c r="D1147" s="28"/>
      <c r="E1147" s="28"/>
      <c r="F1147" s="28"/>
    </row>
    <row r="1148" spans="1:6" x14ac:dyDescent="0.2">
      <c r="A1148" s="28"/>
      <c r="B1148" s="28"/>
      <c r="C1148" s="28"/>
      <c r="D1148" s="28"/>
      <c r="E1148" s="28"/>
      <c r="F1148" s="28"/>
    </row>
    <row r="1149" spans="1:6" x14ac:dyDescent="0.2">
      <c r="A1149" s="29" t="s">
        <v>206</v>
      </c>
      <c r="B1149" s="30"/>
      <c r="C1149" s="28"/>
      <c r="D1149" s="28"/>
      <c r="E1149" s="28"/>
      <c r="F1149" s="28"/>
    </row>
    <row r="1150" spans="1:6" ht="25.5" x14ac:dyDescent="0.2">
      <c r="A1150" s="28">
        <v>1</v>
      </c>
      <c r="B1150" s="34" t="s">
        <v>1400</v>
      </c>
      <c r="C1150" s="28"/>
      <c r="D1150" s="28"/>
      <c r="E1150" s="28"/>
      <c r="F1150" s="28"/>
    </row>
    <row r="1151" spans="1:6" x14ac:dyDescent="0.2">
      <c r="A1151" s="28">
        <v>2</v>
      </c>
      <c r="B1151" s="34" t="s">
        <v>1401</v>
      </c>
      <c r="C1151" s="28"/>
      <c r="D1151" s="28"/>
      <c r="E1151" s="28"/>
      <c r="F1151" s="28"/>
    </row>
    <row r="1152" spans="1:6" ht="25.5" x14ac:dyDescent="0.2">
      <c r="A1152" s="28">
        <v>3</v>
      </c>
      <c r="B1152" s="34" t="s">
        <v>1402</v>
      </c>
      <c r="C1152" s="28"/>
      <c r="D1152" s="28"/>
      <c r="E1152" s="28"/>
      <c r="F1152" s="28"/>
    </row>
    <row r="1153" spans="1:6" x14ac:dyDescent="0.2">
      <c r="A1153" s="28">
        <v>4</v>
      </c>
      <c r="B1153" s="34" t="s">
        <v>1403</v>
      </c>
      <c r="C1153" s="28"/>
      <c r="D1153" s="28"/>
      <c r="E1153" s="28"/>
      <c r="F1153" s="28"/>
    </row>
    <row r="1154" spans="1:6" x14ac:dyDescent="0.2">
      <c r="A1154" s="28"/>
      <c r="B1154" s="28"/>
      <c r="C1154" s="28"/>
      <c r="D1154" s="28"/>
      <c r="E1154" s="28"/>
      <c r="F1154" s="28"/>
    </row>
    <row r="1155" spans="1:6" x14ac:dyDescent="0.2">
      <c r="A1155" s="29" t="s">
        <v>208</v>
      </c>
      <c r="B1155" s="30"/>
      <c r="C1155" s="28"/>
      <c r="D1155" s="28"/>
      <c r="E1155" s="28"/>
      <c r="F1155" s="28"/>
    </row>
    <row r="1156" spans="1:6" ht="25.5" x14ac:dyDescent="0.2">
      <c r="A1156" s="28">
        <v>1</v>
      </c>
      <c r="B1156" s="34" t="s">
        <v>1404</v>
      </c>
      <c r="C1156" s="28"/>
      <c r="D1156" s="28"/>
      <c r="E1156" s="28"/>
      <c r="F1156" s="28"/>
    </row>
    <row r="1157" spans="1:6" x14ac:dyDescent="0.2">
      <c r="A1157" s="28">
        <v>2</v>
      </c>
      <c r="B1157" s="34" t="s">
        <v>1405</v>
      </c>
      <c r="C1157" s="28"/>
      <c r="D1157" s="28"/>
      <c r="E1157" s="28"/>
      <c r="F1157" s="28"/>
    </row>
    <row r="1158" spans="1:6" x14ac:dyDescent="0.2">
      <c r="A1158" s="28">
        <v>3</v>
      </c>
      <c r="B1158" s="34" t="s">
        <v>1406</v>
      </c>
      <c r="C1158" s="28"/>
      <c r="D1158" s="28"/>
      <c r="E1158" s="28"/>
      <c r="F1158" s="28"/>
    </row>
    <row r="1159" spans="1:6" x14ac:dyDescent="0.2">
      <c r="A1159" s="28">
        <v>4</v>
      </c>
      <c r="B1159" s="34" t="s">
        <v>1407</v>
      </c>
      <c r="C1159" s="28"/>
      <c r="D1159" s="28"/>
      <c r="E1159" s="28"/>
      <c r="F1159" s="28"/>
    </row>
    <row r="1160" spans="1:6" x14ac:dyDescent="0.2">
      <c r="A1160" s="28"/>
      <c r="B1160" s="28"/>
      <c r="C1160" s="28"/>
      <c r="D1160" s="28"/>
      <c r="E1160" s="28"/>
      <c r="F1160" s="28"/>
    </row>
    <row r="1161" spans="1:6" x14ac:dyDescent="0.2">
      <c r="A1161" s="29" t="s">
        <v>210</v>
      </c>
      <c r="B1161" s="30"/>
      <c r="C1161" s="28"/>
      <c r="D1161" s="28"/>
      <c r="E1161" s="28"/>
      <c r="F1161" s="28"/>
    </row>
    <row r="1162" spans="1:6" ht="25.5" x14ac:dyDescent="0.2">
      <c r="A1162" s="28">
        <v>1</v>
      </c>
      <c r="B1162" s="34" t="s">
        <v>1408</v>
      </c>
      <c r="C1162" s="28"/>
      <c r="D1162" s="28"/>
      <c r="E1162" s="28"/>
      <c r="F1162" s="28"/>
    </row>
    <row r="1163" spans="1:6" x14ac:dyDescent="0.2">
      <c r="A1163" s="28">
        <v>2</v>
      </c>
      <c r="B1163" s="34" t="s">
        <v>1409</v>
      </c>
      <c r="C1163" s="28"/>
      <c r="D1163" s="28"/>
      <c r="E1163" s="28"/>
      <c r="F1163" s="28"/>
    </row>
    <row r="1164" spans="1:6" x14ac:dyDescent="0.2">
      <c r="A1164" s="28">
        <v>3</v>
      </c>
      <c r="B1164" s="34" t="s">
        <v>1410</v>
      </c>
      <c r="C1164" s="28"/>
      <c r="D1164" s="28"/>
      <c r="E1164" s="28"/>
      <c r="F1164" s="28"/>
    </row>
    <row r="1165" spans="1:6" x14ac:dyDescent="0.2">
      <c r="A1165" s="28">
        <v>4</v>
      </c>
      <c r="B1165" s="34" t="s">
        <v>1411</v>
      </c>
      <c r="C1165" s="28"/>
      <c r="D1165" s="28"/>
      <c r="E1165" s="28"/>
      <c r="F1165" s="28"/>
    </row>
    <row r="1166" spans="1:6" x14ac:dyDescent="0.2">
      <c r="A1166" s="28"/>
      <c r="B1166" s="28"/>
      <c r="C1166" s="28"/>
      <c r="D1166" s="28"/>
      <c r="E1166" s="28"/>
      <c r="F1166" s="28"/>
    </row>
    <row r="1167" spans="1:6" x14ac:dyDescent="0.2">
      <c r="A1167" s="29" t="s">
        <v>212</v>
      </c>
      <c r="B1167" s="30"/>
      <c r="C1167" s="28"/>
      <c r="D1167" s="28"/>
      <c r="E1167" s="28"/>
      <c r="F1167" s="28"/>
    </row>
    <row r="1168" spans="1:6" x14ac:dyDescent="0.2">
      <c r="A1168" s="28">
        <v>1</v>
      </c>
      <c r="B1168" s="34" t="s">
        <v>1412</v>
      </c>
      <c r="C1168" s="28"/>
      <c r="D1168" s="28"/>
      <c r="E1168" s="28"/>
      <c r="F1168" s="28"/>
    </row>
    <row r="1169" spans="1:6" x14ac:dyDescent="0.2">
      <c r="A1169" s="28">
        <v>2</v>
      </c>
      <c r="B1169" s="34" t="s">
        <v>1413</v>
      </c>
      <c r="C1169" s="28"/>
      <c r="D1169" s="28"/>
      <c r="E1169" s="28"/>
      <c r="F1169" s="28"/>
    </row>
    <row r="1170" spans="1:6" ht="25.5" x14ac:dyDescent="0.2">
      <c r="A1170" s="28">
        <v>3</v>
      </c>
      <c r="B1170" s="34" t="s">
        <v>1414</v>
      </c>
      <c r="C1170" s="28"/>
      <c r="D1170" s="28"/>
      <c r="E1170" s="28"/>
      <c r="F1170" s="28"/>
    </row>
    <row r="1171" spans="1:6" x14ac:dyDescent="0.2">
      <c r="A1171" s="28">
        <v>4</v>
      </c>
      <c r="B1171" s="34" t="s">
        <v>1415</v>
      </c>
      <c r="C1171" s="28"/>
      <c r="D1171" s="28"/>
      <c r="E1171" s="28"/>
      <c r="F1171" s="28"/>
    </row>
    <row r="1172" spans="1:6" x14ac:dyDescent="0.2">
      <c r="A1172" s="28"/>
      <c r="B1172" s="28"/>
      <c r="C1172" s="28"/>
      <c r="D1172" s="28"/>
      <c r="E1172" s="28"/>
      <c r="F1172" s="28"/>
    </row>
    <row r="1173" spans="1:6" x14ac:dyDescent="0.2">
      <c r="A1173" s="29" t="s">
        <v>214</v>
      </c>
      <c r="B1173" s="30"/>
      <c r="C1173" s="28"/>
      <c r="D1173" s="28"/>
      <c r="E1173" s="28"/>
      <c r="F1173" s="28"/>
    </row>
    <row r="1174" spans="1:6" x14ac:dyDescent="0.2">
      <c r="A1174" s="28">
        <v>1</v>
      </c>
      <c r="B1174" s="34" t="s">
        <v>1416</v>
      </c>
      <c r="C1174" s="28"/>
      <c r="D1174" s="28"/>
      <c r="E1174" s="28"/>
      <c r="F1174" s="28"/>
    </row>
    <row r="1175" spans="1:6" x14ac:dyDescent="0.2">
      <c r="A1175" s="28">
        <v>2</v>
      </c>
      <c r="B1175" s="34" t="s">
        <v>1417</v>
      </c>
      <c r="C1175" s="28"/>
      <c r="D1175" s="28"/>
      <c r="E1175" s="28"/>
      <c r="F1175" s="28"/>
    </row>
    <row r="1176" spans="1:6" x14ac:dyDescent="0.2">
      <c r="A1176" s="28">
        <v>3</v>
      </c>
      <c r="B1176" s="34" t="s">
        <v>1418</v>
      </c>
      <c r="C1176" s="28"/>
      <c r="D1176" s="28"/>
      <c r="E1176" s="28"/>
      <c r="F1176" s="28"/>
    </row>
    <row r="1177" spans="1:6" x14ac:dyDescent="0.2">
      <c r="A1177" s="28"/>
      <c r="B1177" s="28"/>
      <c r="C1177" s="28"/>
      <c r="D1177" s="28"/>
      <c r="E1177" s="28"/>
      <c r="F1177" s="28"/>
    </row>
    <row r="1178" spans="1:6" x14ac:dyDescent="0.2">
      <c r="A1178" s="29" t="s">
        <v>216</v>
      </c>
      <c r="B1178" s="30"/>
      <c r="C1178" s="28"/>
      <c r="D1178" s="28"/>
      <c r="E1178" s="28"/>
      <c r="F1178" s="28"/>
    </row>
    <row r="1179" spans="1:6" x14ac:dyDescent="0.2">
      <c r="A1179" s="28">
        <v>1</v>
      </c>
      <c r="B1179" s="34" t="s">
        <v>1419</v>
      </c>
      <c r="C1179" s="28"/>
      <c r="D1179" s="28"/>
      <c r="E1179" s="28"/>
      <c r="F1179" s="28"/>
    </row>
    <row r="1180" spans="1:6" x14ac:dyDescent="0.2">
      <c r="A1180" s="28">
        <v>2</v>
      </c>
      <c r="B1180" s="34" t="s">
        <v>1420</v>
      </c>
      <c r="C1180" s="28"/>
      <c r="D1180" s="28"/>
      <c r="E1180" s="28"/>
      <c r="F1180" s="28"/>
    </row>
    <row r="1181" spans="1:6" x14ac:dyDescent="0.2">
      <c r="A1181" s="28">
        <v>3</v>
      </c>
      <c r="B1181" s="34" t="s">
        <v>1421</v>
      </c>
      <c r="C1181" s="28"/>
      <c r="D1181" s="28"/>
      <c r="E1181" s="28"/>
      <c r="F1181" s="28"/>
    </row>
    <row r="1182" spans="1:6" x14ac:dyDescent="0.2">
      <c r="A1182" s="28"/>
      <c r="B1182" s="28"/>
      <c r="C1182" s="28"/>
      <c r="D1182" s="28"/>
      <c r="E1182" s="28"/>
      <c r="F1182" s="28"/>
    </row>
    <row r="1183" spans="1:6" x14ac:dyDescent="0.2">
      <c r="A1183" s="29" t="s">
        <v>218</v>
      </c>
      <c r="B1183" s="30"/>
      <c r="C1183" s="28"/>
      <c r="D1183" s="28"/>
      <c r="E1183" s="28"/>
      <c r="F1183" s="28"/>
    </row>
    <row r="1184" spans="1:6" x14ac:dyDescent="0.2">
      <c r="A1184" s="28">
        <v>1</v>
      </c>
      <c r="B1184" s="34" t="s">
        <v>1422</v>
      </c>
      <c r="C1184" s="28"/>
      <c r="D1184" s="28"/>
      <c r="E1184" s="28"/>
      <c r="F1184" s="28"/>
    </row>
    <row r="1185" spans="1:6" x14ac:dyDescent="0.2">
      <c r="A1185" s="28">
        <v>2</v>
      </c>
      <c r="B1185" s="34" t="s">
        <v>1420</v>
      </c>
      <c r="C1185" s="28"/>
      <c r="D1185" s="28"/>
      <c r="E1185" s="28"/>
      <c r="F1185" s="28"/>
    </row>
    <row r="1186" spans="1:6" x14ac:dyDescent="0.2">
      <c r="A1186" s="28">
        <v>3</v>
      </c>
      <c r="B1186" s="34" t="s">
        <v>1421</v>
      </c>
      <c r="C1186" s="28"/>
      <c r="D1186" s="28"/>
      <c r="E1186" s="28"/>
      <c r="F1186" s="28"/>
    </row>
    <row r="1187" spans="1:6" x14ac:dyDescent="0.2">
      <c r="A1187" s="28"/>
      <c r="B1187" s="28"/>
      <c r="C1187" s="28"/>
      <c r="D1187" s="28"/>
      <c r="E1187" s="28"/>
      <c r="F1187" s="28"/>
    </row>
    <row r="1188" spans="1:6" x14ac:dyDescent="0.2">
      <c r="A1188" s="29" t="s">
        <v>220</v>
      </c>
      <c r="B1188" s="30"/>
      <c r="C1188" s="28"/>
      <c r="D1188" s="28"/>
      <c r="E1188" s="28"/>
      <c r="F1188" s="28"/>
    </row>
    <row r="1189" spans="1:6" x14ac:dyDescent="0.2">
      <c r="A1189" s="28">
        <v>1</v>
      </c>
      <c r="B1189" s="34" t="s">
        <v>1423</v>
      </c>
      <c r="C1189" s="28"/>
      <c r="D1189" s="28"/>
      <c r="E1189" s="28"/>
      <c r="F1189" s="28"/>
    </row>
    <row r="1190" spans="1:6" x14ac:dyDescent="0.2">
      <c r="A1190" s="28">
        <v>2</v>
      </c>
      <c r="B1190" s="34" t="s">
        <v>1420</v>
      </c>
      <c r="C1190" s="28"/>
      <c r="D1190" s="28"/>
      <c r="E1190" s="28"/>
      <c r="F1190" s="28"/>
    </row>
    <row r="1191" spans="1:6" x14ac:dyDescent="0.2">
      <c r="A1191" s="28">
        <v>3</v>
      </c>
      <c r="B1191" s="34" t="s">
        <v>1421</v>
      </c>
      <c r="C1191" s="28"/>
      <c r="D1191" s="28"/>
      <c r="E1191" s="28"/>
      <c r="F1191" s="28"/>
    </row>
    <row r="1192" spans="1:6" x14ac:dyDescent="0.2">
      <c r="A1192" s="28"/>
      <c r="B1192" s="28"/>
      <c r="C1192" s="28"/>
      <c r="D1192" s="28"/>
      <c r="E1192" s="28"/>
      <c r="F1192" s="28"/>
    </row>
    <row r="1193" spans="1:6" x14ac:dyDescent="0.2">
      <c r="A1193" s="29" t="s">
        <v>222</v>
      </c>
      <c r="B1193" s="30"/>
      <c r="C1193" s="28"/>
      <c r="D1193" s="28"/>
      <c r="E1193" s="28"/>
      <c r="F1193" s="28"/>
    </row>
    <row r="1194" spans="1:6" x14ac:dyDescent="0.2">
      <c r="A1194" s="28">
        <v>1</v>
      </c>
      <c r="B1194" s="34" t="s">
        <v>1424</v>
      </c>
      <c r="C1194" s="28"/>
      <c r="D1194" s="28"/>
      <c r="E1194" s="28"/>
      <c r="F1194" s="28"/>
    </row>
    <row r="1195" spans="1:6" x14ac:dyDescent="0.2">
      <c r="A1195" s="28">
        <v>2</v>
      </c>
      <c r="B1195" s="34" t="s">
        <v>1420</v>
      </c>
      <c r="C1195" s="28"/>
      <c r="D1195" s="28"/>
      <c r="E1195" s="28"/>
      <c r="F1195" s="28"/>
    </row>
    <row r="1196" spans="1:6" x14ac:dyDescent="0.2">
      <c r="A1196" s="28">
        <v>3</v>
      </c>
      <c r="B1196" s="34" t="s">
        <v>1421</v>
      </c>
      <c r="C1196" s="28"/>
      <c r="D1196" s="28"/>
      <c r="E1196" s="28"/>
      <c r="F1196" s="28"/>
    </row>
    <row r="1197" spans="1:6" x14ac:dyDescent="0.2">
      <c r="A1197" s="28"/>
      <c r="B1197" s="28"/>
      <c r="C1197" s="28"/>
      <c r="D1197" s="28"/>
      <c r="E1197" s="28"/>
      <c r="F1197" s="28"/>
    </row>
    <row r="1198" spans="1:6" x14ac:dyDescent="0.2">
      <c r="A1198" s="29" t="s">
        <v>224</v>
      </c>
      <c r="B1198" s="30"/>
      <c r="C1198" s="28"/>
      <c r="D1198" s="28"/>
      <c r="E1198" s="28"/>
      <c r="F1198" s="28"/>
    </row>
    <row r="1199" spans="1:6" x14ac:dyDescent="0.2">
      <c r="A1199" s="28">
        <v>1</v>
      </c>
      <c r="B1199" s="34" t="s">
        <v>1425</v>
      </c>
      <c r="C1199" s="28"/>
      <c r="D1199" s="28"/>
      <c r="E1199" s="28"/>
      <c r="F1199" s="28"/>
    </row>
    <row r="1200" spans="1:6" x14ac:dyDescent="0.2">
      <c r="A1200" s="28">
        <v>2</v>
      </c>
      <c r="B1200" s="34" t="s">
        <v>1420</v>
      </c>
      <c r="C1200" s="28"/>
      <c r="D1200" s="28"/>
      <c r="E1200" s="28"/>
      <c r="F1200" s="28"/>
    </row>
    <row r="1201" spans="1:6" x14ac:dyDescent="0.2">
      <c r="A1201" s="28">
        <v>3</v>
      </c>
      <c r="B1201" s="34" t="s">
        <v>1421</v>
      </c>
      <c r="C1201" s="28"/>
      <c r="D1201" s="28"/>
      <c r="E1201" s="28"/>
      <c r="F1201" s="28"/>
    </row>
    <row r="1202" spans="1:6" x14ac:dyDescent="0.2">
      <c r="A1202" s="28"/>
      <c r="B1202" s="28"/>
      <c r="C1202" s="28"/>
      <c r="D1202" s="28"/>
      <c r="E1202" s="28"/>
      <c r="F1202" s="28"/>
    </row>
    <row r="1203" spans="1:6" x14ac:dyDescent="0.2">
      <c r="A1203" s="29" t="s">
        <v>226</v>
      </c>
      <c r="B1203" s="30"/>
      <c r="C1203" s="28"/>
      <c r="D1203" s="28"/>
      <c r="E1203" s="28"/>
      <c r="F1203" s="28"/>
    </row>
    <row r="1204" spans="1:6" ht="25.5" x14ac:dyDescent="0.2">
      <c r="A1204" s="28">
        <v>1</v>
      </c>
      <c r="B1204" s="34" t="s">
        <v>1426</v>
      </c>
      <c r="C1204" s="28"/>
      <c r="D1204" s="28"/>
      <c r="E1204" s="28"/>
      <c r="F1204" s="28"/>
    </row>
    <row r="1205" spans="1:6" x14ac:dyDescent="0.2">
      <c r="A1205" s="28">
        <v>2</v>
      </c>
      <c r="B1205" s="34" t="s">
        <v>1427</v>
      </c>
      <c r="C1205" s="28"/>
      <c r="D1205" s="28"/>
      <c r="E1205" s="28"/>
      <c r="F1205" s="28"/>
    </row>
    <row r="1206" spans="1:6" ht="25.5" x14ac:dyDescent="0.2">
      <c r="A1206" s="28">
        <v>3</v>
      </c>
      <c r="B1206" s="34" t="s">
        <v>1428</v>
      </c>
      <c r="C1206" s="28"/>
      <c r="D1206" s="28"/>
      <c r="E1206" s="28"/>
      <c r="F1206" s="28"/>
    </row>
    <row r="1207" spans="1:6" x14ac:dyDescent="0.2">
      <c r="A1207" s="28">
        <v>4</v>
      </c>
      <c r="B1207" s="34" t="s">
        <v>1429</v>
      </c>
      <c r="C1207" s="28"/>
      <c r="D1207" s="28"/>
      <c r="E1207" s="28"/>
      <c r="F1207" s="28"/>
    </row>
    <row r="1208" spans="1:6" x14ac:dyDescent="0.2">
      <c r="A1208" s="28"/>
      <c r="B1208" s="28"/>
      <c r="C1208" s="28"/>
      <c r="D1208" s="28"/>
      <c r="E1208" s="28"/>
      <c r="F1208" s="28"/>
    </row>
    <row r="1209" spans="1:6" x14ac:dyDescent="0.2">
      <c r="A1209" s="29" t="s">
        <v>229</v>
      </c>
      <c r="B1209" s="30"/>
      <c r="C1209" s="28"/>
      <c r="D1209" s="28"/>
      <c r="E1209" s="28"/>
      <c r="F1209" s="28"/>
    </row>
    <row r="1210" spans="1:6" ht="25.5" x14ac:dyDescent="0.2">
      <c r="A1210" s="28">
        <v>1</v>
      </c>
      <c r="B1210" s="34" t="s">
        <v>1430</v>
      </c>
      <c r="C1210" s="28"/>
      <c r="D1210" s="28"/>
      <c r="E1210" s="28"/>
      <c r="F1210" s="28"/>
    </row>
    <row r="1211" spans="1:6" x14ac:dyDescent="0.2">
      <c r="A1211" s="28">
        <v>2</v>
      </c>
      <c r="B1211" s="34" t="s">
        <v>1431</v>
      </c>
      <c r="C1211" s="28"/>
      <c r="D1211" s="28"/>
      <c r="E1211" s="28"/>
      <c r="F1211" s="28"/>
    </row>
    <row r="1212" spans="1:6" x14ac:dyDescent="0.2">
      <c r="A1212" s="28">
        <v>3</v>
      </c>
      <c r="B1212" s="34" t="s">
        <v>1432</v>
      </c>
      <c r="C1212" s="28"/>
      <c r="D1212" s="28"/>
      <c r="E1212" s="28"/>
      <c r="F1212" s="28"/>
    </row>
    <row r="1213" spans="1:6" x14ac:dyDescent="0.2">
      <c r="A1213" s="28">
        <v>4</v>
      </c>
      <c r="B1213" s="34" t="s">
        <v>1433</v>
      </c>
      <c r="C1213" s="28"/>
      <c r="D1213" s="28"/>
      <c r="E1213" s="28"/>
      <c r="F1213" s="28"/>
    </row>
    <row r="1214" spans="1:6" x14ac:dyDescent="0.2">
      <c r="A1214" s="28"/>
      <c r="B1214" s="28"/>
      <c r="C1214" s="28"/>
      <c r="D1214" s="28"/>
      <c r="E1214" s="28"/>
      <c r="F1214" s="28"/>
    </row>
    <row r="1215" spans="1:6" x14ac:dyDescent="0.2">
      <c r="A1215" s="29" t="s">
        <v>233</v>
      </c>
      <c r="B1215" s="30"/>
      <c r="C1215" s="28"/>
      <c r="D1215" s="28"/>
      <c r="E1215" s="28"/>
      <c r="F1215" s="28"/>
    </row>
    <row r="1216" spans="1:6" ht="25.5" x14ac:dyDescent="0.2">
      <c r="A1216" s="28">
        <v>1</v>
      </c>
      <c r="B1216" s="34" t="s">
        <v>1434</v>
      </c>
      <c r="C1216" s="28"/>
      <c r="D1216" s="28"/>
      <c r="E1216" s="28"/>
      <c r="F1216" s="28"/>
    </row>
    <row r="1217" spans="1:6" x14ac:dyDescent="0.2">
      <c r="A1217" s="28">
        <v>2</v>
      </c>
      <c r="B1217" s="34" t="s">
        <v>1431</v>
      </c>
      <c r="C1217" s="28"/>
      <c r="D1217" s="28"/>
      <c r="E1217" s="28"/>
      <c r="F1217" s="28"/>
    </row>
    <row r="1218" spans="1:6" x14ac:dyDescent="0.2">
      <c r="A1218" s="28">
        <v>3</v>
      </c>
      <c r="B1218" s="34" t="s">
        <v>1432</v>
      </c>
      <c r="C1218" s="28"/>
      <c r="D1218" s="28"/>
      <c r="E1218" s="28"/>
      <c r="F1218" s="28"/>
    </row>
    <row r="1219" spans="1:6" x14ac:dyDescent="0.2">
      <c r="A1219" s="28">
        <v>4</v>
      </c>
      <c r="B1219" s="34" t="s">
        <v>1433</v>
      </c>
      <c r="C1219" s="28"/>
      <c r="D1219" s="28"/>
      <c r="E1219" s="28"/>
      <c r="F1219" s="28"/>
    </row>
    <row r="1220" spans="1:6" x14ac:dyDescent="0.2">
      <c r="A1220" s="28"/>
      <c r="B1220" s="28"/>
      <c r="C1220" s="28"/>
      <c r="D1220" s="28"/>
      <c r="E1220" s="28"/>
      <c r="F1220" s="28"/>
    </row>
    <row r="1221" spans="1:6" x14ac:dyDescent="0.2">
      <c r="A1221" s="29" t="s">
        <v>236</v>
      </c>
      <c r="B1221" s="30"/>
      <c r="C1221" s="28"/>
      <c r="D1221" s="28"/>
      <c r="E1221" s="28"/>
      <c r="F1221" s="28"/>
    </row>
    <row r="1222" spans="1:6" x14ac:dyDescent="0.2">
      <c r="A1222" s="28">
        <v>1</v>
      </c>
      <c r="B1222" s="34" t="s">
        <v>1435</v>
      </c>
      <c r="C1222" s="28"/>
      <c r="D1222" s="28"/>
      <c r="E1222" s="28"/>
      <c r="F1222" s="28"/>
    </row>
    <row r="1223" spans="1:6" x14ac:dyDescent="0.2">
      <c r="A1223" s="28">
        <v>2</v>
      </c>
      <c r="B1223" s="34" t="s">
        <v>1431</v>
      </c>
      <c r="C1223" s="28"/>
      <c r="D1223" s="28"/>
      <c r="E1223" s="28"/>
      <c r="F1223" s="28"/>
    </row>
    <row r="1224" spans="1:6" x14ac:dyDescent="0.2">
      <c r="A1224" s="28">
        <v>3</v>
      </c>
      <c r="B1224" s="34" t="s">
        <v>1432</v>
      </c>
      <c r="C1224" s="28"/>
      <c r="D1224" s="28"/>
      <c r="E1224" s="28"/>
      <c r="F1224" s="28"/>
    </row>
    <row r="1225" spans="1:6" x14ac:dyDescent="0.2">
      <c r="A1225" s="28">
        <v>4</v>
      </c>
      <c r="B1225" s="34" t="s">
        <v>1433</v>
      </c>
      <c r="C1225" s="28"/>
      <c r="D1225" s="28"/>
      <c r="E1225" s="28"/>
      <c r="F1225" s="28"/>
    </row>
    <row r="1226" spans="1:6" x14ac:dyDescent="0.2">
      <c r="A1226" s="28"/>
      <c r="B1226" s="28"/>
      <c r="C1226" s="28"/>
      <c r="D1226" s="28"/>
      <c r="E1226" s="28"/>
      <c r="F1226" s="28"/>
    </row>
    <row r="1227" spans="1:6" x14ac:dyDescent="0.2">
      <c r="A1227" s="29" t="s">
        <v>239</v>
      </c>
      <c r="B1227" s="30"/>
      <c r="C1227" s="28"/>
      <c r="D1227" s="28"/>
      <c r="E1227" s="28"/>
      <c r="F1227" s="28"/>
    </row>
    <row r="1228" spans="1:6" ht="25.5" x14ac:dyDescent="0.2">
      <c r="A1228" s="28">
        <v>1</v>
      </c>
      <c r="B1228" s="34" t="s">
        <v>1436</v>
      </c>
      <c r="C1228" s="28"/>
      <c r="D1228" s="28"/>
      <c r="E1228" s="28"/>
      <c r="F1228" s="28"/>
    </row>
    <row r="1229" spans="1:6" x14ac:dyDescent="0.2">
      <c r="A1229" s="28">
        <v>2</v>
      </c>
      <c r="B1229" s="34" t="s">
        <v>1431</v>
      </c>
      <c r="C1229" s="28"/>
      <c r="D1229" s="28"/>
      <c r="E1229" s="28"/>
      <c r="F1229" s="28"/>
    </row>
    <row r="1230" spans="1:6" x14ac:dyDescent="0.2">
      <c r="A1230" s="28">
        <v>3</v>
      </c>
      <c r="B1230" s="34" t="s">
        <v>1432</v>
      </c>
      <c r="C1230" s="28"/>
      <c r="D1230" s="28"/>
      <c r="E1230" s="28"/>
      <c r="F1230" s="28"/>
    </row>
    <row r="1231" spans="1:6" x14ac:dyDescent="0.2">
      <c r="A1231" s="28">
        <v>4</v>
      </c>
      <c r="B1231" s="34" t="s">
        <v>1433</v>
      </c>
      <c r="C1231" s="28"/>
      <c r="D1231" s="28"/>
      <c r="E1231" s="28"/>
      <c r="F1231" s="28"/>
    </row>
    <row r="1232" spans="1:6" x14ac:dyDescent="0.2">
      <c r="A1232" s="28"/>
      <c r="B1232" s="28"/>
      <c r="C1232" s="28"/>
      <c r="D1232" s="28"/>
      <c r="E1232" s="28"/>
      <c r="F1232" s="28"/>
    </row>
    <row r="1233" spans="1:6" x14ac:dyDescent="0.2">
      <c r="A1233" s="29" t="s">
        <v>1437</v>
      </c>
      <c r="B1233" s="30"/>
      <c r="C1233" s="28"/>
      <c r="D1233" s="28"/>
      <c r="E1233" s="28"/>
      <c r="F1233" s="28"/>
    </row>
    <row r="1234" spans="1:6" x14ac:dyDescent="0.2">
      <c r="A1234" s="28">
        <v>1</v>
      </c>
      <c r="B1234" s="34" t="s">
        <v>1438</v>
      </c>
      <c r="C1234" s="28"/>
      <c r="D1234" s="28"/>
      <c r="E1234" s="28"/>
      <c r="F1234" s="28"/>
    </row>
    <row r="1235" spans="1:6" x14ac:dyDescent="0.2">
      <c r="A1235" s="28">
        <v>2</v>
      </c>
      <c r="B1235" s="34" t="s">
        <v>1439</v>
      </c>
      <c r="C1235" s="28"/>
      <c r="D1235" s="28"/>
      <c r="E1235" s="28"/>
      <c r="F1235" s="28"/>
    </row>
    <row r="1236" spans="1:6" ht="25.5" x14ac:dyDescent="0.2">
      <c r="A1236" s="28">
        <v>3</v>
      </c>
      <c r="B1236" s="34" t="s">
        <v>1440</v>
      </c>
      <c r="C1236" s="28"/>
      <c r="D1236" s="28"/>
      <c r="E1236" s="28"/>
      <c r="F1236" s="28"/>
    </row>
    <row r="1237" spans="1:6" x14ac:dyDescent="0.2">
      <c r="A1237" s="28"/>
      <c r="B1237" s="28"/>
      <c r="C1237" s="28"/>
      <c r="D1237" s="28"/>
      <c r="E1237" s="28"/>
      <c r="F1237" s="28"/>
    </row>
    <row r="1238" spans="1:6" x14ac:dyDescent="0.2">
      <c r="A1238" s="29" t="s">
        <v>1441</v>
      </c>
      <c r="B1238" s="30"/>
      <c r="C1238" s="28"/>
      <c r="D1238" s="28"/>
      <c r="E1238" s="28"/>
      <c r="F1238" s="28"/>
    </row>
    <row r="1239" spans="1:6" ht="25.5" x14ac:dyDescent="0.2">
      <c r="A1239" s="28">
        <v>1</v>
      </c>
      <c r="B1239" s="34" t="s">
        <v>1442</v>
      </c>
      <c r="C1239" s="28"/>
      <c r="D1239" s="28"/>
      <c r="E1239" s="28"/>
      <c r="F1239" s="28"/>
    </row>
    <row r="1240" spans="1:6" x14ac:dyDescent="0.2">
      <c r="A1240" s="28">
        <v>2</v>
      </c>
      <c r="B1240" s="34" t="s">
        <v>1439</v>
      </c>
      <c r="C1240" s="28"/>
      <c r="D1240" s="28"/>
      <c r="E1240" s="28"/>
      <c r="F1240" s="28"/>
    </row>
    <row r="1241" spans="1:6" ht="25.5" x14ac:dyDescent="0.2">
      <c r="A1241" s="28">
        <v>3</v>
      </c>
      <c r="B1241" s="34" t="s">
        <v>1440</v>
      </c>
      <c r="C1241" s="28"/>
      <c r="D1241" s="28"/>
      <c r="E1241" s="28"/>
      <c r="F1241" s="28"/>
    </row>
    <row r="1242" spans="1:6" x14ac:dyDescent="0.2">
      <c r="A1242" s="28"/>
      <c r="B1242" s="28"/>
      <c r="C1242" s="28"/>
      <c r="D1242" s="28"/>
      <c r="E1242" s="28"/>
      <c r="F1242" s="28"/>
    </row>
    <row r="1243" spans="1:6" x14ac:dyDescent="0.2">
      <c r="A1243" s="29" t="s">
        <v>1443</v>
      </c>
      <c r="B1243" s="30"/>
      <c r="C1243" s="28"/>
      <c r="D1243" s="28"/>
      <c r="E1243" s="28"/>
      <c r="F1243" s="28"/>
    </row>
    <row r="1244" spans="1:6" ht="25.5" x14ac:dyDescent="0.2">
      <c r="A1244" s="28">
        <v>1</v>
      </c>
      <c r="B1244" s="34" t="s">
        <v>1444</v>
      </c>
      <c r="C1244" s="28"/>
      <c r="D1244" s="28"/>
      <c r="E1244" s="28"/>
      <c r="F1244" s="28"/>
    </row>
    <row r="1245" spans="1:6" x14ac:dyDescent="0.2">
      <c r="A1245" s="28">
        <v>2</v>
      </c>
      <c r="B1245" s="34" t="s">
        <v>1445</v>
      </c>
      <c r="C1245" s="28"/>
      <c r="D1245" s="28"/>
      <c r="E1245" s="28"/>
      <c r="F1245" s="28"/>
    </row>
    <row r="1246" spans="1:6" x14ac:dyDescent="0.2">
      <c r="A1246" s="28">
        <v>3</v>
      </c>
      <c r="B1246" s="34" t="s">
        <v>1446</v>
      </c>
      <c r="C1246" s="28"/>
      <c r="D1246" s="28"/>
      <c r="E1246" s="28"/>
      <c r="F1246" s="28"/>
    </row>
    <row r="1247" spans="1:6" x14ac:dyDescent="0.2">
      <c r="A1247" s="28">
        <v>4</v>
      </c>
      <c r="B1247" s="34" t="s">
        <v>1447</v>
      </c>
      <c r="C1247" s="28"/>
      <c r="D1247" s="28"/>
      <c r="E1247" s="28"/>
      <c r="F1247" s="28"/>
    </row>
    <row r="1248" spans="1:6" ht="25.5" x14ac:dyDescent="0.2">
      <c r="A1248" s="28">
        <v>5</v>
      </c>
      <c r="B1248" s="34" t="s">
        <v>1448</v>
      </c>
      <c r="C1248" s="28"/>
      <c r="D1248" s="28"/>
      <c r="E1248" s="28"/>
      <c r="F1248" s="28"/>
    </row>
    <row r="1249" spans="1:6" x14ac:dyDescent="0.2">
      <c r="A1249" s="28"/>
      <c r="B1249" s="28"/>
      <c r="C1249" s="28"/>
      <c r="D1249" s="28"/>
      <c r="E1249" s="28"/>
      <c r="F1249" s="28"/>
    </row>
    <row r="1250" spans="1:6" x14ac:dyDescent="0.2">
      <c r="A1250" s="29" t="s">
        <v>1449</v>
      </c>
      <c r="B1250" s="30"/>
      <c r="C1250" s="28"/>
      <c r="D1250" s="28"/>
      <c r="E1250" s="28"/>
      <c r="F1250" s="28"/>
    </row>
    <row r="1251" spans="1:6" x14ac:dyDescent="0.2">
      <c r="A1251" s="28">
        <v>1</v>
      </c>
      <c r="B1251" s="34" t="s">
        <v>1450</v>
      </c>
      <c r="C1251" s="28"/>
      <c r="D1251" s="28"/>
      <c r="E1251" s="28"/>
      <c r="F1251" s="28"/>
    </row>
    <row r="1252" spans="1:6" x14ac:dyDescent="0.2">
      <c r="A1252" s="28">
        <v>2</v>
      </c>
      <c r="B1252" s="34" t="s">
        <v>1439</v>
      </c>
      <c r="C1252" s="28"/>
      <c r="D1252" s="28"/>
      <c r="E1252" s="28"/>
      <c r="F1252" s="28"/>
    </row>
    <row r="1253" spans="1:6" ht="25.5" x14ac:dyDescent="0.2">
      <c r="A1253" s="28">
        <v>3</v>
      </c>
      <c r="B1253" s="34" t="s">
        <v>1440</v>
      </c>
      <c r="C1253" s="28"/>
      <c r="D1253" s="28"/>
      <c r="E1253" s="28"/>
      <c r="F1253" s="28"/>
    </row>
    <row r="1254" spans="1:6" x14ac:dyDescent="0.2">
      <c r="A1254" s="28"/>
      <c r="B1254" s="28"/>
      <c r="C1254" s="28"/>
      <c r="D1254" s="28"/>
      <c r="E1254" s="28"/>
      <c r="F1254" s="28"/>
    </row>
    <row r="1255" spans="1:6" x14ac:dyDescent="0.2">
      <c r="A1255" s="29" t="s">
        <v>1451</v>
      </c>
      <c r="B1255" s="30"/>
      <c r="C1255" s="28"/>
      <c r="D1255" s="28"/>
      <c r="E1255" s="28"/>
      <c r="F1255" s="28"/>
    </row>
    <row r="1256" spans="1:6" x14ac:dyDescent="0.2">
      <c r="A1256" s="28">
        <v>1</v>
      </c>
      <c r="B1256" s="34" t="s">
        <v>1452</v>
      </c>
      <c r="C1256" s="28"/>
      <c r="D1256" s="28"/>
      <c r="E1256" s="28"/>
      <c r="F1256" s="28"/>
    </row>
    <row r="1257" spans="1:6" x14ac:dyDescent="0.2">
      <c r="A1257" s="28">
        <v>2</v>
      </c>
      <c r="B1257" s="34" t="s">
        <v>1439</v>
      </c>
      <c r="C1257" s="28"/>
      <c r="D1257" s="28"/>
      <c r="E1257" s="28"/>
      <c r="F1257" s="28"/>
    </row>
    <row r="1258" spans="1:6" ht="25.5" x14ac:dyDescent="0.2">
      <c r="A1258" s="28">
        <v>3</v>
      </c>
      <c r="B1258" s="34" t="s">
        <v>1440</v>
      </c>
      <c r="C1258" s="28"/>
      <c r="D1258" s="28"/>
      <c r="E1258" s="28"/>
      <c r="F1258" s="28"/>
    </row>
    <row r="1259" spans="1:6" x14ac:dyDescent="0.2">
      <c r="A1259" s="28"/>
      <c r="B1259" s="28"/>
      <c r="C1259" s="28"/>
      <c r="D1259" s="28"/>
      <c r="E1259" s="28"/>
      <c r="F1259" s="28"/>
    </row>
    <row r="1260" spans="1:6" ht="25.5" x14ac:dyDescent="0.2">
      <c r="A1260" s="29" t="s">
        <v>1453</v>
      </c>
      <c r="B1260" s="30"/>
      <c r="C1260" s="28"/>
      <c r="D1260" s="28"/>
      <c r="E1260" s="28"/>
      <c r="F1260" s="28"/>
    </row>
    <row r="1261" spans="1:6" x14ac:dyDescent="0.2">
      <c r="A1261" s="28">
        <v>1</v>
      </c>
      <c r="B1261" s="34" t="s">
        <v>1454</v>
      </c>
      <c r="C1261" s="28"/>
      <c r="D1261" s="28"/>
      <c r="E1261" s="28"/>
      <c r="F1261" s="28"/>
    </row>
    <row r="1262" spans="1:6" x14ac:dyDescent="0.2">
      <c r="A1262" s="28">
        <v>2</v>
      </c>
      <c r="B1262" s="34" t="s">
        <v>1439</v>
      </c>
      <c r="C1262" s="28"/>
      <c r="D1262" s="28"/>
      <c r="E1262" s="28"/>
      <c r="F1262" s="28"/>
    </row>
    <row r="1263" spans="1:6" ht="25.5" x14ac:dyDescent="0.2">
      <c r="A1263" s="28">
        <v>3</v>
      </c>
      <c r="B1263" s="34" t="s">
        <v>1440</v>
      </c>
      <c r="C1263" s="28"/>
      <c r="D1263" s="28"/>
      <c r="E1263" s="28"/>
      <c r="F1263" s="28"/>
    </row>
    <row r="1264" spans="1:6" x14ac:dyDescent="0.2">
      <c r="A1264" s="28"/>
      <c r="B1264" s="28"/>
      <c r="C1264" s="28"/>
      <c r="D1264" s="28"/>
      <c r="E1264" s="28"/>
      <c r="F1264" s="28"/>
    </row>
    <row r="1265" spans="1:6" x14ac:dyDescent="0.2">
      <c r="A1265" s="29" t="s">
        <v>1455</v>
      </c>
      <c r="B1265" s="30"/>
      <c r="C1265" s="28"/>
      <c r="D1265" s="28"/>
      <c r="E1265" s="28"/>
      <c r="F1265" s="28"/>
    </row>
    <row r="1266" spans="1:6" x14ac:dyDescent="0.2">
      <c r="A1266" s="28">
        <v>1</v>
      </c>
      <c r="B1266" s="34" t="s">
        <v>1456</v>
      </c>
      <c r="C1266" s="28"/>
      <c r="D1266" s="28"/>
      <c r="E1266" s="28"/>
      <c r="F1266" s="28"/>
    </row>
    <row r="1267" spans="1:6" ht="25.5" x14ac:dyDescent="0.2">
      <c r="A1267" s="28">
        <v>2</v>
      </c>
      <c r="B1267" s="34" t="s">
        <v>1457</v>
      </c>
      <c r="C1267" s="28"/>
      <c r="D1267" s="28"/>
      <c r="E1267" s="28"/>
      <c r="F1267" s="28"/>
    </row>
    <row r="1268" spans="1:6" ht="25.5" x14ac:dyDescent="0.2">
      <c r="A1268" s="28">
        <v>3</v>
      </c>
      <c r="B1268" s="34" t="s">
        <v>1458</v>
      </c>
      <c r="C1268" s="28"/>
      <c r="D1268" s="28"/>
      <c r="E1268" s="28"/>
      <c r="F1268" s="28"/>
    </row>
    <row r="1269" spans="1:6" ht="25.5" x14ac:dyDescent="0.2">
      <c r="A1269" s="28">
        <v>4</v>
      </c>
      <c r="B1269" s="34" t="s">
        <v>1459</v>
      </c>
      <c r="C1269" s="28"/>
      <c r="D1269" s="28"/>
      <c r="E1269" s="28"/>
      <c r="F1269" s="28"/>
    </row>
    <row r="1270" spans="1:6" ht="25.5" x14ac:dyDescent="0.2">
      <c r="A1270" s="28">
        <v>5</v>
      </c>
      <c r="B1270" s="34" t="s">
        <v>1460</v>
      </c>
      <c r="C1270" s="28"/>
      <c r="D1270" s="28"/>
      <c r="E1270" s="28"/>
      <c r="F1270" s="28"/>
    </row>
    <row r="1271" spans="1:6" ht="25.5" x14ac:dyDescent="0.2">
      <c r="A1271" s="28">
        <v>6</v>
      </c>
      <c r="B1271" s="34" t="s">
        <v>1461</v>
      </c>
      <c r="C1271" s="28"/>
      <c r="D1271" s="28"/>
      <c r="E1271" s="28"/>
      <c r="F1271" s="28"/>
    </row>
    <row r="1272" spans="1:6" x14ac:dyDescent="0.2">
      <c r="A1272" s="28"/>
      <c r="B1272" s="28"/>
      <c r="C1272" s="28"/>
      <c r="D1272" s="28"/>
      <c r="E1272" s="28"/>
      <c r="F1272" s="28"/>
    </row>
    <row r="1273" spans="1:6" x14ac:dyDescent="0.2">
      <c r="A1273" s="29" t="s">
        <v>1462</v>
      </c>
      <c r="B1273" s="30"/>
      <c r="C1273" s="28"/>
      <c r="D1273" s="28"/>
      <c r="E1273" s="28"/>
      <c r="F1273" s="28"/>
    </row>
    <row r="1274" spans="1:6" ht="25.5" x14ac:dyDescent="0.2">
      <c r="A1274" s="28">
        <v>1</v>
      </c>
      <c r="B1274" s="34" t="s">
        <v>1463</v>
      </c>
      <c r="C1274" s="28"/>
      <c r="D1274" s="28"/>
      <c r="E1274" s="28"/>
      <c r="F1274" s="28"/>
    </row>
    <row r="1275" spans="1:6" x14ac:dyDescent="0.2">
      <c r="A1275" s="28">
        <v>2</v>
      </c>
      <c r="B1275" s="34" t="s">
        <v>1464</v>
      </c>
      <c r="C1275" s="28"/>
      <c r="D1275" s="28"/>
      <c r="E1275" s="28"/>
      <c r="F1275" s="28"/>
    </row>
    <row r="1276" spans="1:6" ht="25.5" x14ac:dyDescent="0.2">
      <c r="A1276" s="28">
        <v>3</v>
      </c>
      <c r="B1276" s="34" t="s">
        <v>1465</v>
      </c>
      <c r="C1276" s="28"/>
      <c r="D1276" s="28"/>
      <c r="E1276" s="28"/>
      <c r="F1276" s="28"/>
    </row>
    <row r="1277" spans="1:6" ht="25.5" x14ac:dyDescent="0.2">
      <c r="A1277" s="28">
        <v>4</v>
      </c>
      <c r="B1277" s="34" t="s">
        <v>1466</v>
      </c>
      <c r="C1277" s="28"/>
      <c r="D1277" s="28"/>
      <c r="E1277" s="28"/>
      <c r="F1277" s="28"/>
    </row>
    <row r="1278" spans="1:6" x14ac:dyDescent="0.2">
      <c r="A1278" s="28">
        <v>5</v>
      </c>
      <c r="B1278" s="34" t="s">
        <v>1467</v>
      </c>
      <c r="C1278" s="28"/>
      <c r="D1278" s="28"/>
      <c r="E1278" s="28"/>
      <c r="F1278" s="28"/>
    </row>
    <row r="1279" spans="1:6" x14ac:dyDescent="0.2">
      <c r="A1279" s="28"/>
      <c r="B1279" s="28"/>
      <c r="C1279" s="28"/>
      <c r="D1279" s="28"/>
      <c r="E1279" s="28"/>
      <c r="F1279" s="28"/>
    </row>
    <row r="1280" spans="1:6" x14ac:dyDescent="0.2">
      <c r="A1280" s="29" t="s">
        <v>1468</v>
      </c>
      <c r="B1280" s="30"/>
      <c r="C1280" s="28"/>
      <c r="D1280" s="28"/>
      <c r="E1280" s="28"/>
      <c r="F1280" s="28"/>
    </row>
    <row r="1281" spans="1:6" ht="25.5" x14ac:dyDescent="0.2">
      <c r="A1281" s="28">
        <v>1</v>
      </c>
      <c r="B1281" s="34" t="s">
        <v>1469</v>
      </c>
      <c r="C1281" s="28"/>
      <c r="D1281" s="28"/>
      <c r="E1281" s="28"/>
      <c r="F1281" s="28"/>
    </row>
    <row r="1282" spans="1:6" x14ac:dyDescent="0.2">
      <c r="A1282" s="28">
        <v>2</v>
      </c>
      <c r="B1282" s="34" t="s">
        <v>1470</v>
      </c>
      <c r="C1282" s="28"/>
      <c r="D1282" s="28"/>
      <c r="E1282" s="28"/>
      <c r="F1282" s="28"/>
    </row>
    <row r="1283" spans="1:6" ht="25.5" x14ac:dyDescent="0.2">
      <c r="A1283" s="28">
        <v>3</v>
      </c>
      <c r="B1283" s="34" t="s">
        <v>1471</v>
      </c>
      <c r="C1283" s="28"/>
      <c r="D1283" s="28"/>
      <c r="E1283" s="28"/>
      <c r="F1283" s="28"/>
    </row>
    <row r="1284" spans="1:6" ht="25.5" x14ac:dyDescent="0.2">
      <c r="A1284" s="28">
        <v>4</v>
      </c>
      <c r="B1284" s="34" t="s">
        <v>1472</v>
      </c>
      <c r="C1284" s="28"/>
      <c r="D1284" s="28"/>
      <c r="E1284" s="28"/>
      <c r="F1284" s="28"/>
    </row>
    <row r="1285" spans="1:6" ht="25.5" x14ac:dyDescent="0.2">
      <c r="A1285" s="28">
        <v>5</v>
      </c>
      <c r="B1285" s="34" t="s">
        <v>1473</v>
      </c>
      <c r="C1285" s="28"/>
      <c r="D1285" s="28"/>
      <c r="E1285" s="28"/>
      <c r="F1285" s="28"/>
    </row>
    <row r="1286" spans="1:6" x14ac:dyDescent="0.2">
      <c r="A1286" s="28"/>
      <c r="B1286" s="28"/>
      <c r="C1286" s="28"/>
      <c r="D1286" s="28"/>
      <c r="E1286" s="28"/>
      <c r="F1286" s="28"/>
    </row>
    <row r="1287" spans="1:6" x14ac:dyDescent="0.2">
      <c r="A1287" s="29" t="s">
        <v>1474</v>
      </c>
      <c r="B1287" s="30"/>
      <c r="C1287" s="28"/>
      <c r="D1287" s="28"/>
      <c r="E1287" s="28"/>
      <c r="F1287" s="28"/>
    </row>
    <row r="1288" spans="1:6" x14ac:dyDescent="0.2">
      <c r="A1288" s="28">
        <v>1</v>
      </c>
      <c r="B1288" s="34" t="s">
        <v>1475</v>
      </c>
      <c r="C1288" s="28"/>
      <c r="D1288" s="28"/>
      <c r="E1288" s="28"/>
      <c r="F1288" s="28"/>
    </row>
    <row r="1289" spans="1:6" x14ac:dyDescent="0.2">
      <c r="A1289" s="28">
        <v>2</v>
      </c>
      <c r="B1289" s="34" t="s">
        <v>1439</v>
      </c>
      <c r="C1289" s="28"/>
      <c r="D1289" s="28"/>
      <c r="E1289" s="28"/>
      <c r="F1289" s="28"/>
    </row>
    <row r="1290" spans="1:6" ht="25.5" x14ac:dyDescent="0.2">
      <c r="A1290" s="28">
        <v>3</v>
      </c>
      <c r="B1290" s="34" t="s">
        <v>1440</v>
      </c>
      <c r="C1290" s="28"/>
      <c r="D1290" s="28"/>
      <c r="E1290" s="28"/>
      <c r="F1290" s="28"/>
    </row>
    <row r="1291" spans="1:6" x14ac:dyDescent="0.2">
      <c r="A1291" s="28"/>
      <c r="B1291" s="28"/>
      <c r="C1291" s="28"/>
      <c r="D1291" s="28"/>
      <c r="E1291" s="28"/>
      <c r="F1291" s="28"/>
    </row>
    <row r="1292" spans="1:6" x14ac:dyDescent="0.2">
      <c r="A1292" s="29" t="s">
        <v>1476</v>
      </c>
      <c r="B1292" s="30"/>
      <c r="C1292" s="28"/>
      <c r="D1292" s="28"/>
      <c r="E1292" s="28"/>
      <c r="F1292" s="28"/>
    </row>
    <row r="1293" spans="1:6" x14ac:dyDescent="0.2">
      <c r="A1293" s="28">
        <v>1</v>
      </c>
      <c r="B1293" s="34" t="s">
        <v>1477</v>
      </c>
      <c r="C1293" s="28"/>
      <c r="D1293" s="28"/>
      <c r="E1293" s="28"/>
      <c r="F1293" s="28"/>
    </row>
    <row r="1294" spans="1:6" x14ac:dyDescent="0.2">
      <c r="A1294" s="28">
        <v>2</v>
      </c>
      <c r="B1294" s="34" t="s">
        <v>1439</v>
      </c>
      <c r="C1294" s="28"/>
      <c r="D1294" s="28"/>
      <c r="E1294" s="28"/>
      <c r="F1294" s="28"/>
    </row>
    <row r="1295" spans="1:6" ht="25.5" x14ac:dyDescent="0.2">
      <c r="A1295" s="28">
        <v>3</v>
      </c>
      <c r="B1295" s="34" t="s">
        <v>1440</v>
      </c>
      <c r="C1295" s="28"/>
      <c r="D1295" s="28"/>
      <c r="E1295" s="28"/>
      <c r="F1295" s="28"/>
    </row>
    <row r="1296" spans="1:6" x14ac:dyDescent="0.2">
      <c r="A1296" s="28"/>
      <c r="B1296" s="28"/>
      <c r="C1296" s="28"/>
      <c r="D1296" s="28"/>
      <c r="E1296" s="28"/>
      <c r="F1296" s="28"/>
    </row>
    <row r="1297" spans="1:6" x14ac:dyDescent="0.2">
      <c r="A1297" s="29" t="s">
        <v>1478</v>
      </c>
      <c r="B1297" s="30"/>
      <c r="C1297" s="28"/>
      <c r="D1297" s="28"/>
      <c r="E1297" s="28"/>
      <c r="F1297" s="28"/>
    </row>
    <row r="1298" spans="1:6" x14ac:dyDescent="0.2">
      <c r="A1298" s="28">
        <v>1</v>
      </c>
      <c r="B1298" s="34" t="s">
        <v>1479</v>
      </c>
      <c r="C1298" s="28"/>
      <c r="D1298" s="28"/>
      <c r="E1298" s="28"/>
      <c r="F1298" s="28"/>
    </row>
    <row r="1299" spans="1:6" x14ac:dyDescent="0.2">
      <c r="A1299" s="28">
        <v>2</v>
      </c>
      <c r="B1299" s="34" t="s">
        <v>1439</v>
      </c>
      <c r="C1299" s="28"/>
      <c r="D1299" s="28"/>
      <c r="E1299" s="28"/>
      <c r="F1299" s="28"/>
    </row>
    <row r="1300" spans="1:6" ht="25.5" x14ac:dyDescent="0.2">
      <c r="A1300" s="28">
        <v>3</v>
      </c>
      <c r="B1300" s="34" t="s">
        <v>1440</v>
      </c>
      <c r="C1300" s="28"/>
      <c r="D1300" s="28"/>
      <c r="E1300" s="28"/>
      <c r="F1300" s="28"/>
    </row>
    <row r="1301" spans="1:6" x14ac:dyDescent="0.2">
      <c r="A1301" s="28"/>
      <c r="B1301" s="28"/>
      <c r="C1301" s="28"/>
      <c r="D1301" s="28"/>
      <c r="E1301" s="28"/>
      <c r="F1301" s="28"/>
    </row>
    <row r="1302" spans="1:6" ht="25.5" x14ac:dyDescent="0.2">
      <c r="A1302" s="29" t="s">
        <v>1480</v>
      </c>
      <c r="B1302" s="30"/>
      <c r="C1302" s="28"/>
      <c r="D1302" s="28"/>
      <c r="E1302" s="28"/>
      <c r="F1302" s="28"/>
    </row>
    <row r="1303" spans="1:6" x14ac:dyDescent="0.2">
      <c r="A1303" s="28">
        <v>1</v>
      </c>
      <c r="B1303" s="34" t="s">
        <v>1481</v>
      </c>
      <c r="C1303" s="28"/>
      <c r="D1303" s="28"/>
      <c r="E1303" s="28"/>
      <c r="F1303" s="28"/>
    </row>
    <row r="1304" spans="1:6" x14ac:dyDescent="0.2">
      <c r="A1304" s="28">
        <v>2</v>
      </c>
      <c r="B1304" s="34" t="s">
        <v>1439</v>
      </c>
      <c r="C1304" s="28"/>
      <c r="D1304" s="28"/>
      <c r="E1304" s="28"/>
      <c r="F1304" s="28"/>
    </row>
    <row r="1305" spans="1:6" ht="25.5" x14ac:dyDescent="0.2">
      <c r="A1305" s="28">
        <v>3</v>
      </c>
      <c r="B1305" s="34" t="s">
        <v>1440</v>
      </c>
      <c r="C1305" s="28"/>
      <c r="D1305" s="28"/>
      <c r="E1305" s="28"/>
      <c r="F1305" s="28"/>
    </row>
    <row r="1306" spans="1:6" x14ac:dyDescent="0.2">
      <c r="A1306" s="28"/>
      <c r="B1306" s="28"/>
      <c r="C1306" s="28"/>
      <c r="D1306" s="28"/>
      <c r="E1306" s="28"/>
      <c r="F1306" s="28"/>
    </row>
    <row r="1307" spans="1:6" x14ac:dyDescent="0.2">
      <c r="A1307" s="29" t="s">
        <v>333</v>
      </c>
      <c r="B1307" s="30"/>
      <c r="C1307" s="28"/>
      <c r="D1307" s="28"/>
      <c r="E1307" s="28"/>
      <c r="F1307" s="28"/>
    </row>
    <row r="1308" spans="1:6" ht="25.5" x14ac:dyDescent="0.2">
      <c r="A1308" s="28">
        <v>1</v>
      </c>
      <c r="B1308" s="34" t="s">
        <v>1482</v>
      </c>
      <c r="C1308" s="28"/>
      <c r="D1308" s="28"/>
      <c r="E1308" s="28"/>
      <c r="F1308" s="28"/>
    </row>
    <row r="1309" spans="1:6" x14ac:dyDescent="0.2">
      <c r="A1309" s="28">
        <v>2</v>
      </c>
      <c r="B1309" s="34" t="s">
        <v>1483</v>
      </c>
      <c r="C1309" s="28"/>
      <c r="D1309" s="28"/>
      <c r="E1309" s="28"/>
      <c r="F1309" s="28"/>
    </row>
    <row r="1310" spans="1:6" x14ac:dyDescent="0.2">
      <c r="A1310" s="28">
        <v>3</v>
      </c>
      <c r="B1310" s="34" t="s">
        <v>1484</v>
      </c>
      <c r="C1310" s="28"/>
      <c r="D1310" s="28"/>
      <c r="E1310" s="28"/>
      <c r="F1310" s="28"/>
    </row>
    <row r="1311" spans="1:6" ht="25.5" x14ac:dyDescent="0.2">
      <c r="A1311" s="28">
        <v>4</v>
      </c>
      <c r="B1311" s="34" t="s">
        <v>1485</v>
      </c>
      <c r="C1311" s="28"/>
      <c r="D1311" s="28"/>
      <c r="E1311" s="28"/>
      <c r="F1311" s="28"/>
    </row>
    <row r="1312" spans="1:6" x14ac:dyDescent="0.2">
      <c r="A1312" s="28">
        <v>5</v>
      </c>
      <c r="B1312" s="34" t="s">
        <v>1486</v>
      </c>
      <c r="C1312" s="28"/>
      <c r="D1312" s="28"/>
      <c r="E1312" s="28"/>
      <c r="F1312" s="28"/>
    </row>
    <row r="1313" spans="1:6" ht="25.5" x14ac:dyDescent="0.2">
      <c r="A1313" s="28">
        <v>6</v>
      </c>
      <c r="B1313" s="34" t="s">
        <v>1487</v>
      </c>
      <c r="C1313" s="28"/>
      <c r="D1313" s="28"/>
      <c r="E1313" s="28"/>
      <c r="F1313" s="28"/>
    </row>
    <row r="1314" spans="1:6" x14ac:dyDescent="0.2">
      <c r="A1314" s="28"/>
      <c r="B1314" s="28"/>
      <c r="C1314" s="28"/>
      <c r="D1314" s="28"/>
      <c r="E1314" s="28"/>
      <c r="F1314" s="28"/>
    </row>
    <row r="1315" spans="1:6" x14ac:dyDescent="0.2">
      <c r="A1315" s="29" t="s">
        <v>335</v>
      </c>
      <c r="B1315" s="30"/>
      <c r="C1315" s="28"/>
      <c r="D1315" s="28"/>
      <c r="E1315" s="28"/>
      <c r="F1315" s="28"/>
    </row>
    <row r="1316" spans="1:6" ht="25.5" x14ac:dyDescent="0.2">
      <c r="A1316" s="28">
        <v>1</v>
      </c>
      <c r="B1316" s="34" t="s">
        <v>1488</v>
      </c>
      <c r="C1316" s="28"/>
      <c r="D1316" s="28"/>
      <c r="E1316" s="28"/>
      <c r="F1316" s="28"/>
    </row>
    <row r="1317" spans="1:6" x14ac:dyDescent="0.2">
      <c r="A1317" s="28">
        <v>2</v>
      </c>
      <c r="B1317" s="34" t="s">
        <v>1489</v>
      </c>
      <c r="C1317" s="28"/>
      <c r="D1317" s="28"/>
      <c r="E1317" s="28"/>
      <c r="F1317" s="28"/>
    </row>
    <row r="1318" spans="1:6" ht="25.5" x14ac:dyDescent="0.2">
      <c r="A1318" s="28">
        <v>3</v>
      </c>
      <c r="B1318" s="34" t="s">
        <v>1490</v>
      </c>
      <c r="C1318" s="28"/>
      <c r="D1318" s="28"/>
      <c r="E1318" s="28"/>
      <c r="F1318" s="28"/>
    </row>
    <row r="1319" spans="1:6" ht="25.5" x14ac:dyDescent="0.2">
      <c r="A1319" s="28">
        <v>4</v>
      </c>
      <c r="B1319" s="34" t="s">
        <v>1491</v>
      </c>
      <c r="C1319" s="28"/>
      <c r="D1319" s="28"/>
      <c r="E1319" s="28"/>
      <c r="F1319" s="28"/>
    </row>
    <row r="1320" spans="1:6" ht="25.5" x14ac:dyDescent="0.2">
      <c r="A1320" s="28">
        <v>5</v>
      </c>
      <c r="B1320" s="34" t="s">
        <v>1492</v>
      </c>
      <c r="C1320" s="28"/>
      <c r="D1320" s="28"/>
      <c r="E1320" s="28"/>
      <c r="F1320" s="28"/>
    </row>
    <row r="1321" spans="1:6" ht="25.5" x14ac:dyDescent="0.2">
      <c r="A1321" s="28">
        <v>6</v>
      </c>
      <c r="B1321" s="34" t="s">
        <v>1493</v>
      </c>
      <c r="C1321" s="28"/>
      <c r="D1321" s="28"/>
      <c r="E1321" s="28"/>
      <c r="F1321" s="28"/>
    </row>
    <row r="1322" spans="1:6" x14ac:dyDescent="0.2">
      <c r="A1322" s="28">
        <v>7</v>
      </c>
      <c r="B1322" s="34" t="s">
        <v>1494</v>
      </c>
      <c r="C1322" s="28"/>
      <c r="D1322" s="28"/>
      <c r="E1322" s="28"/>
      <c r="F1322" s="28"/>
    </row>
    <row r="1323" spans="1:6" x14ac:dyDescent="0.2">
      <c r="A1323" s="28"/>
      <c r="B1323" s="28"/>
      <c r="C1323" s="28"/>
      <c r="D1323" s="28"/>
      <c r="E1323" s="28"/>
      <c r="F1323" s="28"/>
    </row>
    <row r="1324" spans="1:6" x14ac:dyDescent="0.2">
      <c r="A1324" s="29" t="s">
        <v>337</v>
      </c>
      <c r="B1324" s="30"/>
      <c r="C1324" s="28"/>
      <c r="D1324" s="28"/>
      <c r="E1324" s="28"/>
      <c r="F1324" s="28"/>
    </row>
    <row r="1325" spans="1:6" ht="25.5" x14ac:dyDescent="0.2">
      <c r="A1325" s="28">
        <v>1</v>
      </c>
      <c r="B1325" s="34" t="s">
        <v>1495</v>
      </c>
      <c r="C1325" s="28"/>
      <c r="D1325" s="28"/>
      <c r="E1325" s="28"/>
      <c r="F1325" s="28"/>
    </row>
    <row r="1326" spans="1:6" x14ac:dyDescent="0.2">
      <c r="A1326" s="28">
        <v>2</v>
      </c>
      <c r="B1326" s="34" t="s">
        <v>1496</v>
      </c>
      <c r="C1326" s="28"/>
      <c r="D1326" s="28"/>
      <c r="E1326" s="28"/>
      <c r="F1326" s="28"/>
    </row>
    <row r="1327" spans="1:6" ht="25.5" x14ac:dyDescent="0.2">
      <c r="A1327" s="28">
        <v>3</v>
      </c>
      <c r="B1327" s="34" t="s">
        <v>1497</v>
      </c>
      <c r="C1327" s="28"/>
      <c r="D1327" s="28"/>
      <c r="E1327" s="28"/>
      <c r="F1327" s="28"/>
    </row>
    <row r="1328" spans="1:6" ht="25.5" x14ac:dyDescent="0.2">
      <c r="A1328" s="28">
        <v>4</v>
      </c>
      <c r="B1328" s="34" t="s">
        <v>1498</v>
      </c>
      <c r="C1328" s="28"/>
      <c r="D1328" s="28"/>
      <c r="E1328" s="28"/>
      <c r="F1328" s="28"/>
    </row>
    <row r="1329" spans="1:6" x14ac:dyDescent="0.2">
      <c r="A1329" s="28">
        <v>5</v>
      </c>
      <c r="B1329" s="34" t="s">
        <v>1499</v>
      </c>
      <c r="C1329" s="28"/>
      <c r="D1329" s="28"/>
      <c r="E1329" s="28"/>
      <c r="F1329" s="28"/>
    </row>
    <row r="1330" spans="1:6" ht="25.5" x14ac:dyDescent="0.2">
      <c r="A1330" s="28">
        <v>6</v>
      </c>
      <c r="B1330" s="34" t="s">
        <v>1500</v>
      </c>
      <c r="C1330" s="28"/>
      <c r="D1330" s="28"/>
      <c r="E1330" s="28"/>
      <c r="F1330" s="28"/>
    </row>
    <row r="1331" spans="1:6" ht="25.5" x14ac:dyDescent="0.2">
      <c r="A1331" s="28">
        <v>7</v>
      </c>
      <c r="B1331" s="34" t="s">
        <v>1501</v>
      </c>
      <c r="C1331" s="28"/>
      <c r="D1331" s="28"/>
      <c r="E1331" s="28"/>
      <c r="F1331" s="28"/>
    </row>
    <row r="1332" spans="1:6" ht="25.5" x14ac:dyDescent="0.2">
      <c r="A1332" s="28">
        <v>8</v>
      </c>
      <c r="B1332" s="34" t="s">
        <v>1502</v>
      </c>
      <c r="C1332" s="28"/>
      <c r="D1332" s="28"/>
      <c r="E1332" s="28"/>
      <c r="F1332" s="28"/>
    </row>
    <row r="1333" spans="1:6" x14ac:dyDescent="0.2">
      <c r="A1333" s="28"/>
      <c r="B1333" s="28"/>
      <c r="C1333" s="28"/>
      <c r="D1333" s="28"/>
      <c r="E1333" s="28"/>
      <c r="F1333" s="28"/>
    </row>
    <row r="1334" spans="1:6" x14ac:dyDescent="0.2">
      <c r="A1334" s="29" t="s">
        <v>339</v>
      </c>
      <c r="B1334" s="30"/>
      <c r="C1334" s="28"/>
      <c r="D1334" s="28"/>
      <c r="E1334" s="28"/>
      <c r="F1334" s="28"/>
    </row>
    <row r="1335" spans="1:6" x14ac:dyDescent="0.2">
      <c r="A1335" s="28">
        <v>1</v>
      </c>
      <c r="B1335" s="34" t="s">
        <v>1503</v>
      </c>
      <c r="C1335" s="28"/>
      <c r="D1335" s="28"/>
      <c r="E1335" s="28"/>
      <c r="F1335" s="28"/>
    </row>
    <row r="1336" spans="1:6" x14ac:dyDescent="0.2">
      <c r="A1336" s="28">
        <v>2</v>
      </c>
      <c r="B1336" s="34" t="s">
        <v>1504</v>
      </c>
      <c r="C1336" s="28"/>
      <c r="D1336" s="28"/>
      <c r="E1336" s="28"/>
      <c r="F1336" s="28"/>
    </row>
    <row r="1337" spans="1:6" x14ac:dyDescent="0.2">
      <c r="A1337" s="28">
        <v>3</v>
      </c>
      <c r="B1337" s="34" t="s">
        <v>1505</v>
      </c>
      <c r="C1337" s="28"/>
      <c r="D1337" s="28"/>
      <c r="E1337" s="28"/>
      <c r="F1337" s="28"/>
    </row>
    <row r="1338" spans="1:6" x14ac:dyDescent="0.2">
      <c r="A1338" s="28">
        <v>4</v>
      </c>
      <c r="B1338" s="34" t="s">
        <v>1506</v>
      </c>
      <c r="C1338" s="28"/>
      <c r="D1338" s="28"/>
      <c r="E1338" s="28"/>
      <c r="F1338" s="28"/>
    </row>
    <row r="1339" spans="1:6" ht="25.5" x14ac:dyDescent="0.2">
      <c r="A1339" s="28">
        <v>5</v>
      </c>
      <c r="B1339" s="34" t="s">
        <v>1507</v>
      </c>
      <c r="C1339" s="28"/>
      <c r="D1339" s="28"/>
      <c r="E1339" s="28"/>
      <c r="F1339" s="28"/>
    </row>
    <row r="1340" spans="1:6" x14ac:dyDescent="0.2">
      <c r="A1340" s="28"/>
      <c r="B1340" s="28"/>
      <c r="C1340" s="28"/>
      <c r="D1340" s="28"/>
      <c r="E1340" s="28"/>
      <c r="F1340" s="28"/>
    </row>
    <row r="1341" spans="1:6" x14ac:dyDescent="0.2">
      <c r="A1341" s="29" t="s">
        <v>341</v>
      </c>
      <c r="B1341" s="30"/>
      <c r="C1341" s="28"/>
      <c r="D1341" s="28"/>
      <c r="E1341" s="28"/>
      <c r="F1341" s="28"/>
    </row>
    <row r="1342" spans="1:6" x14ac:dyDescent="0.2">
      <c r="A1342" s="28">
        <v>1</v>
      </c>
      <c r="B1342" s="34" t="s">
        <v>1508</v>
      </c>
      <c r="C1342" s="28"/>
      <c r="D1342" s="28"/>
      <c r="E1342" s="28"/>
      <c r="F1342" s="28"/>
    </row>
    <row r="1343" spans="1:6" ht="25.5" x14ac:dyDescent="0.2">
      <c r="A1343" s="28">
        <v>2</v>
      </c>
      <c r="B1343" s="34" t="s">
        <v>1509</v>
      </c>
      <c r="C1343" s="28"/>
      <c r="D1343" s="28"/>
      <c r="E1343" s="28"/>
      <c r="F1343" s="28"/>
    </row>
    <row r="1344" spans="1:6" ht="25.5" x14ac:dyDescent="0.2">
      <c r="A1344" s="28">
        <v>3</v>
      </c>
      <c r="B1344" s="34" t="s">
        <v>1510</v>
      </c>
      <c r="C1344" s="28"/>
      <c r="D1344" s="28"/>
      <c r="E1344" s="28"/>
      <c r="F1344" s="28"/>
    </row>
    <row r="1345" spans="1:6" ht="38.25" x14ac:dyDescent="0.2">
      <c r="A1345" s="28">
        <v>4</v>
      </c>
      <c r="B1345" s="34" t="s">
        <v>1511</v>
      </c>
      <c r="C1345" s="28"/>
      <c r="D1345" s="28"/>
      <c r="E1345" s="28"/>
      <c r="F1345" s="28"/>
    </row>
    <row r="1346" spans="1:6" ht="25.5" x14ac:dyDescent="0.2">
      <c r="A1346" s="28">
        <v>5</v>
      </c>
      <c r="B1346" s="34" t="s">
        <v>1512</v>
      </c>
      <c r="C1346" s="28"/>
      <c r="D1346" s="28"/>
      <c r="E1346" s="28"/>
      <c r="F1346" s="28"/>
    </row>
    <row r="1347" spans="1:6" ht="25.5" x14ac:dyDescent="0.2">
      <c r="A1347" s="28">
        <v>6</v>
      </c>
      <c r="B1347" s="34" t="s">
        <v>1513</v>
      </c>
      <c r="C1347" s="28"/>
      <c r="D1347" s="28"/>
      <c r="E1347" s="28"/>
      <c r="F1347" s="28"/>
    </row>
    <row r="1348" spans="1:6" ht="25.5" x14ac:dyDescent="0.2">
      <c r="A1348" s="28">
        <v>7</v>
      </c>
      <c r="B1348" s="34" t="s">
        <v>1514</v>
      </c>
      <c r="C1348" s="28"/>
      <c r="D1348" s="28"/>
      <c r="E1348" s="28"/>
      <c r="F1348" s="28"/>
    </row>
    <row r="1349" spans="1:6" x14ac:dyDescent="0.2">
      <c r="A1349" s="28"/>
      <c r="B1349" s="28"/>
      <c r="C1349" s="28"/>
      <c r="D1349" s="28"/>
      <c r="E1349" s="28"/>
      <c r="F1349" s="28"/>
    </row>
    <row r="1350" spans="1:6" x14ac:dyDescent="0.2">
      <c r="A1350" s="29" t="s">
        <v>343</v>
      </c>
      <c r="B1350" s="30"/>
      <c r="C1350" s="28"/>
      <c r="D1350" s="28"/>
      <c r="E1350" s="28"/>
      <c r="F1350" s="28"/>
    </row>
    <row r="1351" spans="1:6" x14ac:dyDescent="0.2">
      <c r="A1351" s="28">
        <v>1</v>
      </c>
      <c r="B1351" s="34" t="s">
        <v>1515</v>
      </c>
      <c r="C1351" s="28"/>
      <c r="D1351" s="28"/>
      <c r="E1351" s="28"/>
      <c r="F1351" s="28"/>
    </row>
    <row r="1352" spans="1:6" ht="25.5" x14ac:dyDescent="0.2">
      <c r="A1352" s="28">
        <v>2</v>
      </c>
      <c r="B1352" s="34" t="s">
        <v>1509</v>
      </c>
      <c r="C1352" s="28"/>
      <c r="D1352" s="28"/>
      <c r="E1352" s="28"/>
      <c r="F1352" s="28"/>
    </row>
    <row r="1353" spans="1:6" ht="25.5" x14ac:dyDescent="0.2">
      <c r="A1353" s="28">
        <v>3</v>
      </c>
      <c r="B1353" s="34" t="s">
        <v>1510</v>
      </c>
      <c r="C1353" s="28"/>
      <c r="D1353" s="28"/>
      <c r="E1353" s="28"/>
      <c r="F1353" s="28"/>
    </row>
    <row r="1354" spans="1:6" ht="38.25" x14ac:dyDescent="0.2">
      <c r="A1354" s="28">
        <v>4</v>
      </c>
      <c r="B1354" s="34" t="s">
        <v>1511</v>
      </c>
      <c r="C1354" s="28"/>
      <c r="D1354" s="28"/>
      <c r="E1354" s="28"/>
      <c r="F1354" s="28"/>
    </row>
    <row r="1355" spans="1:6" ht="25.5" x14ac:dyDescent="0.2">
      <c r="A1355" s="28">
        <v>5</v>
      </c>
      <c r="B1355" s="34" t="s">
        <v>1512</v>
      </c>
      <c r="C1355" s="28"/>
      <c r="D1355" s="28"/>
      <c r="E1355" s="28"/>
      <c r="F1355" s="28"/>
    </row>
    <row r="1356" spans="1:6" ht="25.5" x14ac:dyDescent="0.2">
      <c r="A1356" s="28">
        <v>6</v>
      </c>
      <c r="B1356" s="34" t="s">
        <v>1513</v>
      </c>
      <c r="C1356" s="28"/>
      <c r="D1356" s="28"/>
      <c r="E1356" s="28"/>
      <c r="F1356" s="28"/>
    </row>
    <row r="1357" spans="1:6" ht="25.5" x14ac:dyDescent="0.2">
      <c r="A1357" s="28">
        <v>7</v>
      </c>
      <c r="B1357" s="34" t="s">
        <v>1514</v>
      </c>
      <c r="C1357" s="28"/>
      <c r="D1357" s="28"/>
      <c r="E1357" s="28"/>
      <c r="F1357" s="28"/>
    </row>
    <row r="1358" spans="1:6" x14ac:dyDescent="0.2">
      <c r="A1358" s="28"/>
      <c r="B1358" s="28"/>
      <c r="C1358" s="28"/>
      <c r="D1358" s="28"/>
      <c r="E1358" s="28"/>
      <c r="F1358" s="28"/>
    </row>
    <row r="1359" spans="1:6" x14ac:dyDescent="0.2">
      <c r="A1359" s="29" t="s">
        <v>345</v>
      </c>
      <c r="B1359" s="30"/>
      <c r="C1359" s="28"/>
      <c r="D1359" s="28"/>
      <c r="E1359" s="28"/>
      <c r="F1359" s="28"/>
    </row>
    <row r="1360" spans="1:6" x14ac:dyDescent="0.2">
      <c r="A1360" s="28">
        <v>1</v>
      </c>
      <c r="B1360" s="34" t="s">
        <v>1516</v>
      </c>
      <c r="C1360" s="28"/>
      <c r="D1360" s="28"/>
      <c r="E1360" s="28"/>
      <c r="F1360" s="28"/>
    </row>
    <row r="1361" spans="1:6" ht="25.5" x14ac:dyDescent="0.2">
      <c r="A1361" s="28">
        <v>2</v>
      </c>
      <c r="B1361" s="34" t="s">
        <v>1509</v>
      </c>
      <c r="C1361" s="28"/>
      <c r="D1361" s="28"/>
      <c r="E1361" s="28"/>
      <c r="F1361" s="28"/>
    </row>
    <row r="1362" spans="1:6" ht="25.5" x14ac:dyDescent="0.2">
      <c r="A1362" s="28">
        <v>3</v>
      </c>
      <c r="B1362" s="34" t="s">
        <v>1510</v>
      </c>
      <c r="C1362" s="28"/>
      <c r="D1362" s="28"/>
      <c r="E1362" s="28"/>
      <c r="F1362" s="28"/>
    </row>
    <row r="1363" spans="1:6" ht="38.25" x14ac:dyDescent="0.2">
      <c r="A1363" s="28">
        <v>4</v>
      </c>
      <c r="B1363" s="34" t="s">
        <v>1511</v>
      </c>
      <c r="C1363" s="28"/>
      <c r="D1363" s="28"/>
      <c r="E1363" s="28"/>
      <c r="F1363" s="28"/>
    </row>
    <row r="1364" spans="1:6" ht="25.5" x14ac:dyDescent="0.2">
      <c r="A1364" s="28">
        <v>5</v>
      </c>
      <c r="B1364" s="34" t="s">
        <v>1512</v>
      </c>
      <c r="C1364" s="28"/>
      <c r="D1364" s="28"/>
      <c r="E1364" s="28"/>
      <c r="F1364" s="28"/>
    </row>
    <row r="1365" spans="1:6" ht="25.5" x14ac:dyDescent="0.2">
      <c r="A1365" s="28">
        <v>6</v>
      </c>
      <c r="B1365" s="34" t="s">
        <v>1513</v>
      </c>
      <c r="C1365" s="28"/>
      <c r="D1365" s="28"/>
      <c r="E1365" s="28"/>
      <c r="F1365" s="28"/>
    </row>
    <row r="1366" spans="1:6" ht="25.5" x14ac:dyDescent="0.2">
      <c r="A1366" s="28">
        <v>7</v>
      </c>
      <c r="B1366" s="34" t="s">
        <v>1514</v>
      </c>
      <c r="C1366" s="28"/>
      <c r="D1366" s="28"/>
      <c r="E1366" s="28"/>
      <c r="F1366" s="28"/>
    </row>
    <row r="1367" spans="1:6" x14ac:dyDescent="0.2">
      <c r="A1367" s="28"/>
      <c r="B1367" s="28"/>
      <c r="C1367" s="28"/>
      <c r="D1367" s="28"/>
      <c r="E1367" s="28"/>
      <c r="F1367" s="28"/>
    </row>
    <row r="1368" spans="1:6" x14ac:dyDescent="0.2">
      <c r="A1368" s="29" t="s">
        <v>323</v>
      </c>
      <c r="B1368" s="30"/>
      <c r="C1368" s="28"/>
      <c r="D1368" s="28"/>
      <c r="E1368" s="28"/>
      <c r="F1368" s="28"/>
    </row>
    <row r="1369" spans="1:6" x14ac:dyDescent="0.2">
      <c r="A1369" s="28">
        <v>1</v>
      </c>
      <c r="B1369" s="34" t="s">
        <v>1517</v>
      </c>
      <c r="C1369" s="28"/>
      <c r="D1369" s="28"/>
      <c r="E1369" s="28"/>
      <c r="F1369" s="28"/>
    </row>
    <row r="1370" spans="1:6" x14ac:dyDescent="0.2">
      <c r="A1370" s="28">
        <v>2</v>
      </c>
      <c r="B1370" s="34" t="s">
        <v>1518</v>
      </c>
      <c r="C1370" s="28"/>
      <c r="D1370" s="28"/>
      <c r="E1370" s="28"/>
      <c r="F1370" s="28"/>
    </row>
    <row r="1371" spans="1:6" ht="25.5" x14ac:dyDescent="0.2">
      <c r="A1371" s="28">
        <v>3</v>
      </c>
      <c r="B1371" s="34" t="s">
        <v>1519</v>
      </c>
      <c r="C1371" s="28"/>
      <c r="D1371" s="28"/>
      <c r="E1371" s="28"/>
      <c r="F1371" s="28"/>
    </row>
    <row r="1372" spans="1:6" ht="25.5" x14ac:dyDescent="0.2">
      <c r="A1372" s="28">
        <v>4</v>
      </c>
      <c r="B1372" s="34" t="s">
        <v>1520</v>
      </c>
      <c r="C1372" s="28"/>
      <c r="D1372" s="28"/>
      <c r="E1372" s="28"/>
      <c r="F1372" s="28"/>
    </row>
    <row r="1373" spans="1:6" x14ac:dyDescent="0.2">
      <c r="A1373" s="28"/>
      <c r="B1373" s="28"/>
      <c r="C1373" s="28"/>
      <c r="D1373" s="28"/>
      <c r="E1373" s="28"/>
      <c r="F1373" s="28"/>
    </row>
    <row r="1374" spans="1:6" x14ac:dyDescent="0.2">
      <c r="A1374" s="29" t="s">
        <v>325</v>
      </c>
      <c r="B1374" s="30"/>
      <c r="C1374" s="28"/>
      <c r="D1374" s="28"/>
      <c r="E1374" s="28"/>
      <c r="F1374" s="28"/>
    </row>
    <row r="1375" spans="1:6" x14ac:dyDescent="0.2">
      <c r="A1375" s="28">
        <v>1</v>
      </c>
      <c r="B1375" s="34" t="s">
        <v>1521</v>
      </c>
      <c r="C1375" s="28"/>
      <c r="D1375" s="28"/>
      <c r="E1375" s="28"/>
      <c r="F1375" s="28"/>
    </row>
    <row r="1376" spans="1:6" ht="25.5" x14ac:dyDescent="0.2">
      <c r="A1376" s="28">
        <v>2</v>
      </c>
      <c r="B1376" s="34" t="s">
        <v>1522</v>
      </c>
      <c r="C1376" s="28"/>
      <c r="D1376" s="28"/>
      <c r="E1376" s="28"/>
      <c r="F1376" s="28"/>
    </row>
    <row r="1377" spans="1:6" ht="25.5" x14ac:dyDescent="0.2">
      <c r="A1377" s="28">
        <v>3</v>
      </c>
      <c r="B1377" s="34" t="s">
        <v>1523</v>
      </c>
      <c r="C1377" s="28"/>
      <c r="D1377" s="28"/>
      <c r="E1377" s="28"/>
      <c r="F1377" s="28"/>
    </row>
    <row r="1378" spans="1:6" x14ac:dyDescent="0.2">
      <c r="A1378" s="28">
        <v>4</v>
      </c>
      <c r="B1378" s="34" t="s">
        <v>1524</v>
      </c>
      <c r="C1378" s="28"/>
      <c r="D1378" s="28"/>
      <c r="E1378" s="28"/>
      <c r="F1378" s="28"/>
    </row>
    <row r="1379" spans="1:6" x14ac:dyDescent="0.2">
      <c r="A1379" s="28"/>
      <c r="B1379" s="28"/>
      <c r="C1379" s="28"/>
      <c r="D1379" s="28"/>
      <c r="E1379" s="28"/>
      <c r="F1379" s="28"/>
    </row>
    <row r="1380" spans="1:6" x14ac:dyDescent="0.2">
      <c r="A1380" s="29" t="s">
        <v>327</v>
      </c>
      <c r="B1380" s="30"/>
      <c r="C1380" s="28"/>
      <c r="D1380" s="28"/>
      <c r="E1380" s="28"/>
      <c r="F1380" s="28"/>
    </row>
    <row r="1381" spans="1:6" x14ac:dyDescent="0.2">
      <c r="A1381" s="28">
        <v>1</v>
      </c>
      <c r="B1381" s="34" t="s">
        <v>1525</v>
      </c>
      <c r="C1381" s="28"/>
      <c r="D1381" s="28"/>
      <c r="E1381" s="28"/>
      <c r="F1381" s="28"/>
    </row>
    <row r="1382" spans="1:6" x14ac:dyDescent="0.2">
      <c r="A1382" s="28">
        <v>2</v>
      </c>
      <c r="B1382" s="34" t="s">
        <v>1526</v>
      </c>
      <c r="C1382" s="28"/>
      <c r="D1382" s="28"/>
      <c r="E1382" s="28"/>
      <c r="F1382" s="28"/>
    </row>
    <row r="1383" spans="1:6" x14ac:dyDescent="0.2">
      <c r="A1383" s="28">
        <v>3</v>
      </c>
      <c r="B1383" s="34" t="s">
        <v>1527</v>
      </c>
      <c r="C1383" s="28"/>
      <c r="D1383" s="28"/>
      <c r="E1383" s="28"/>
      <c r="F1383" s="28"/>
    </row>
    <row r="1384" spans="1:6" x14ac:dyDescent="0.2">
      <c r="A1384" s="28">
        <v>4</v>
      </c>
      <c r="B1384" s="34" t="s">
        <v>1528</v>
      </c>
      <c r="C1384" s="28"/>
      <c r="D1384" s="28"/>
      <c r="E1384" s="28"/>
      <c r="F1384" s="28"/>
    </row>
    <row r="1385" spans="1:6" x14ac:dyDescent="0.2">
      <c r="A1385" s="28">
        <v>5</v>
      </c>
      <c r="B1385" s="34" t="s">
        <v>1529</v>
      </c>
      <c r="C1385" s="28"/>
      <c r="D1385" s="28"/>
      <c r="E1385" s="28"/>
      <c r="F1385" s="28"/>
    </row>
    <row r="1386" spans="1:6" x14ac:dyDescent="0.2">
      <c r="A1386" s="28"/>
      <c r="B1386" s="28"/>
      <c r="C1386" s="28"/>
      <c r="D1386" s="28"/>
      <c r="E1386" s="28"/>
      <c r="F1386" s="28"/>
    </row>
    <row r="1387" spans="1:6" x14ac:dyDescent="0.2">
      <c r="A1387" s="29" t="s">
        <v>329</v>
      </c>
      <c r="B1387" s="30"/>
      <c r="C1387" s="28"/>
      <c r="D1387" s="28"/>
      <c r="E1387" s="28"/>
      <c r="F1387" s="28"/>
    </row>
    <row r="1388" spans="1:6" x14ac:dyDescent="0.2">
      <c r="A1388" s="28">
        <v>1</v>
      </c>
      <c r="B1388" s="34" t="s">
        <v>1530</v>
      </c>
      <c r="C1388" s="28"/>
      <c r="D1388" s="28"/>
      <c r="E1388" s="28"/>
      <c r="F1388" s="28"/>
    </row>
    <row r="1389" spans="1:6" ht="25.5" x14ac:dyDescent="0.2">
      <c r="A1389" s="28">
        <v>2</v>
      </c>
      <c r="B1389" s="34" t="s">
        <v>1531</v>
      </c>
      <c r="C1389" s="28"/>
      <c r="D1389" s="28"/>
      <c r="E1389" s="28"/>
      <c r="F1389" s="28"/>
    </row>
    <row r="1390" spans="1:6" ht="25.5" x14ac:dyDescent="0.2">
      <c r="A1390" s="28">
        <v>3</v>
      </c>
      <c r="B1390" s="34" t="s">
        <v>1532</v>
      </c>
      <c r="C1390" s="28"/>
      <c r="D1390" s="28"/>
      <c r="E1390" s="28"/>
      <c r="F1390" s="28"/>
    </row>
    <row r="1391" spans="1:6" ht="25.5" x14ac:dyDescent="0.2">
      <c r="A1391" s="28">
        <v>4</v>
      </c>
      <c r="B1391" s="34" t="s">
        <v>1533</v>
      </c>
      <c r="C1391" s="28"/>
      <c r="D1391" s="28"/>
      <c r="E1391" s="28"/>
      <c r="F1391" s="28"/>
    </row>
    <row r="1392" spans="1:6" ht="25.5" x14ac:dyDescent="0.2">
      <c r="A1392" s="28">
        <v>5</v>
      </c>
      <c r="B1392" s="34" t="s">
        <v>1534</v>
      </c>
      <c r="C1392" s="28"/>
      <c r="D1392" s="28"/>
      <c r="E1392" s="28"/>
      <c r="F1392" s="28"/>
    </row>
    <row r="1393" spans="1:6" ht="25.5" x14ac:dyDescent="0.2">
      <c r="A1393" s="28">
        <v>6</v>
      </c>
      <c r="B1393" s="34" t="s">
        <v>1535</v>
      </c>
      <c r="C1393" s="28"/>
      <c r="D1393" s="28"/>
      <c r="E1393" s="28"/>
      <c r="F1393" s="28"/>
    </row>
    <row r="1394" spans="1:6" x14ac:dyDescent="0.2">
      <c r="A1394" s="28"/>
      <c r="B1394" s="28"/>
      <c r="C1394" s="28"/>
      <c r="D1394" s="28"/>
      <c r="E1394" s="28"/>
      <c r="F1394" s="28"/>
    </row>
    <row r="1395" spans="1:6" x14ac:dyDescent="0.2">
      <c r="A1395" s="29" t="s">
        <v>331</v>
      </c>
      <c r="B1395" s="30"/>
      <c r="C1395" s="28"/>
      <c r="D1395" s="28"/>
      <c r="E1395" s="28"/>
      <c r="F1395" s="28"/>
    </row>
    <row r="1396" spans="1:6" x14ac:dyDescent="0.2">
      <c r="A1396" s="28">
        <v>1</v>
      </c>
      <c r="B1396" s="34" t="s">
        <v>1536</v>
      </c>
      <c r="C1396" s="28"/>
      <c r="D1396" s="28"/>
      <c r="E1396" s="28"/>
      <c r="F1396" s="28"/>
    </row>
    <row r="1397" spans="1:6" ht="25.5" x14ac:dyDescent="0.2">
      <c r="A1397" s="28">
        <v>2</v>
      </c>
      <c r="B1397" s="34" t="s">
        <v>1531</v>
      </c>
      <c r="C1397" s="28"/>
      <c r="D1397" s="28"/>
      <c r="E1397" s="28"/>
      <c r="F1397" s="28"/>
    </row>
    <row r="1398" spans="1:6" ht="25.5" x14ac:dyDescent="0.2">
      <c r="A1398" s="28">
        <v>3</v>
      </c>
      <c r="B1398" s="34" t="s">
        <v>1532</v>
      </c>
      <c r="C1398" s="28"/>
      <c r="D1398" s="28"/>
      <c r="E1398" s="28"/>
      <c r="F1398" s="28"/>
    </row>
    <row r="1399" spans="1:6" ht="25.5" x14ac:dyDescent="0.2">
      <c r="A1399" s="28">
        <v>4</v>
      </c>
      <c r="B1399" s="34" t="s">
        <v>1533</v>
      </c>
      <c r="C1399" s="28"/>
      <c r="D1399" s="28"/>
      <c r="E1399" s="28"/>
      <c r="F1399" s="28"/>
    </row>
    <row r="1400" spans="1:6" ht="25.5" x14ac:dyDescent="0.2">
      <c r="A1400" s="28">
        <v>5</v>
      </c>
      <c r="B1400" s="34" t="s">
        <v>1534</v>
      </c>
      <c r="C1400" s="28"/>
      <c r="D1400" s="28"/>
      <c r="E1400" s="28"/>
      <c r="F1400" s="28"/>
    </row>
    <row r="1401" spans="1:6" ht="25.5" x14ac:dyDescent="0.2">
      <c r="A1401" s="28">
        <v>6</v>
      </c>
      <c r="B1401" s="34" t="s">
        <v>1535</v>
      </c>
      <c r="C1401" s="28"/>
      <c r="D1401" s="28"/>
      <c r="E1401" s="28"/>
      <c r="F1401" s="28"/>
    </row>
    <row r="1402" spans="1:6" x14ac:dyDescent="0.2">
      <c r="A1402" s="28"/>
      <c r="B1402" s="28"/>
      <c r="C1402" s="28"/>
      <c r="D1402" s="28"/>
      <c r="E1402" s="28"/>
      <c r="F1402" s="28"/>
    </row>
    <row r="1403" spans="1:6" x14ac:dyDescent="0.2">
      <c r="A1403" s="29" t="s">
        <v>460</v>
      </c>
      <c r="B1403" s="30"/>
      <c r="C1403" s="28"/>
      <c r="D1403" s="28"/>
      <c r="E1403" s="28"/>
      <c r="F1403" s="28"/>
    </row>
    <row r="1404" spans="1:6" x14ac:dyDescent="0.2">
      <c r="A1404" s="28">
        <v>1</v>
      </c>
      <c r="B1404" s="34" t="s">
        <v>1537</v>
      </c>
      <c r="C1404" s="28"/>
      <c r="D1404" s="28"/>
      <c r="E1404" s="28"/>
      <c r="F1404" s="28"/>
    </row>
    <row r="1405" spans="1:6" ht="25.5" x14ac:dyDescent="0.2">
      <c r="A1405" s="28">
        <v>2</v>
      </c>
      <c r="B1405" s="34" t="s">
        <v>1538</v>
      </c>
      <c r="C1405" s="28"/>
      <c r="D1405" s="28"/>
      <c r="E1405" s="28"/>
      <c r="F1405" s="28"/>
    </row>
    <row r="1406" spans="1:6" ht="25.5" x14ac:dyDescent="0.2">
      <c r="A1406" s="28">
        <v>3</v>
      </c>
      <c r="B1406" s="34" t="s">
        <v>1539</v>
      </c>
      <c r="C1406" s="28"/>
      <c r="D1406" s="28"/>
      <c r="E1406" s="28"/>
      <c r="F1406" s="28"/>
    </row>
    <row r="1407" spans="1:6" x14ac:dyDescent="0.2">
      <c r="A1407" s="28">
        <v>4</v>
      </c>
      <c r="B1407" s="34" t="s">
        <v>1540</v>
      </c>
      <c r="C1407" s="28"/>
      <c r="D1407" s="28"/>
      <c r="E1407" s="28"/>
      <c r="F1407" s="28"/>
    </row>
    <row r="1408" spans="1:6" x14ac:dyDescent="0.2">
      <c r="A1408" s="28"/>
      <c r="B1408" s="28"/>
      <c r="C1408" s="28"/>
      <c r="D1408" s="28"/>
      <c r="E1408" s="28"/>
      <c r="F1408" s="28"/>
    </row>
    <row r="1409" spans="1:6" x14ac:dyDescent="0.2">
      <c r="A1409" s="29" t="s">
        <v>462</v>
      </c>
      <c r="B1409" s="30"/>
      <c r="C1409" s="28"/>
      <c r="D1409" s="28"/>
      <c r="E1409" s="28"/>
      <c r="F1409" s="28"/>
    </row>
    <row r="1410" spans="1:6" ht="25.5" x14ac:dyDescent="0.2">
      <c r="A1410" s="28">
        <v>1</v>
      </c>
      <c r="B1410" s="34" t="s">
        <v>1541</v>
      </c>
      <c r="C1410" s="28"/>
      <c r="D1410" s="28"/>
      <c r="E1410" s="28"/>
      <c r="F1410" s="28"/>
    </row>
    <row r="1411" spans="1:6" x14ac:dyDescent="0.2">
      <c r="A1411" s="28">
        <v>2</v>
      </c>
      <c r="B1411" s="34" t="s">
        <v>1542</v>
      </c>
      <c r="C1411" s="28"/>
      <c r="D1411" s="28"/>
      <c r="E1411" s="28"/>
      <c r="F1411" s="28"/>
    </row>
    <row r="1412" spans="1:6" ht="14.25" x14ac:dyDescent="0.2">
      <c r="A1412" s="28">
        <v>3</v>
      </c>
      <c r="B1412" s="35" t="s">
        <v>1543</v>
      </c>
      <c r="C1412" s="28"/>
      <c r="D1412" s="28"/>
      <c r="E1412" s="28"/>
      <c r="F1412" s="28"/>
    </row>
    <row r="1413" spans="1:6" ht="25.5" x14ac:dyDescent="0.2">
      <c r="A1413" s="28">
        <v>4</v>
      </c>
      <c r="B1413" s="34" t="s">
        <v>1544</v>
      </c>
      <c r="C1413" s="28"/>
      <c r="D1413" s="28"/>
      <c r="E1413" s="28"/>
      <c r="F1413" s="28"/>
    </row>
    <row r="1414" spans="1:6" x14ac:dyDescent="0.2">
      <c r="A1414" s="28"/>
      <c r="B1414" s="28"/>
      <c r="C1414" s="28"/>
      <c r="D1414" s="28"/>
      <c r="E1414" s="28"/>
      <c r="F1414" s="28"/>
    </row>
    <row r="1415" spans="1:6" x14ac:dyDescent="0.2">
      <c r="A1415" s="29" t="s">
        <v>464</v>
      </c>
      <c r="B1415" s="30"/>
      <c r="C1415" s="28"/>
      <c r="D1415" s="28"/>
      <c r="E1415" s="28"/>
      <c r="F1415" s="28"/>
    </row>
    <row r="1416" spans="1:6" ht="25.5" x14ac:dyDescent="0.2">
      <c r="A1416" s="28">
        <v>1</v>
      </c>
      <c r="B1416" s="34" t="s">
        <v>1545</v>
      </c>
      <c r="C1416" s="28"/>
      <c r="D1416" s="28"/>
      <c r="E1416" s="28"/>
      <c r="F1416" s="28"/>
    </row>
    <row r="1417" spans="1:6" x14ac:dyDescent="0.2">
      <c r="A1417" s="28">
        <v>2</v>
      </c>
      <c r="B1417" s="34" t="s">
        <v>1546</v>
      </c>
      <c r="C1417" s="28"/>
      <c r="D1417" s="28"/>
      <c r="E1417" s="28"/>
      <c r="F1417" s="28"/>
    </row>
    <row r="1418" spans="1:6" ht="25.5" x14ac:dyDescent="0.2">
      <c r="A1418" s="28">
        <v>3</v>
      </c>
      <c r="B1418" s="34" t="s">
        <v>1547</v>
      </c>
      <c r="C1418" s="28"/>
      <c r="D1418" s="28"/>
      <c r="E1418" s="28"/>
      <c r="F1418" s="28"/>
    </row>
    <row r="1419" spans="1:6" x14ac:dyDescent="0.2">
      <c r="A1419" s="28">
        <v>4</v>
      </c>
      <c r="B1419" s="34" t="s">
        <v>1548</v>
      </c>
      <c r="C1419" s="28"/>
      <c r="D1419" s="28"/>
      <c r="E1419" s="28"/>
      <c r="F1419" s="28"/>
    </row>
    <row r="1420" spans="1:6" x14ac:dyDescent="0.2">
      <c r="A1420" s="28"/>
      <c r="B1420" s="28"/>
      <c r="C1420" s="28"/>
      <c r="D1420" s="28"/>
      <c r="E1420" s="28"/>
      <c r="F1420" s="28"/>
    </row>
    <row r="1421" spans="1:6" x14ac:dyDescent="0.2">
      <c r="A1421" s="29" t="s">
        <v>466</v>
      </c>
      <c r="B1421" s="30"/>
      <c r="C1421" s="28"/>
      <c r="D1421" s="28"/>
      <c r="E1421" s="28"/>
      <c r="F1421" s="28"/>
    </row>
    <row r="1422" spans="1:6" x14ac:dyDescent="0.2">
      <c r="A1422" s="28">
        <v>1</v>
      </c>
      <c r="B1422" s="34" t="s">
        <v>1549</v>
      </c>
      <c r="C1422" s="28"/>
      <c r="D1422" s="28"/>
      <c r="E1422" s="28"/>
      <c r="F1422" s="28"/>
    </row>
    <row r="1423" spans="1:6" x14ac:dyDescent="0.2">
      <c r="A1423" s="28">
        <v>2</v>
      </c>
      <c r="B1423" s="34" t="s">
        <v>1550</v>
      </c>
      <c r="C1423" s="28"/>
      <c r="D1423" s="28"/>
      <c r="E1423" s="28"/>
      <c r="F1423" s="28"/>
    </row>
    <row r="1424" spans="1:6" x14ac:dyDescent="0.2">
      <c r="A1424" s="28">
        <v>3</v>
      </c>
      <c r="B1424" s="34" t="s">
        <v>1551</v>
      </c>
      <c r="C1424" s="28"/>
      <c r="D1424" s="28"/>
      <c r="E1424" s="28"/>
      <c r="F1424" s="28"/>
    </row>
    <row r="1425" spans="1:6" x14ac:dyDescent="0.2">
      <c r="A1425" s="28">
        <v>4</v>
      </c>
      <c r="B1425" s="34" t="s">
        <v>1552</v>
      </c>
      <c r="C1425" s="28"/>
      <c r="D1425" s="28"/>
      <c r="E1425" s="28"/>
      <c r="F1425" s="28"/>
    </row>
    <row r="1426" spans="1:6" x14ac:dyDescent="0.2">
      <c r="A1426" s="28"/>
      <c r="B1426" s="28"/>
      <c r="C1426" s="28"/>
      <c r="D1426" s="28"/>
      <c r="E1426" s="28"/>
      <c r="F1426" s="28"/>
    </row>
    <row r="1427" spans="1:6" x14ac:dyDescent="0.2">
      <c r="A1427" s="29" t="s">
        <v>469</v>
      </c>
      <c r="B1427" s="30"/>
      <c r="C1427" s="28"/>
      <c r="D1427" s="28"/>
      <c r="E1427" s="28"/>
      <c r="F1427" s="28"/>
    </row>
    <row r="1428" spans="1:6" x14ac:dyDescent="0.2">
      <c r="A1428" s="28">
        <v>1</v>
      </c>
      <c r="B1428" s="34" t="s">
        <v>1553</v>
      </c>
      <c r="C1428" s="28"/>
      <c r="D1428" s="28"/>
      <c r="E1428" s="28"/>
      <c r="F1428" s="28"/>
    </row>
    <row r="1429" spans="1:6" x14ac:dyDescent="0.2">
      <c r="A1429" s="28">
        <v>2</v>
      </c>
      <c r="B1429" s="34" t="s">
        <v>1554</v>
      </c>
      <c r="C1429" s="28"/>
      <c r="D1429" s="28"/>
      <c r="E1429" s="28"/>
      <c r="F1429" s="28"/>
    </row>
    <row r="1430" spans="1:6" x14ac:dyDescent="0.2">
      <c r="A1430" s="28">
        <v>3</v>
      </c>
      <c r="B1430" s="34" t="s">
        <v>1555</v>
      </c>
      <c r="C1430" s="28"/>
      <c r="D1430" s="28"/>
      <c r="E1430" s="28"/>
      <c r="F1430" s="28"/>
    </row>
    <row r="1431" spans="1:6" x14ac:dyDescent="0.2">
      <c r="A1431" s="28">
        <v>4</v>
      </c>
      <c r="B1431" s="34" t="s">
        <v>1556</v>
      </c>
      <c r="C1431" s="28"/>
      <c r="D1431" s="28"/>
      <c r="E1431" s="28"/>
      <c r="F1431" s="28"/>
    </row>
    <row r="1432" spans="1:6" x14ac:dyDescent="0.2">
      <c r="A1432" s="28"/>
      <c r="B1432" s="28"/>
      <c r="C1432" s="28"/>
      <c r="D1432" s="28"/>
      <c r="E1432" s="28"/>
      <c r="F1432" s="28"/>
    </row>
    <row r="1433" spans="1:6" x14ac:dyDescent="0.2">
      <c r="A1433" s="29" t="s">
        <v>471</v>
      </c>
      <c r="B1433" s="30"/>
      <c r="C1433" s="28"/>
      <c r="D1433" s="28"/>
      <c r="E1433" s="28"/>
      <c r="F1433" s="28"/>
    </row>
    <row r="1434" spans="1:6" ht="25.5" x14ac:dyDescent="0.2">
      <c r="A1434" s="28">
        <v>1</v>
      </c>
      <c r="B1434" s="34" t="s">
        <v>1557</v>
      </c>
      <c r="C1434" s="28"/>
      <c r="D1434" s="28"/>
      <c r="E1434" s="28"/>
      <c r="F1434" s="28"/>
    </row>
    <row r="1435" spans="1:6" x14ac:dyDescent="0.2">
      <c r="A1435" s="28">
        <v>2</v>
      </c>
      <c r="B1435" s="34" t="s">
        <v>1558</v>
      </c>
      <c r="C1435" s="28"/>
      <c r="D1435" s="28"/>
      <c r="E1435" s="28"/>
      <c r="F1435" s="28"/>
    </row>
    <row r="1436" spans="1:6" x14ac:dyDescent="0.2">
      <c r="A1436" s="28">
        <v>3</v>
      </c>
      <c r="B1436" s="34" t="s">
        <v>1559</v>
      </c>
      <c r="C1436" s="28"/>
      <c r="D1436" s="28"/>
      <c r="E1436" s="28"/>
      <c r="F1436" s="28"/>
    </row>
    <row r="1437" spans="1:6" ht="25.5" x14ac:dyDescent="0.2">
      <c r="A1437" s="28">
        <v>4</v>
      </c>
      <c r="B1437" s="34" t="s">
        <v>1560</v>
      </c>
      <c r="C1437" s="28"/>
      <c r="D1437" s="28"/>
      <c r="E1437" s="28"/>
      <c r="F1437" s="28"/>
    </row>
    <row r="1438" spans="1:6" x14ac:dyDescent="0.2">
      <c r="A1438" s="28"/>
      <c r="B1438" s="28"/>
      <c r="C1438" s="28"/>
      <c r="D1438" s="28"/>
      <c r="E1438" s="28"/>
      <c r="F1438" s="28"/>
    </row>
    <row r="1439" spans="1:6" x14ac:dyDescent="0.2">
      <c r="A1439" s="29" t="s">
        <v>473</v>
      </c>
      <c r="B1439" s="30"/>
      <c r="C1439" s="28"/>
      <c r="D1439" s="28"/>
      <c r="E1439" s="28"/>
      <c r="F1439" s="28"/>
    </row>
    <row r="1440" spans="1:6" ht="25.5" x14ac:dyDescent="0.2">
      <c r="A1440" s="28">
        <v>1</v>
      </c>
      <c r="B1440" s="34" t="s">
        <v>1561</v>
      </c>
      <c r="C1440" s="28"/>
      <c r="D1440" s="28"/>
      <c r="E1440" s="28"/>
      <c r="F1440" s="28"/>
    </row>
    <row r="1441" spans="1:6" x14ac:dyDescent="0.2">
      <c r="A1441" s="28">
        <v>2</v>
      </c>
      <c r="B1441" s="34" t="s">
        <v>1562</v>
      </c>
      <c r="C1441" s="28"/>
      <c r="D1441" s="28"/>
      <c r="E1441" s="28"/>
      <c r="F1441" s="28"/>
    </row>
    <row r="1442" spans="1:6" x14ac:dyDescent="0.2">
      <c r="A1442" s="28">
        <v>3</v>
      </c>
      <c r="B1442" s="34" t="s">
        <v>1563</v>
      </c>
      <c r="C1442" s="28"/>
      <c r="D1442" s="28"/>
      <c r="E1442" s="28"/>
      <c r="F1442" s="28"/>
    </row>
    <row r="1443" spans="1:6" x14ac:dyDescent="0.2">
      <c r="A1443" s="28">
        <v>4</v>
      </c>
      <c r="B1443" s="34" t="s">
        <v>1564</v>
      </c>
      <c r="C1443" s="28"/>
      <c r="D1443" s="28"/>
      <c r="E1443" s="28"/>
      <c r="F1443" s="28"/>
    </row>
    <row r="1444" spans="1:6" x14ac:dyDescent="0.2">
      <c r="A1444" s="28">
        <v>5</v>
      </c>
      <c r="B1444" s="34" t="s">
        <v>1565</v>
      </c>
      <c r="C1444" s="28"/>
      <c r="D1444" s="28"/>
      <c r="E1444" s="28"/>
      <c r="F1444" s="28"/>
    </row>
    <row r="1445" spans="1:6" x14ac:dyDescent="0.2">
      <c r="A1445" s="28"/>
      <c r="B1445" s="28"/>
      <c r="C1445" s="28"/>
      <c r="D1445" s="28"/>
      <c r="E1445" s="28"/>
      <c r="F1445" s="28"/>
    </row>
    <row r="1446" spans="1:6" x14ac:dyDescent="0.2">
      <c r="A1446" s="29" t="s">
        <v>476</v>
      </c>
      <c r="B1446" s="30"/>
      <c r="C1446" s="28"/>
      <c r="D1446" s="28"/>
      <c r="E1446" s="28"/>
      <c r="F1446" s="28"/>
    </row>
    <row r="1447" spans="1:6" ht="25.5" x14ac:dyDescent="0.2">
      <c r="A1447" s="28">
        <v>1</v>
      </c>
      <c r="B1447" s="34" t="s">
        <v>1566</v>
      </c>
      <c r="C1447" s="28"/>
      <c r="D1447" s="28"/>
      <c r="E1447" s="28"/>
      <c r="F1447" s="28"/>
    </row>
    <row r="1448" spans="1:6" x14ac:dyDescent="0.2">
      <c r="A1448" s="28">
        <v>2</v>
      </c>
      <c r="B1448" s="34" t="s">
        <v>1567</v>
      </c>
      <c r="C1448" s="28"/>
      <c r="D1448" s="28"/>
      <c r="E1448" s="28"/>
      <c r="F1448" s="28"/>
    </row>
    <row r="1449" spans="1:6" x14ac:dyDescent="0.2">
      <c r="A1449" s="28">
        <v>3</v>
      </c>
      <c r="B1449" s="34" t="s">
        <v>1568</v>
      </c>
      <c r="C1449" s="28"/>
      <c r="D1449" s="28"/>
      <c r="E1449" s="28"/>
      <c r="F1449" s="28"/>
    </row>
    <row r="1450" spans="1:6" x14ac:dyDescent="0.2">
      <c r="A1450" s="28">
        <v>4</v>
      </c>
      <c r="B1450" s="34" t="s">
        <v>1569</v>
      </c>
      <c r="C1450" s="28"/>
      <c r="D1450" s="28"/>
      <c r="E1450" s="28"/>
      <c r="F1450" s="28"/>
    </row>
    <row r="1451" spans="1:6" x14ac:dyDescent="0.2">
      <c r="A1451" s="28"/>
      <c r="B1451" s="28"/>
      <c r="C1451" s="28"/>
      <c r="D1451" s="28"/>
      <c r="E1451" s="28"/>
      <c r="F1451" s="28"/>
    </row>
    <row r="1452" spans="1:6" x14ac:dyDescent="0.2">
      <c r="A1452" s="29" t="s">
        <v>480</v>
      </c>
      <c r="B1452" s="30"/>
      <c r="C1452" s="28"/>
      <c r="D1452" s="28"/>
      <c r="E1452" s="28"/>
      <c r="F1452" s="28"/>
    </row>
    <row r="1453" spans="1:6" x14ac:dyDescent="0.2">
      <c r="A1453" s="28">
        <v>1</v>
      </c>
      <c r="B1453" s="34" t="s">
        <v>1570</v>
      </c>
      <c r="C1453" s="28"/>
      <c r="D1453" s="28"/>
      <c r="E1453" s="28"/>
      <c r="F1453" s="28"/>
    </row>
    <row r="1454" spans="1:6" x14ac:dyDescent="0.2">
      <c r="A1454" s="28">
        <v>2</v>
      </c>
      <c r="B1454" s="34" t="s">
        <v>1571</v>
      </c>
      <c r="C1454" s="28"/>
      <c r="D1454" s="28"/>
      <c r="E1454" s="28"/>
      <c r="F1454" s="28"/>
    </row>
    <row r="1455" spans="1:6" ht="25.5" x14ac:dyDescent="0.2">
      <c r="A1455" s="28">
        <v>3</v>
      </c>
      <c r="B1455" s="34" t="s">
        <v>1572</v>
      </c>
      <c r="C1455" s="28"/>
      <c r="D1455" s="28"/>
      <c r="E1455" s="28"/>
      <c r="F1455" s="28"/>
    </row>
    <row r="1456" spans="1:6" ht="25.5" x14ac:dyDescent="0.2">
      <c r="A1456" s="28">
        <v>4</v>
      </c>
      <c r="B1456" s="34" t="s">
        <v>1573</v>
      </c>
      <c r="C1456" s="28"/>
      <c r="D1456" s="28"/>
      <c r="E1456" s="28"/>
      <c r="F1456" s="28"/>
    </row>
    <row r="1457" spans="1:6" x14ac:dyDescent="0.2">
      <c r="A1457" s="28">
        <v>5</v>
      </c>
      <c r="B1457" s="34" t="s">
        <v>1574</v>
      </c>
      <c r="C1457" s="28"/>
      <c r="D1457" s="28"/>
      <c r="E1457" s="28"/>
      <c r="F1457" s="28"/>
    </row>
    <row r="1458" spans="1:6" ht="25.5" x14ac:dyDescent="0.2">
      <c r="A1458" s="28">
        <v>6</v>
      </c>
      <c r="B1458" s="34" t="s">
        <v>1575</v>
      </c>
      <c r="C1458" s="28"/>
      <c r="D1458" s="28"/>
      <c r="E1458" s="28"/>
      <c r="F1458" s="28"/>
    </row>
    <row r="1459" spans="1:6" x14ac:dyDescent="0.2">
      <c r="A1459" s="28"/>
      <c r="B1459" s="28"/>
      <c r="C1459" s="28"/>
      <c r="D1459" s="28"/>
      <c r="E1459" s="28"/>
      <c r="F1459" s="28"/>
    </row>
    <row r="1460" spans="1:6" x14ac:dyDescent="0.2">
      <c r="A1460" s="29" t="s">
        <v>482</v>
      </c>
      <c r="B1460" s="30"/>
      <c r="C1460" s="28"/>
      <c r="D1460" s="28"/>
      <c r="E1460" s="28"/>
      <c r="F1460" s="28"/>
    </row>
    <row r="1461" spans="1:6" x14ac:dyDescent="0.2">
      <c r="A1461" s="28">
        <v>1</v>
      </c>
      <c r="B1461" s="34" t="s">
        <v>1576</v>
      </c>
      <c r="C1461" s="28"/>
      <c r="D1461" s="28"/>
      <c r="E1461" s="28"/>
      <c r="F1461" s="28"/>
    </row>
    <row r="1462" spans="1:6" x14ac:dyDescent="0.2">
      <c r="A1462" s="28">
        <v>2</v>
      </c>
      <c r="B1462" s="34" t="s">
        <v>1571</v>
      </c>
      <c r="C1462" s="28"/>
      <c r="D1462" s="28"/>
      <c r="E1462" s="28"/>
      <c r="F1462" s="28"/>
    </row>
    <row r="1463" spans="1:6" ht="25.5" x14ac:dyDescent="0.2">
      <c r="A1463" s="28">
        <v>3</v>
      </c>
      <c r="B1463" s="34" t="s">
        <v>1572</v>
      </c>
      <c r="C1463" s="28"/>
      <c r="D1463" s="28"/>
      <c r="E1463" s="28"/>
      <c r="F1463" s="28"/>
    </row>
    <row r="1464" spans="1:6" ht="25.5" x14ac:dyDescent="0.2">
      <c r="A1464" s="28">
        <v>4</v>
      </c>
      <c r="B1464" s="34" t="s">
        <v>1573</v>
      </c>
      <c r="C1464" s="28"/>
      <c r="D1464" s="28"/>
      <c r="E1464" s="28"/>
      <c r="F1464" s="28"/>
    </row>
    <row r="1465" spans="1:6" x14ac:dyDescent="0.2">
      <c r="A1465" s="28">
        <v>5</v>
      </c>
      <c r="B1465" s="34" t="s">
        <v>1574</v>
      </c>
      <c r="C1465" s="28"/>
      <c r="D1465" s="28"/>
      <c r="E1465" s="28"/>
      <c r="F1465" s="28"/>
    </row>
    <row r="1466" spans="1:6" ht="25.5" x14ac:dyDescent="0.2">
      <c r="A1466" s="28">
        <v>6</v>
      </c>
      <c r="B1466" s="34" t="s">
        <v>1575</v>
      </c>
      <c r="C1466" s="28"/>
      <c r="D1466" s="28"/>
      <c r="E1466" s="28"/>
      <c r="F1466" s="28"/>
    </row>
    <row r="1467" spans="1:6" x14ac:dyDescent="0.2">
      <c r="A1467" s="28"/>
      <c r="B1467" s="28"/>
      <c r="C1467" s="28"/>
      <c r="D1467" s="28"/>
      <c r="E1467" s="28"/>
      <c r="F1467" s="28"/>
    </row>
    <row r="1468" spans="1:6" x14ac:dyDescent="0.2">
      <c r="A1468" s="29" t="s">
        <v>484</v>
      </c>
      <c r="B1468" s="30"/>
      <c r="C1468" s="28"/>
      <c r="D1468" s="28"/>
      <c r="E1468" s="28"/>
      <c r="F1468" s="28"/>
    </row>
    <row r="1469" spans="1:6" x14ac:dyDescent="0.2">
      <c r="A1469" s="28">
        <v>1</v>
      </c>
      <c r="B1469" s="34" t="s">
        <v>1577</v>
      </c>
      <c r="C1469" s="28"/>
      <c r="D1469" s="28"/>
      <c r="E1469" s="28"/>
      <c r="F1469" s="28"/>
    </row>
    <row r="1470" spans="1:6" x14ac:dyDescent="0.2">
      <c r="A1470" s="28">
        <v>2</v>
      </c>
      <c r="B1470" s="34" t="s">
        <v>1571</v>
      </c>
      <c r="C1470" s="28"/>
      <c r="D1470" s="28"/>
      <c r="E1470" s="28"/>
      <c r="F1470" s="28"/>
    </row>
    <row r="1471" spans="1:6" ht="25.5" x14ac:dyDescent="0.2">
      <c r="A1471" s="28">
        <v>3</v>
      </c>
      <c r="B1471" s="34" t="s">
        <v>1572</v>
      </c>
      <c r="C1471" s="28"/>
      <c r="D1471" s="28"/>
      <c r="E1471" s="28"/>
      <c r="F1471" s="28"/>
    </row>
    <row r="1472" spans="1:6" ht="25.5" x14ac:dyDescent="0.2">
      <c r="A1472" s="28">
        <v>4</v>
      </c>
      <c r="B1472" s="34" t="s">
        <v>1573</v>
      </c>
      <c r="C1472" s="28"/>
      <c r="D1472" s="28"/>
      <c r="E1472" s="28"/>
      <c r="F1472" s="28"/>
    </row>
    <row r="1473" spans="1:6" x14ac:dyDescent="0.2">
      <c r="A1473" s="28">
        <v>5</v>
      </c>
      <c r="B1473" s="34" t="s">
        <v>1574</v>
      </c>
      <c r="C1473" s="28"/>
      <c r="D1473" s="28"/>
      <c r="E1473" s="28"/>
      <c r="F1473" s="28"/>
    </row>
    <row r="1474" spans="1:6" ht="25.5" x14ac:dyDescent="0.2">
      <c r="A1474" s="28">
        <v>6</v>
      </c>
      <c r="B1474" s="34" t="s">
        <v>1575</v>
      </c>
      <c r="C1474" s="28"/>
      <c r="D1474" s="28"/>
      <c r="E1474" s="28"/>
      <c r="F1474" s="28"/>
    </row>
    <row r="1475" spans="1:6" x14ac:dyDescent="0.2">
      <c r="A1475" s="28"/>
      <c r="B1475" s="28"/>
      <c r="C1475" s="28"/>
      <c r="D1475" s="28"/>
      <c r="E1475" s="28"/>
      <c r="F1475" s="28"/>
    </row>
    <row r="1476" spans="1:6" x14ac:dyDescent="0.2">
      <c r="A1476" s="29" t="s">
        <v>486</v>
      </c>
      <c r="B1476" s="30"/>
      <c r="C1476" s="28"/>
      <c r="D1476" s="28"/>
      <c r="E1476" s="28"/>
      <c r="F1476" s="28"/>
    </row>
    <row r="1477" spans="1:6" ht="25.5" x14ac:dyDescent="0.2">
      <c r="A1477" s="28">
        <v>1</v>
      </c>
      <c r="B1477" s="34" t="s">
        <v>1578</v>
      </c>
      <c r="C1477" s="28"/>
      <c r="D1477" s="28"/>
      <c r="E1477" s="28"/>
      <c r="F1477" s="28"/>
    </row>
    <row r="1478" spans="1:6" x14ac:dyDescent="0.2">
      <c r="A1478" s="28">
        <v>2</v>
      </c>
      <c r="B1478" s="34" t="s">
        <v>1571</v>
      </c>
      <c r="C1478" s="28"/>
      <c r="D1478" s="28"/>
      <c r="E1478" s="28"/>
      <c r="F1478" s="28"/>
    </row>
    <row r="1479" spans="1:6" ht="25.5" x14ac:dyDescent="0.2">
      <c r="A1479" s="28">
        <v>3</v>
      </c>
      <c r="B1479" s="34" t="s">
        <v>1572</v>
      </c>
      <c r="C1479" s="28"/>
      <c r="D1479" s="28"/>
      <c r="E1479" s="28"/>
      <c r="F1479" s="28"/>
    </row>
    <row r="1480" spans="1:6" ht="25.5" x14ac:dyDescent="0.2">
      <c r="A1480" s="28">
        <v>4</v>
      </c>
      <c r="B1480" s="34" t="s">
        <v>1573</v>
      </c>
      <c r="C1480" s="28"/>
      <c r="D1480" s="28"/>
      <c r="E1480" s="28"/>
      <c r="F1480" s="28"/>
    </row>
    <row r="1481" spans="1:6" x14ac:dyDescent="0.2">
      <c r="A1481" s="28">
        <v>5</v>
      </c>
      <c r="B1481" s="34" t="s">
        <v>1574</v>
      </c>
      <c r="C1481" s="28"/>
      <c r="D1481" s="28"/>
      <c r="E1481" s="28"/>
      <c r="F1481" s="28"/>
    </row>
    <row r="1482" spans="1:6" ht="25.5" x14ac:dyDescent="0.2">
      <c r="A1482" s="28">
        <v>6</v>
      </c>
      <c r="B1482" s="34" t="s">
        <v>1575</v>
      </c>
      <c r="C1482" s="28"/>
      <c r="D1482" s="28"/>
      <c r="E1482" s="28"/>
      <c r="F1482" s="28"/>
    </row>
    <row r="1483" spans="1:6" x14ac:dyDescent="0.2">
      <c r="A1483" s="28"/>
      <c r="B1483" s="28"/>
      <c r="C1483" s="28"/>
      <c r="D1483" s="28"/>
      <c r="E1483" s="28"/>
      <c r="F1483" s="28"/>
    </row>
    <row r="1484" spans="1:6" ht="25.5" x14ac:dyDescent="0.2">
      <c r="A1484" s="29" t="s">
        <v>488</v>
      </c>
      <c r="B1484" s="30"/>
      <c r="C1484" s="28"/>
      <c r="D1484" s="28"/>
      <c r="E1484" s="28"/>
      <c r="F1484" s="28"/>
    </row>
    <row r="1485" spans="1:6" ht="25.5" x14ac:dyDescent="0.2">
      <c r="A1485" s="28">
        <v>1</v>
      </c>
      <c r="B1485" s="34" t="s">
        <v>1579</v>
      </c>
      <c r="C1485" s="28"/>
      <c r="D1485" s="28"/>
      <c r="E1485" s="28"/>
      <c r="F1485" s="28"/>
    </row>
    <row r="1486" spans="1:6" x14ac:dyDescent="0.2">
      <c r="A1486" s="28">
        <v>2</v>
      </c>
      <c r="B1486" s="34" t="s">
        <v>1571</v>
      </c>
      <c r="C1486" s="28"/>
      <c r="D1486" s="28"/>
      <c r="E1486" s="28"/>
      <c r="F1486" s="28"/>
    </row>
    <row r="1487" spans="1:6" ht="25.5" x14ac:dyDescent="0.2">
      <c r="A1487" s="28">
        <v>3</v>
      </c>
      <c r="B1487" s="34" t="s">
        <v>1572</v>
      </c>
      <c r="C1487" s="28"/>
      <c r="D1487" s="28"/>
      <c r="E1487" s="28"/>
      <c r="F1487" s="28"/>
    </row>
    <row r="1488" spans="1:6" ht="25.5" x14ac:dyDescent="0.2">
      <c r="A1488" s="28">
        <v>4</v>
      </c>
      <c r="B1488" s="34" t="s">
        <v>1573</v>
      </c>
      <c r="C1488" s="28"/>
      <c r="D1488" s="28"/>
      <c r="E1488" s="28"/>
      <c r="F1488" s="28"/>
    </row>
    <row r="1489" spans="1:6" x14ac:dyDescent="0.2">
      <c r="A1489" s="28">
        <v>5</v>
      </c>
      <c r="B1489" s="34" t="s">
        <v>1574</v>
      </c>
      <c r="C1489" s="28"/>
      <c r="D1489" s="28"/>
      <c r="E1489" s="28"/>
      <c r="F1489" s="28"/>
    </row>
    <row r="1490" spans="1:6" ht="25.5" x14ac:dyDescent="0.2">
      <c r="A1490" s="28">
        <v>6</v>
      </c>
      <c r="B1490" s="34" t="s">
        <v>1575</v>
      </c>
      <c r="C1490" s="28"/>
      <c r="D1490" s="28"/>
      <c r="E1490" s="28"/>
      <c r="F1490" s="28"/>
    </row>
    <row r="1491" spans="1:6" x14ac:dyDescent="0.2">
      <c r="A1491" s="28"/>
      <c r="B1491" s="28"/>
      <c r="C1491" s="28"/>
      <c r="D1491" s="28"/>
      <c r="E1491" s="28"/>
      <c r="F1491" s="28"/>
    </row>
    <row r="1492" spans="1:6" ht="25.5" x14ac:dyDescent="0.2">
      <c r="A1492" s="29" t="s">
        <v>490</v>
      </c>
      <c r="B1492" s="30"/>
      <c r="C1492" s="28"/>
      <c r="D1492" s="28"/>
      <c r="E1492" s="28"/>
      <c r="F1492" s="28"/>
    </row>
    <row r="1493" spans="1:6" x14ac:dyDescent="0.2">
      <c r="A1493" s="28">
        <v>1</v>
      </c>
      <c r="B1493" s="34" t="s">
        <v>1580</v>
      </c>
      <c r="C1493" s="28"/>
      <c r="D1493" s="28"/>
      <c r="E1493" s="28"/>
      <c r="F1493" s="28"/>
    </row>
    <row r="1494" spans="1:6" x14ac:dyDescent="0.2">
      <c r="A1494" s="28">
        <v>2</v>
      </c>
      <c r="B1494" s="34" t="s">
        <v>1571</v>
      </c>
      <c r="C1494" s="28"/>
      <c r="D1494" s="28"/>
      <c r="E1494" s="28"/>
      <c r="F1494" s="28"/>
    </row>
    <row r="1495" spans="1:6" ht="25.5" x14ac:dyDescent="0.2">
      <c r="A1495" s="28">
        <v>3</v>
      </c>
      <c r="B1495" s="34" t="s">
        <v>1572</v>
      </c>
      <c r="C1495" s="28"/>
      <c r="D1495" s="28"/>
      <c r="E1495" s="28"/>
      <c r="F1495" s="28"/>
    </row>
    <row r="1496" spans="1:6" ht="25.5" x14ac:dyDescent="0.2">
      <c r="A1496" s="28">
        <v>4</v>
      </c>
      <c r="B1496" s="34" t="s">
        <v>1573</v>
      </c>
      <c r="C1496" s="28"/>
      <c r="D1496" s="28"/>
      <c r="E1496" s="28"/>
      <c r="F1496" s="28"/>
    </row>
    <row r="1497" spans="1:6" x14ac:dyDescent="0.2">
      <c r="A1497" s="28">
        <v>5</v>
      </c>
      <c r="B1497" s="34" t="s">
        <v>1574</v>
      </c>
      <c r="C1497" s="28"/>
      <c r="D1497" s="28"/>
      <c r="E1497" s="28"/>
      <c r="F1497" s="28"/>
    </row>
    <row r="1498" spans="1:6" ht="25.5" x14ac:dyDescent="0.2">
      <c r="A1498" s="28">
        <v>6</v>
      </c>
      <c r="B1498" s="34" t="s">
        <v>1575</v>
      </c>
      <c r="C1498" s="28"/>
      <c r="D1498" s="28"/>
      <c r="E1498" s="28"/>
      <c r="F1498" s="28"/>
    </row>
    <row r="1499" spans="1:6" x14ac:dyDescent="0.2">
      <c r="A1499" s="28"/>
      <c r="B1499" s="28"/>
      <c r="C1499" s="28"/>
      <c r="D1499" s="28"/>
      <c r="E1499" s="28"/>
      <c r="F1499" s="28"/>
    </row>
    <row r="1500" spans="1:6" x14ac:dyDescent="0.2">
      <c r="A1500" s="28"/>
      <c r="B1500" s="28"/>
      <c r="C1500" s="28"/>
      <c r="D1500" s="28"/>
      <c r="E1500" s="28"/>
      <c r="F1500" s="28"/>
    </row>
  </sheetData>
  <mergeCells count="291">
    <mergeCell ref="A1:F1"/>
    <mergeCell ref="A2:F2"/>
    <mergeCell ref="A3:F3"/>
    <mergeCell ref="A5:F5"/>
    <mergeCell ref="A6:F6"/>
    <mergeCell ref="A7:F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6:F86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7:F117"/>
    <mergeCell ref="A118:F118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31:F131"/>
    <mergeCell ref="A132:F132"/>
    <mergeCell ref="A133:F133"/>
    <mergeCell ref="A134:F134"/>
    <mergeCell ref="A136:F136"/>
    <mergeCell ref="A137:F137"/>
    <mergeCell ref="A124:F124"/>
    <mergeCell ref="A125:F125"/>
    <mergeCell ref="A127:F127"/>
    <mergeCell ref="A128:F128"/>
    <mergeCell ref="A129:F129"/>
    <mergeCell ref="A130:F130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56:F156"/>
    <mergeCell ref="A157:F157"/>
    <mergeCell ref="A158:F158"/>
    <mergeCell ref="A159:F159"/>
    <mergeCell ref="A160:F160"/>
    <mergeCell ref="A161:F161"/>
    <mergeCell ref="A150:F150"/>
    <mergeCell ref="A151:F151"/>
    <mergeCell ref="A152:F152"/>
    <mergeCell ref="A153:F153"/>
    <mergeCell ref="A154:F154"/>
    <mergeCell ref="A155:F155"/>
    <mergeCell ref="A169:F169"/>
    <mergeCell ref="A170:F170"/>
    <mergeCell ref="A171:F171"/>
    <mergeCell ref="A173:F173"/>
    <mergeCell ref="A174:F174"/>
    <mergeCell ref="A175:F175"/>
    <mergeCell ref="A163:F163"/>
    <mergeCell ref="A164:F164"/>
    <mergeCell ref="A165:F165"/>
    <mergeCell ref="A166:F166"/>
    <mergeCell ref="A167:F167"/>
    <mergeCell ref="A168:F168"/>
    <mergeCell ref="A182:F182"/>
    <mergeCell ref="A183:F183"/>
    <mergeCell ref="A184:F184"/>
    <mergeCell ref="A185:F185"/>
    <mergeCell ref="A186:F186"/>
    <mergeCell ref="A187:F187"/>
    <mergeCell ref="A176:F176"/>
    <mergeCell ref="A177:F177"/>
    <mergeCell ref="A178:F178"/>
    <mergeCell ref="A179:F179"/>
    <mergeCell ref="A180:F180"/>
    <mergeCell ref="A181:F181"/>
    <mergeCell ref="A197:F197"/>
    <mergeCell ref="A198:F198"/>
    <mergeCell ref="A199:F199"/>
    <mergeCell ref="A200:F200"/>
    <mergeCell ref="A201:F201"/>
    <mergeCell ref="A202:F202"/>
    <mergeCell ref="A189:F189"/>
    <mergeCell ref="A190:F190"/>
    <mergeCell ref="A191:F191"/>
    <mergeCell ref="A192:F192"/>
    <mergeCell ref="A193:F193"/>
    <mergeCell ref="A196:F196"/>
    <mergeCell ref="A210:F210"/>
    <mergeCell ref="A212:F212"/>
    <mergeCell ref="A213:F213"/>
    <mergeCell ref="A214:F214"/>
    <mergeCell ref="A215:F215"/>
    <mergeCell ref="A216:F216"/>
    <mergeCell ref="A204:F204"/>
    <mergeCell ref="A205:F205"/>
    <mergeCell ref="A206:F206"/>
    <mergeCell ref="A207:F207"/>
    <mergeCell ref="A208:F208"/>
    <mergeCell ref="A209:F209"/>
    <mergeCell ref="A223:F223"/>
    <mergeCell ref="A224:F224"/>
    <mergeCell ref="A225:F225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36:F236"/>
    <mergeCell ref="A237:F237"/>
    <mergeCell ref="A238:F238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49:F249"/>
    <mergeCell ref="A250:F250"/>
    <mergeCell ref="A251:F251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63:F263"/>
    <mergeCell ref="A264:F264"/>
    <mergeCell ref="A265:F265"/>
    <mergeCell ref="A266:F266"/>
    <mergeCell ref="A267:F267"/>
    <mergeCell ref="A268:F268"/>
    <mergeCell ref="A256:F256"/>
    <mergeCell ref="A257:F257"/>
    <mergeCell ref="A258:F258"/>
    <mergeCell ref="A259:F259"/>
    <mergeCell ref="A261:F261"/>
    <mergeCell ref="A262:F262"/>
    <mergeCell ref="A275:F275"/>
    <mergeCell ref="A277:F277"/>
    <mergeCell ref="A278:F278"/>
    <mergeCell ref="A279:F279"/>
    <mergeCell ref="A280:F280"/>
    <mergeCell ref="A281:F281"/>
    <mergeCell ref="A269:F269"/>
    <mergeCell ref="A270:F270"/>
    <mergeCell ref="A271:F271"/>
    <mergeCell ref="A272:F272"/>
    <mergeCell ref="A273:F273"/>
    <mergeCell ref="A274:F274"/>
    <mergeCell ref="A289:F289"/>
    <mergeCell ref="A290:F290"/>
    <mergeCell ref="A291:F291"/>
    <mergeCell ref="A292:F292"/>
    <mergeCell ref="A293:F293"/>
    <mergeCell ref="A294:F294"/>
    <mergeCell ref="A283:F283"/>
    <mergeCell ref="A284:F284"/>
    <mergeCell ref="A285:F285"/>
    <mergeCell ref="A286:F286"/>
    <mergeCell ref="A287:F287"/>
    <mergeCell ref="A288:F288"/>
    <mergeCell ref="A302:F302"/>
    <mergeCell ref="A303:F303"/>
    <mergeCell ref="A304:F304"/>
    <mergeCell ref="A305:F305"/>
    <mergeCell ref="A306:F306"/>
    <mergeCell ref="A307:F307"/>
    <mergeCell ref="A295:F295"/>
    <mergeCell ref="A297:F297"/>
    <mergeCell ref="A298:F298"/>
    <mergeCell ref="A299:F299"/>
    <mergeCell ref="A300:F300"/>
    <mergeCell ref="A301:F301"/>
    <mergeCell ref="A315:F315"/>
    <mergeCell ref="A316:F316"/>
    <mergeCell ref="A317:F317"/>
    <mergeCell ref="A308:F308"/>
    <mergeCell ref="A309:F309"/>
    <mergeCell ref="A311:F311"/>
    <mergeCell ref="A312:F312"/>
    <mergeCell ref="A313:F313"/>
    <mergeCell ref="A314:F31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D086-EDC9-476B-B3DB-FE314DB2016E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4B1FA-3B3C-4C50-A746-E9C2B4B248C2}">
  <sheetPr codeName="Лист4"/>
  <dimension ref="A1:CE460"/>
  <sheetViews>
    <sheetView topLeftCell="A211" workbookViewId="0">
      <selection activeCell="S232" sqref="R232:S232"/>
    </sheetView>
  </sheetViews>
  <sheetFormatPr defaultRowHeight="15" x14ac:dyDescent="0.25"/>
  <cols>
    <col min="11" max="11" width="9.140625" customWidth="1"/>
    <col min="14" max="16" width="9.140625" customWidth="1"/>
    <col min="17" max="17" width="21.85546875" customWidth="1"/>
    <col min="18" max="24" width="9.140625" customWidth="1"/>
    <col min="25" max="25" width="48.42578125" customWidth="1"/>
    <col min="28" max="28" width="9.140625" customWidth="1"/>
    <col min="31" max="31" width="9.140625" customWidth="1"/>
  </cols>
  <sheetData>
    <row r="1" spans="1:58" ht="15" customHeight="1" x14ac:dyDescent="0.25">
      <c r="A1" s="61" t="s">
        <v>1988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E1" s="63"/>
      <c r="BF1" s="63"/>
    </row>
    <row r="2" spans="1:58" ht="15" customHeight="1" x14ac:dyDescent="0.25">
      <c r="A2" s="53" t="s">
        <v>1903</v>
      </c>
      <c r="B2" s="53"/>
      <c r="C2" s="53"/>
      <c r="D2" s="53"/>
      <c r="E2" s="53">
        <v>1</v>
      </c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E2" s="63"/>
      <c r="BF2" s="63"/>
    </row>
    <row r="3" spans="1:58" ht="15" customHeight="1" x14ac:dyDescent="0.25">
      <c r="A3" s="53" t="s">
        <v>1904</v>
      </c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E3" s="63"/>
      <c r="BF3" s="63"/>
    </row>
    <row r="4" spans="1:58" ht="15" customHeight="1" x14ac:dyDescent="0.25">
      <c r="A4" s="53" t="s">
        <v>1905</v>
      </c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E4" s="63"/>
      <c r="BF4" s="63"/>
    </row>
    <row r="5" spans="1:58" ht="15" customHeight="1" x14ac:dyDescent="0.25">
      <c r="A5" s="53" t="s">
        <v>1906</v>
      </c>
      <c r="B5" s="53"/>
      <c r="C5" s="53"/>
      <c r="D5" s="53"/>
      <c r="E5" s="53">
        <v>1.671875</v>
      </c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E5" s="63"/>
      <c r="BF5" s="63"/>
    </row>
    <row r="6" spans="1:58" ht="15" customHeight="1" x14ac:dyDescent="0.25">
      <c r="A6" s="53" t="s">
        <v>1907</v>
      </c>
      <c r="B6" s="53"/>
      <c r="C6" s="53"/>
      <c r="D6" s="53"/>
      <c r="E6" s="53" t="s">
        <v>1908</v>
      </c>
      <c r="F6" s="53"/>
      <c r="G6" s="53"/>
      <c r="H6" s="53" t="s">
        <v>1909</v>
      </c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E6" s="63"/>
      <c r="BF6" s="63"/>
    </row>
    <row r="7" spans="1:58" x14ac:dyDescent="0.25">
      <c r="A7" s="54"/>
      <c r="B7" s="54"/>
      <c r="C7" s="54"/>
      <c r="D7" s="54"/>
      <c r="E7" s="55" t="s">
        <v>1910</v>
      </c>
      <c r="F7" s="55"/>
      <c r="G7" s="55"/>
      <c r="H7" s="55"/>
      <c r="I7" s="55"/>
      <c r="J7" s="55"/>
      <c r="K7" s="55"/>
      <c r="L7" s="55"/>
      <c r="M7" s="55"/>
      <c r="N7" s="55"/>
      <c r="O7" s="55"/>
      <c r="P7" s="55" t="s">
        <v>1911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55" t="s">
        <v>1912</v>
      </c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 t="s">
        <v>1913</v>
      </c>
      <c r="AZ7" s="55"/>
      <c r="BA7" s="55"/>
      <c r="BB7" s="55"/>
      <c r="BC7" s="54" t="s">
        <v>1914</v>
      </c>
      <c r="BE7" s="64" t="s">
        <v>1989</v>
      </c>
      <c r="BF7" s="64" t="s">
        <v>1990</v>
      </c>
    </row>
    <row r="8" spans="1:58" x14ac:dyDescent="0.25">
      <c r="A8" s="55" t="s">
        <v>1915</v>
      </c>
      <c r="B8" s="55"/>
      <c r="C8" s="55"/>
      <c r="D8" s="55"/>
      <c r="E8" s="55" t="s">
        <v>1916</v>
      </c>
      <c r="F8" s="55"/>
      <c r="G8" s="55"/>
      <c r="H8" s="55"/>
      <c r="I8" s="55"/>
      <c r="J8" s="55"/>
      <c r="K8" s="55"/>
      <c r="L8" s="55" t="s">
        <v>1917</v>
      </c>
      <c r="M8" s="55"/>
      <c r="N8" s="55"/>
      <c r="O8" s="55"/>
      <c r="P8" s="55" t="s">
        <v>1918</v>
      </c>
      <c r="Q8" s="55"/>
      <c r="R8" s="55"/>
      <c r="S8" s="55"/>
      <c r="T8" s="54" t="s">
        <v>1919</v>
      </c>
      <c r="U8" s="55" t="s">
        <v>1920</v>
      </c>
      <c r="V8" s="55"/>
      <c r="W8" s="55"/>
      <c r="X8" s="55" t="s">
        <v>1921</v>
      </c>
      <c r="Y8" s="55"/>
      <c r="Z8" s="54" t="s">
        <v>1922</v>
      </c>
      <c r="AA8" s="55" t="s">
        <v>1916</v>
      </c>
      <c r="AB8" s="55"/>
      <c r="AC8" s="55"/>
      <c r="AD8" s="55"/>
      <c r="AE8" s="55"/>
      <c r="AF8" s="55"/>
      <c r="AG8" s="55" t="s">
        <v>1923</v>
      </c>
      <c r="AH8" s="55"/>
      <c r="AI8" s="55"/>
      <c r="AJ8" s="55"/>
      <c r="AK8" s="55" t="s">
        <v>1924</v>
      </c>
      <c r="AL8" s="55"/>
      <c r="AM8" s="55" t="s">
        <v>1925</v>
      </c>
      <c r="AN8" s="55"/>
      <c r="AO8" s="55"/>
      <c r="AP8" s="55" t="s">
        <v>1926</v>
      </c>
      <c r="AQ8" s="55"/>
      <c r="AR8" s="55"/>
      <c r="AS8" s="55"/>
      <c r="AT8" s="55"/>
      <c r="AU8" s="54" t="s">
        <v>1927</v>
      </c>
      <c r="AV8" s="55" t="s">
        <v>1928</v>
      </c>
      <c r="AW8" s="55"/>
      <c r="AX8" s="55"/>
      <c r="AY8" s="55" t="s">
        <v>1929</v>
      </c>
      <c r="AZ8" s="55"/>
      <c r="BA8" s="55"/>
      <c r="BB8" s="55"/>
      <c r="BC8" s="54" t="s">
        <v>1930</v>
      </c>
      <c r="BE8" s="65" t="s">
        <v>789</v>
      </c>
      <c r="BF8" s="65" t="s">
        <v>790</v>
      </c>
    </row>
    <row r="9" spans="1:58" x14ac:dyDescent="0.25">
      <c r="A9" s="56" t="s">
        <v>1931</v>
      </c>
      <c r="B9" s="56" t="s">
        <v>1932</v>
      </c>
      <c r="C9" s="56" t="s">
        <v>1933</v>
      </c>
      <c r="D9" s="56" t="s">
        <v>1934</v>
      </c>
      <c r="E9" s="56" t="s">
        <v>1935</v>
      </c>
      <c r="F9" s="56" t="s">
        <v>1936</v>
      </c>
      <c r="G9" s="56" t="s">
        <v>1937</v>
      </c>
      <c r="H9" s="56" t="s">
        <v>1938</v>
      </c>
      <c r="I9" s="56" t="s">
        <v>1939</v>
      </c>
      <c r="J9" s="56" t="s">
        <v>1940</v>
      </c>
      <c r="K9" s="56" t="s">
        <v>1941</v>
      </c>
      <c r="L9" s="56" t="s">
        <v>1942</v>
      </c>
      <c r="M9" s="56" t="s">
        <v>1943</v>
      </c>
      <c r="N9" s="56" t="s">
        <v>1944</v>
      </c>
      <c r="O9" s="56" t="s">
        <v>1945</v>
      </c>
      <c r="P9" s="56" t="s">
        <v>1946</v>
      </c>
      <c r="Q9" s="56" t="s">
        <v>1947</v>
      </c>
      <c r="R9" s="56" t="s">
        <v>1948</v>
      </c>
      <c r="S9" s="56" t="s">
        <v>1949</v>
      </c>
      <c r="T9" s="56" t="s">
        <v>1950</v>
      </c>
      <c r="U9" s="56" t="s">
        <v>1951</v>
      </c>
      <c r="V9" s="56" t="s">
        <v>1952</v>
      </c>
      <c r="W9" s="56" t="s">
        <v>1953</v>
      </c>
      <c r="X9" s="56" t="s">
        <v>1954</v>
      </c>
      <c r="Y9" s="56" t="s">
        <v>1955</v>
      </c>
      <c r="Z9" s="56" t="s">
        <v>1956</v>
      </c>
      <c r="AA9" s="56" t="s">
        <v>1957</v>
      </c>
      <c r="AB9" s="56" t="s">
        <v>1958</v>
      </c>
      <c r="AC9" s="56" t="s">
        <v>1959</v>
      </c>
      <c r="AD9" s="56" t="s">
        <v>1960</v>
      </c>
      <c r="AE9" s="56" t="s">
        <v>1961</v>
      </c>
      <c r="AF9" s="56" t="s">
        <v>1962</v>
      </c>
      <c r="AG9" s="56" t="s">
        <v>1963</v>
      </c>
      <c r="AH9" s="56" t="s">
        <v>1964</v>
      </c>
      <c r="AI9" s="56" t="s">
        <v>1965</v>
      </c>
      <c r="AJ9" s="56" t="s">
        <v>1966</v>
      </c>
      <c r="AK9" s="56" t="s">
        <v>1967</v>
      </c>
      <c r="AL9" s="56" t="s">
        <v>1968</v>
      </c>
      <c r="AM9" s="56" t="s">
        <v>1969</v>
      </c>
      <c r="AN9" s="56" t="s">
        <v>1970</v>
      </c>
      <c r="AO9" s="56" t="s">
        <v>1971</v>
      </c>
      <c r="AP9" s="56" t="s">
        <v>1972</v>
      </c>
      <c r="AQ9" s="56" t="s">
        <v>1973</v>
      </c>
      <c r="AR9" s="56" t="s">
        <v>1974</v>
      </c>
      <c r="AS9" s="56" t="s">
        <v>1975</v>
      </c>
      <c r="AT9" s="56" t="s">
        <v>1976</v>
      </c>
      <c r="AU9" s="56" t="s">
        <v>1977</v>
      </c>
      <c r="AV9" s="56" t="s">
        <v>1978</v>
      </c>
      <c r="AW9" s="56" t="s">
        <v>1979</v>
      </c>
      <c r="AX9" s="56" t="s">
        <v>1980</v>
      </c>
      <c r="AY9" s="56" t="s">
        <v>1981</v>
      </c>
      <c r="AZ9" s="56" t="s">
        <v>1982</v>
      </c>
      <c r="BA9" s="56" t="s">
        <v>1983</v>
      </c>
      <c r="BB9" s="56" t="s">
        <v>1984</v>
      </c>
      <c r="BC9" s="56" t="s">
        <v>1985</v>
      </c>
      <c r="BE9" s="65" t="s">
        <v>791</v>
      </c>
      <c r="BF9" s="65" t="s">
        <v>792</v>
      </c>
    </row>
    <row r="10" spans="1:58" x14ac:dyDescent="0.25">
      <c r="A10" s="57" t="s">
        <v>789</v>
      </c>
      <c r="B10" s="57">
        <v>1</v>
      </c>
      <c r="C10" s="58"/>
      <c r="D10" s="57" t="s">
        <v>301</v>
      </c>
      <c r="E10" s="57" t="s">
        <v>789</v>
      </c>
      <c r="F10" s="57">
        <v>-6.6073700981775848E-4</v>
      </c>
      <c r="G10" s="57">
        <v>7.034404210559625E-4</v>
      </c>
      <c r="H10" s="57">
        <v>-5.9922204212070401E-4</v>
      </c>
      <c r="I10" s="57">
        <v>4.7499688214021048E-4</v>
      </c>
      <c r="J10" s="57">
        <v>1117.6617844139519</v>
      </c>
      <c r="K10" s="57">
        <v>531.1670107401236</v>
      </c>
      <c r="L10" s="57">
        <v>-3.5000000000000001E-3</v>
      </c>
      <c r="M10" s="57"/>
      <c r="N10" s="57">
        <v>-2.5000000000000001E-2</v>
      </c>
      <c r="O10" s="57">
        <v>2.5000000000000001E-2</v>
      </c>
      <c r="P10" s="57" t="s">
        <v>789</v>
      </c>
      <c r="Q10" s="57" t="s">
        <v>1986</v>
      </c>
      <c r="R10" s="57" t="s">
        <v>307</v>
      </c>
      <c r="S10" s="57" t="s">
        <v>546</v>
      </c>
      <c r="T10" s="57">
        <v>3.546875</v>
      </c>
      <c r="U10" s="57"/>
      <c r="V10" s="57">
        <v>177.34375</v>
      </c>
      <c r="W10" s="57">
        <v>0</v>
      </c>
      <c r="X10" s="57">
        <v>1120.9282608908222</v>
      </c>
      <c r="Y10" s="57">
        <v>428.9493794886464</v>
      </c>
      <c r="Z10" s="59">
        <f>IFERROR(T10,"")</f>
        <v>3.546875</v>
      </c>
      <c r="AA10" s="57" t="s">
        <v>797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 t="s">
        <v>1987</v>
      </c>
      <c r="AQ10" s="57"/>
      <c r="AR10" s="57"/>
      <c r="AS10" s="57"/>
      <c r="AT10" s="57"/>
      <c r="AU10" s="57"/>
      <c r="AV10" s="57"/>
      <c r="AW10" s="57"/>
      <c r="AX10" s="59"/>
      <c r="AY10" s="57" t="s">
        <v>797</v>
      </c>
      <c r="AZ10" s="57"/>
      <c r="BA10" s="57"/>
      <c r="BB10" s="59"/>
      <c r="BC10" s="60">
        <f>IFERROR(_xlfn.AGGREGATE(15,6,CHOOSE({1,2,3},IF(Z10&gt;0,Z10,NA()),IF(AX10&gt;0,AX10,NA()),IF(BB10&gt;0,BB10,NA())),1),"")</f>
        <v>3.546875</v>
      </c>
      <c r="BE10" s="65" t="s">
        <v>793</v>
      </c>
      <c r="BF10" s="65" t="s">
        <v>1991</v>
      </c>
    </row>
    <row r="11" spans="1:58" x14ac:dyDescent="0.25">
      <c r="A11" s="57"/>
      <c r="B11" s="57"/>
      <c r="C11" s="58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9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9"/>
      <c r="AY11" s="57"/>
      <c r="AZ11" s="57"/>
      <c r="BA11" s="57"/>
      <c r="BB11" s="59"/>
      <c r="BC11" s="60"/>
      <c r="BE11" s="65" t="s">
        <v>795</v>
      </c>
      <c r="BF11" s="65" t="s">
        <v>796</v>
      </c>
    </row>
    <row r="12" spans="1:58" x14ac:dyDescent="0.25">
      <c r="A12" s="57"/>
      <c r="B12" s="57"/>
      <c r="C12" s="58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9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9"/>
      <c r="AY12" s="57"/>
      <c r="AZ12" s="57"/>
      <c r="BA12" s="57"/>
      <c r="BB12" s="59"/>
      <c r="BC12" s="60"/>
      <c r="BE12" s="65" t="s">
        <v>797</v>
      </c>
      <c r="BF12" s="65" t="s">
        <v>798</v>
      </c>
    </row>
    <row r="13" spans="1:58" x14ac:dyDescent="0.25">
      <c r="A13" s="57"/>
      <c r="B13" s="57"/>
      <c r="C13" s="58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9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9"/>
      <c r="AY13" s="57"/>
      <c r="AZ13" s="57"/>
      <c r="BA13" s="57"/>
      <c r="BB13" s="59"/>
      <c r="BC13" s="60"/>
      <c r="BE13" s="63"/>
      <c r="BF13" s="63"/>
    </row>
    <row r="14" spans="1:58" x14ac:dyDescent="0.25">
      <c r="A14" s="57"/>
      <c r="B14" s="57"/>
      <c r="C14" s="58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9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9"/>
      <c r="AY14" s="57"/>
      <c r="AZ14" s="57"/>
      <c r="BA14" s="57"/>
      <c r="BB14" s="59"/>
      <c r="BC14" s="60"/>
    </row>
    <row r="15" spans="1:58" x14ac:dyDescent="0.25">
      <c r="A15" s="57"/>
      <c r="B15" s="57"/>
      <c r="C15" s="58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9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9"/>
      <c r="AY15" s="57"/>
      <c r="AZ15" s="57"/>
      <c r="BA15" s="57"/>
      <c r="BB15" s="59"/>
      <c r="BC15" s="60"/>
    </row>
    <row r="16" spans="1:58" x14ac:dyDescent="0.25">
      <c r="A16" s="57"/>
      <c r="B16" s="57"/>
      <c r="C16" s="58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9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9"/>
      <c r="AY16" s="57"/>
      <c r="AZ16" s="57"/>
      <c r="BA16" s="57"/>
      <c r="BB16" s="59"/>
      <c r="BC16" s="60"/>
    </row>
    <row r="17" spans="1:83" x14ac:dyDescent="0.25">
      <c r="A17" s="57"/>
      <c r="B17" s="57"/>
      <c r="C17" s="58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9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9"/>
      <c r="AY17" s="57"/>
      <c r="AZ17" s="57"/>
      <c r="BA17" s="57"/>
      <c r="BB17" s="59"/>
      <c r="BC17" s="60"/>
    </row>
    <row r="18" spans="1:83" x14ac:dyDescent="0.25">
      <c r="A18" s="57"/>
      <c r="B18" s="57"/>
      <c r="C18" s="58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9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9"/>
      <c r="AY18" s="57"/>
      <c r="AZ18" s="57"/>
      <c r="BA18" s="57"/>
      <c r="BB18" s="59"/>
      <c r="BC18" s="60"/>
    </row>
    <row r="19" spans="1:83" x14ac:dyDescent="0.25">
      <c r="A19" s="57"/>
      <c r="B19" s="57"/>
      <c r="C19" s="58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9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9"/>
      <c r="AY19" s="57"/>
      <c r="AZ19" s="57"/>
      <c r="BA19" s="57"/>
      <c r="BB19" s="59"/>
      <c r="BC19" s="60"/>
    </row>
    <row r="20" spans="1:83" x14ac:dyDescent="0.25">
      <c r="A20" s="57"/>
      <c r="B20" s="57"/>
      <c r="C20" s="58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9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9"/>
      <c r="AY20" s="57"/>
      <c r="AZ20" s="57"/>
      <c r="BA20" s="57"/>
      <c r="BB20" s="59"/>
      <c r="BC20" s="60"/>
    </row>
    <row r="21" spans="1:83" x14ac:dyDescent="0.25">
      <c r="A21" s="57"/>
      <c r="B21" s="57"/>
      <c r="C21" s="58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9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9"/>
      <c r="AY21" s="57"/>
      <c r="AZ21" s="57"/>
      <c r="BA21" s="57"/>
      <c r="BB21" s="59"/>
      <c r="BC21" s="60"/>
    </row>
    <row r="22" spans="1:83" x14ac:dyDescent="0.25">
      <c r="A22" s="57"/>
      <c r="B22" s="57"/>
      <c r="C22" s="58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9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9"/>
      <c r="AY22" s="57"/>
      <c r="AZ22" s="57"/>
      <c r="BA22" s="57"/>
      <c r="BB22" s="59"/>
      <c r="BC22" s="60"/>
    </row>
    <row r="23" spans="1:83" x14ac:dyDescent="0.25">
      <c r="A23" s="57"/>
      <c r="B23" s="57"/>
      <c r="C23" s="58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9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9"/>
      <c r="AY23" s="57"/>
      <c r="AZ23" s="57"/>
      <c r="BA23" s="57"/>
      <c r="BB23" s="59"/>
      <c r="BC23" s="60"/>
    </row>
    <row r="24" spans="1:83" x14ac:dyDescent="0.25">
      <c r="A24" s="57"/>
      <c r="B24" s="57"/>
      <c r="C24" s="58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9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9"/>
      <c r="AY24" s="57"/>
      <c r="AZ24" s="57"/>
      <c r="BA24" s="57"/>
      <c r="BB24" s="59"/>
      <c r="BC24" s="60"/>
    </row>
    <row r="25" spans="1:83" x14ac:dyDescent="0.25">
      <c r="A25" s="57"/>
      <c r="B25" s="57"/>
      <c r="C25" s="58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9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9"/>
      <c r="AY25" s="57"/>
      <c r="AZ25" s="57"/>
      <c r="BA25" s="57"/>
      <c r="BB25" s="59"/>
      <c r="BC25" s="60"/>
    </row>
    <row r="26" spans="1:83" x14ac:dyDescent="0.25">
      <c r="A26" s="57"/>
      <c r="B26" s="57"/>
      <c r="C26" s="58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9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9"/>
      <c r="AY26" s="57"/>
      <c r="AZ26" s="57"/>
      <c r="BA26" s="57"/>
      <c r="BB26" s="59"/>
      <c r="BC26" s="60"/>
    </row>
    <row r="27" spans="1:83" x14ac:dyDescent="0.25">
      <c r="A27" s="57"/>
      <c r="B27" s="57"/>
      <c r="C27" s="58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9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9"/>
      <c r="AY27" s="57"/>
      <c r="AZ27" s="57"/>
      <c r="BA27" s="57"/>
      <c r="BB27" s="59"/>
      <c r="BC27" s="60"/>
    </row>
    <row r="28" spans="1:83" x14ac:dyDescent="0.25">
      <c r="A28" s="57"/>
      <c r="B28" s="57"/>
      <c r="C28" s="58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9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9"/>
      <c r="AY28" s="57"/>
      <c r="AZ28" s="57"/>
      <c r="BA28" s="57"/>
      <c r="BB28" s="59"/>
      <c r="BC28" s="60"/>
    </row>
    <row r="29" spans="1:83" x14ac:dyDescent="0.25">
      <c r="A29" s="57"/>
      <c r="B29" s="57"/>
      <c r="C29" s="58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9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9"/>
      <c r="AY29" s="57"/>
      <c r="AZ29" s="57"/>
      <c r="BA29" s="57"/>
      <c r="BB29" s="59"/>
      <c r="BC29" s="60"/>
    </row>
    <row r="32" spans="1:83" ht="15" customHeight="1" x14ac:dyDescent="0.25">
      <c r="A32" s="66" t="s">
        <v>1992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7"/>
      <c r="O32" s="66" t="s">
        <v>1998</v>
      </c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7"/>
      <c r="AB32" s="66" t="s">
        <v>2003</v>
      </c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7"/>
      <c r="BH32" s="66" t="s">
        <v>2010</v>
      </c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</row>
    <row r="33" spans="1:83" ht="15" customHeight="1" x14ac:dyDescent="0.25">
      <c r="A33" s="66" t="s">
        <v>1993</v>
      </c>
      <c r="B33" s="66" t="s">
        <v>1994</v>
      </c>
      <c r="C33" s="66" t="s">
        <v>1995</v>
      </c>
      <c r="D33" s="66"/>
      <c r="E33" s="66"/>
      <c r="F33" s="66"/>
      <c r="G33" s="66"/>
      <c r="H33" s="66" t="s">
        <v>1996</v>
      </c>
      <c r="I33" s="66"/>
      <c r="J33" s="66"/>
      <c r="K33" s="66" t="s">
        <v>1997</v>
      </c>
      <c r="L33" s="66"/>
      <c r="M33" s="66"/>
      <c r="N33" s="67"/>
      <c r="O33" s="66" t="s">
        <v>1999</v>
      </c>
      <c r="P33" s="66"/>
      <c r="Q33" s="66"/>
      <c r="R33" s="66"/>
      <c r="S33" s="66"/>
      <c r="T33" s="66"/>
      <c r="U33" s="66" t="s">
        <v>2002</v>
      </c>
      <c r="V33" s="66"/>
      <c r="W33" s="66"/>
      <c r="X33" s="66"/>
      <c r="Y33" s="66"/>
      <c r="Z33" s="66"/>
      <c r="AA33" s="67"/>
      <c r="AB33" s="66" t="s">
        <v>2004</v>
      </c>
      <c r="AC33" s="66" t="s">
        <v>2005</v>
      </c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 t="s">
        <v>2009</v>
      </c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7"/>
      <c r="BH33" s="66" t="s">
        <v>2005</v>
      </c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 t="s">
        <v>2009</v>
      </c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</row>
    <row r="34" spans="1:83" ht="15" customHeight="1" x14ac:dyDescent="0.25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7"/>
      <c r="O34" s="66" t="s">
        <v>2000</v>
      </c>
      <c r="P34" s="66"/>
      <c r="Q34" s="66"/>
      <c r="R34" s="66" t="s">
        <v>2001</v>
      </c>
      <c r="S34" s="66"/>
      <c r="T34" s="66"/>
      <c r="U34" s="66"/>
      <c r="V34" s="66"/>
      <c r="W34" s="66"/>
      <c r="X34" s="66"/>
      <c r="Y34" s="66"/>
      <c r="Z34" s="66"/>
      <c r="AA34" s="67"/>
      <c r="AB34" s="66"/>
      <c r="AC34" s="66" t="s">
        <v>2006</v>
      </c>
      <c r="AD34" s="66"/>
      <c r="AE34" s="66"/>
      <c r="AF34" s="66" t="s">
        <v>2007</v>
      </c>
      <c r="AG34" s="66"/>
      <c r="AH34" s="66"/>
      <c r="AI34" s="66"/>
      <c r="AJ34" s="66"/>
      <c r="AK34" s="66"/>
      <c r="AL34" s="66" t="s">
        <v>2008</v>
      </c>
      <c r="AM34" s="66"/>
      <c r="AN34" s="66"/>
      <c r="AO34" s="66"/>
      <c r="AP34" s="66"/>
      <c r="AQ34" s="66"/>
      <c r="AR34" s="66" t="s">
        <v>2006</v>
      </c>
      <c r="AS34" s="66"/>
      <c r="AT34" s="66"/>
      <c r="AU34" s="66" t="s">
        <v>2007</v>
      </c>
      <c r="AV34" s="66"/>
      <c r="AW34" s="66"/>
      <c r="AX34" s="66"/>
      <c r="AY34" s="66"/>
      <c r="AZ34" s="66"/>
      <c r="BA34" s="66" t="s">
        <v>2008</v>
      </c>
      <c r="BB34" s="66"/>
      <c r="BC34" s="66"/>
      <c r="BD34" s="66"/>
      <c r="BE34" s="66"/>
      <c r="BF34" s="66"/>
      <c r="BG34" s="67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</row>
    <row r="35" spans="1:83" ht="15" customHeight="1" x14ac:dyDescent="0.25">
      <c r="A35" s="69"/>
      <c r="B35" s="69"/>
      <c r="C35" s="70" t="s">
        <v>2011</v>
      </c>
      <c r="D35" s="70" t="s">
        <v>2012</v>
      </c>
      <c r="E35" s="70" t="s">
        <v>2013</v>
      </c>
      <c r="F35" s="70" t="s">
        <v>2014</v>
      </c>
      <c r="G35" s="70" t="s">
        <v>2015</v>
      </c>
      <c r="H35" s="70" t="s">
        <v>2016</v>
      </c>
      <c r="I35" s="70" t="s">
        <v>2017</v>
      </c>
      <c r="J35" s="70" t="s">
        <v>2018</v>
      </c>
      <c r="K35" s="70" t="s">
        <v>2019</v>
      </c>
      <c r="L35" s="70" t="s">
        <v>2020</v>
      </c>
      <c r="M35" s="70" t="s">
        <v>2021</v>
      </c>
      <c r="N35" s="71"/>
      <c r="O35" s="70" t="s">
        <v>2022</v>
      </c>
      <c r="P35" s="70" t="s">
        <v>2023</v>
      </c>
      <c r="Q35" s="70" t="s">
        <v>2024</v>
      </c>
      <c r="R35" s="70" t="s">
        <v>2025</v>
      </c>
      <c r="S35" s="70" t="s">
        <v>2026</v>
      </c>
      <c r="T35" s="70" t="s">
        <v>2027</v>
      </c>
      <c r="U35" s="70" t="s">
        <v>2028</v>
      </c>
      <c r="V35" s="70" t="s">
        <v>2029</v>
      </c>
      <c r="W35" s="70" t="s">
        <v>2030</v>
      </c>
      <c r="X35" s="70" t="s">
        <v>2031</v>
      </c>
      <c r="Y35" s="70" t="s">
        <v>2032</v>
      </c>
      <c r="Z35" s="70" t="s">
        <v>2033</v>
      </c>
      <c r="AA35" s="71"/>
      <c r="AB35" s="69"/>
      <c r="AC35" s="70" t="s">
        <v>2034</v>
      </c>
      <c r="AD35" s="70" t="s">
        <v>2035</v>
      </c>
      <c r="AE35" s="70" t="s">
        <v>2036</v>
      </c>
      <c r="AF35" s="70" t="s">
        <v>2037</v>
      </c>
      <c r="AG35" s="70" t="s">
        <v>2038</v>
      </c>
      <c r="AH35" s="70" t="s">
        <v>2039</v>
      </c>
      <c r="AI35" s="70" t="s">
        <v>2040</v>
      </c>
      <c r="AJ35" s="70" t="s">
        <v>2041</v>
      </c>
      <c r="AK35" s="70" t="s">
        <v>2042</v>
      </c>
      <c r="AL35" s="70" t="s">
        <v>2043</v>
      </c>
      <c r="AM35" s="70" t="s">
        <v>2044</v>
      </c>
      <c r="AN35" s="70" t="s">
        <v>2045</v>
      </c>
      <c r="AO35" s="70" t="s">
        <v>2046</v>
      </c>
      <c r="AP35" s="70" t="s">
        <v>2047</v>
      </c>
      <c r="AQ35" s="70" t="s">
        <v>2048</v>
      </c>
      <c r="AR35" s="70" t="s">
        <v>2034</v>
      </c>
      <c r="AS35" s="70" t="s">
        <v>2035</v>
      </c>
      <c r="AT35" s="70" t="s">
        <v>2036</v>
      </c>
      <c r="AU35" s="70" t="s">
        <v>2037</v>
      </c>
      <c r="AV35" s="70" t="s">
        <v>2038</v>
      </c>
      <c r="AW35" s="70" t="s">
        <v>2039</v>
      </c>
      <c r="AX35" s="70" t="s">
        <v>2040</v>
      </c>
      <c r="AY35" s="70" t="s">
        <v>2041</v>
      </c>
      <c r="AZ35" s="70" t="s">
        <v>2042</v>
      </c>
      <c r="BA35" s="70" t="s">
        <v>2043</v>
      </c>
      <c r="BB35" s="70" t="s">
        <v>2044</v>
      </c>
      <c r="BC35" s="70" t="s">
        <v>2045</v>
      </c>
      <c r="BD35" s="70" t="s">
        <v>2046</v>
      </c>
      <c r="BE35" s="70" t="s">
        <v>2047</v>
      </c>
      <c r="BF35" s="70" t="s">
        <v>2048</v>
      </c>
      <c r="BG35" s="71"/>
      <c r="BH35" s="70" t="s">
        <v>2049</v>
      </c>
      <c r="BI35" s="70" t="s">
        <v>2034</v>
      </c>
      <c r="BJ35" s="70" t="s">
        <v>2035</v>
      </c>
      <c r="BK35" s="70" t="s">
        <v>2039</v>
      </c>
      <c r="BL35" s="70" t="s">
        <v>2050</v>
      </c>
      <c r="BM35" s="70" t="s">
        <v>2051</v>
      </c>
      <c r="BN35" s="70" t="s">
        <v>2052</v>
      </c>
      <c r="BO35" s="70" t="s">
        <v>2053</v>
      </c>
      <c r="BP35" s="70" t="s">
        <v>2054</v>
      </c>
      <c r="BQ35" s="70" t="s">
        <v>2040</v>
      </c>
      <c r="BR35" s="70" t="s">
        <v>2055</v>
      </c>
      <c r="BS35" s="70" t="s">
        <v>2056</v>
      </c>
      <c r="BT35" s="70" t="s">
        <v>2049</v>
      </c>
      <c r="BU35" s="70" t="s">
        <v>2034</v>
      </c>
      <c r="BV35" s="70" t="s">
        <v>2035</v>
      </c>
      <c r="BW35" s="70" t="s">
        <v>2039</v>
      </c>
      <c r="BX35" s="70" t="s">
        <v>2050</v>
      </c>
      <c r="BY35" s="70" t="s">
        <v>2051</v>
      </c>
      <c r="BZ35" s="70" t="s">
        <v>2052</v>
      </c>
      <c r="CA35" s="70" t="s">
        <v>2053</v>
      </c>
      <c r="CB35" s="70" t="s">
        <v>2054</v>
      </c>
      <c r="CC35" s="70" t="s">
        <v>2040</v>
      </c>
      <c r="CD35" s="70" t="s">
        <v>2055</v>
      </c>
      <c r="CE35" s="70" t="s">
        <v>2056</v>
      </c>
    </row>
    <row r="36" spans="1:83" x14ac:dyDescent="0.25">
      <c r="A36" s="66"/>
      <c r="B36" s="66"/>
      <c r="C36" s="68" t="s">
        <v>2057</v>
      </c>
      <c r="D36" s="68" t="s">
        <v>2058</v>
      </c>
      <c r="E36" s="68" t="s">
        <v>2059</v>
      </c>
      <c r="F36" s="68" t="s">
        <v>2073</v>
      </c>
      <c r="G36" s="68" t="s">
        <v>2074</v>
      </c>
      <c r="H36" s="68" t="s">
        <v>2059</v>
      </c>
      <c r="I36" s="68" t="s">
        <v>2060</v>
      </c>
      <c r="J36" s="68" t="s">
        <v>2061</v>
      </c>
      <c r="K36" s="68" t="s">
        <v>2059</v>
      </c>
      <c r="L36" s="68" t="s">
        <v>2060</v>
      </c>
      <c r="M36" s="68" t="s">
        <v>2061</v>
      </c>
      <c r="N36" s="67"/>
      <c r="O36" s="68" t="s">
        <v>2059</v>
      </c>
      <c r="P36" s="68" t="s">
        <v>2073</v>
      </c>
      <c r="Q36" s="68" t="s">
        <v>2074</v>
      </c>
      <c r="R36" s="68" t="s">
        <v>2062</v>
      </c>
      <c r="S36" s="68" t="s">
        <v>2075</v>
      </c>
      <c r="T36" s="68" t="s">
        <v>2076</v>
      </c>
      <c r="U36" s="68" t="s">
        <v>2063</v>
      </c>
      <c r="V36" s="68" t="s">
        <v>2064</v>
      </c>
      <c r="W36" s="68" t="s">
        <v>2065</v>
      </c>
      <c r="X36" s="68" t="s">
        <v>2066</v>
      </c>
      <c r="Y36" s="68" t="s">
        <v>2077</v>
      </c>
      <c r="Z36" s="68" t="s">
        <v>2078</v>
      </c>
      <c r="AA36" s="67"/>
      <c r="AB36" s="68" t="s">
        <v>2079</v>
      </c>
      <c r="AC36" s="68" t="s">
        <v>2080</v>
      </c>
      <c r="AD36" s="68" t="s">
        <v>2081</v>
      </c>
      <c r="AE36" s="68" t="s">
        <v>2067</v>
      </c>
      <c r="AF36" s="68" t="s">
        <v>2082</v>
      </c>
      <c r="AG36" s="68" t="s">
        <v>2068</v>
      </c>
      <c r="AH36" s="68" t="s">
        <v>2083</v>
      </c>
      <c r="AI36" s="68" t="s">
        <v>2069</v>
      </c>
      <c r="AJ36" s="68" t="s">
        <v>2084</v>
      </c>
      <c r="AK36" s="68" t="s">
        <v>2070</v>
      </c>
      <c r="AL36" s="68" t="s">
        <v>2085</v>
      </c>
      <c r="AM36" s="68" t="s">
        <v>2086</v>
      </c>
      <c r="AN36" s="68" t="s">
        <v>2071</v>
      </c>
      <c r="AO36" s="68" t="s">
        <v>2087</v>
      </c>
      <c r="AP36" s="68" t="s">
        <v>2088</v>
      </c>
      <c r="AQ36" s="68" t="s">
        <v>2070</v>
      </c>
      <c r="AR36" s="68" t="s">
        <v>2080</v>
      </c>
      <c r="AS36" s="68" t="s">
        <v>2081</v>
      </c>
      <c r="AT36" s="68" t="s">
        <v>2067</v>
      </c>
      <c r="AU36" s="68" t="s">
        <v>2082</v>
      </c>
      <c r="AV36" s="68" t="s">
        <v>2068</v>
      </c>
      <c r="AW36" s="68" t="s">
        <v>2083</v>
      </c>
      <c r="AX36" s="68" t="s">
        <v>2069</v>
      </c>
      <c r="AY36" s="68" t="s">
        <v>2084</v>
      </c>
      <c r="AZ36" s="68" t="s">
        <v>2070</v>
      </c>
      <c r="BA36" s="68" t="s">
        <v>2085</v>
      </c>
      <c r="BB36" s="68" t="s">
        <v>2086</v>
      </c>
      <c r="BC36" s="68" t="s">
        <v>2071</v>
      </c>
      <c r="BD36" s="68" t="s">
        <v>2087</v>
      </c>
      <c r="BE36" s="68" t="s">
        <v>2088</v>
      </c>
      <c r="BF36" s="68" t="s">
        <v>2070</v>
      </c>
      <c r="BG36" s="67"/>
      <c r="BH36" s="68" t="s">
        <v>2089</v>
      </c>
      <c r="BI36" s="68" t="s">
        <v>2090</v>
      </c>
      <c r="BJ36" s="68" t="s">
        <v>2091</v>
      </c>
      <c r="BK36" s="68" t="s">
        <v>2083</v>
      </c>
      <c r="BL36" s="68" t="s">
        <v>2092</v>
      </c>
      <c r="BM36" s="68" t="s">
        <v>2093</v>
      </c>
      <c r="BN36" s="68" t="s">
        <v>2094</v>
      </c>
      <c r="BO36" s="68" t="s">
        <v>2072</v>
      </c>
      <c r="BP36" s="68" t="s">
        <v>2082</v>
      </c>
      <c r="BQ36" s="68" t="s">
        <v>2069</v>
      </c>
      <c r="BR36" s="68" t="s">
        <v>2095</v>
      </c>
      <c r="BS36" s="68" t="s">
        <v>2070</v>
      </c>
      <c r="BT36" s="68" t="s">
        <v>2089</v>
      </c>
      <c r="BU36" s="68" t="s">
        <v>2090</v>
      </c>
      <c r="BV36" s="68" t="s">
        <v>2091</v>
      </c>
      <c r="BW36" s="68" t="s">
        <v>2083</v>
      </c>
      <c r="BX36" s="68" t="s">
        <v>2092</v>
      </c>
      <c r="BY36" s="68" t="s">
        <v>2093</v>
      </c>
      <c r="BZ36" s="68" t="s">
        <v>2094</v>
      </c>
      <c r="CA36" s="68" t="s">
        <v>2072</v>
      </c>
      <c r="CB36" s="68" t="s">
        <v>2082</v>
      </c>
      <c r="CC36" s="68" t="s">
        <v>2069</v>
      </c>
      <c r="CD36" s="68" t="s">
        <v>2095</v>
      </c>
      <c r="CE36" s="68" t="s">
        <v>2070</v>
      </c>
    </row>
    <row r="37" spans="1:83" x14ac:dyDescent="0.25">
      <c r="A37" s="74">
        <v>1</v>
      </c>
      <c r="B37" s="74" t="s">
        <v>797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3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3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3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</row>
    <row r="38" spans="1:83" x14ac:dyDescent="0.25">
      <c r="A38" s="74"/>
      <c r="B38" s="74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3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3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3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</row>
    <row r="39" spans="1:83" x14ac:dyDescent="0.25">
      <c r="A39" s="74"/>
      <c r="B39" s="74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3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3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3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</row>
    <row r="40" spans="1:83" x14ac:dyDescent="0.25">
      <c r="A40" s="74"/>
      <c r="B40" s="74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3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3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3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</row>
    <row r="41" spans="1:83" x14ac:dyDescent="0.25">
      <c r="A41" s="74"/>
      <c r="B41" s="74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3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3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3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</row>
    <row r="42" spans="1:83" x14ac:dyDescent="0.25">
      <c r="A42" s="74"/>
      <c r="B42" s="74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3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3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3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</row>
    <row r="43" spans="1:83" x14ac:dyDescent="0.25">
      <c r="A43" s="74"/>
      <c r="B43" s="74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3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3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3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</row>
    <row r="44" spans="1:83" x14ac:dyDescent="0.25">
      <c r="A44" s="74"/>
      <c r="B44" s="74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3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3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3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</row>
    <row r="45" spans="1:83" x14ac:dyDescent="0.25">
      <c r="A45" s="74"/>
      <c r="B45" s="74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3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3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3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</row>
    <row r="46" spans="1:83" x14ac:dyDescent="0.25">
      <c r="A46" s="74"/>
      <c r="B46" s="74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3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3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3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</row>
    <row r="47" spans="1:83" x14ac:dyDescent="0.25">
      <c r="A47" s="74"/>
      <c r="B47" s="74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3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3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3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</row>
    <row r="48" spans="1:83" x14ac:dyDescent="0.25">
      <c r="A48" s="74"/>
      <c r="B48" s="74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3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3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3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</row>
    <row r="49" spans="1:83" x14ac:dyDescent="0.25">
      <c r="A49" s="74"/>
      <c r="B49" s="74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3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3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3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</row>
    <row r="50" spans="1:83" x14ac:dyDescent="0.25">
      <c r="A50" s="74"/>
      <c r="B50" s="74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3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3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3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</row>
    <row r="51" spans="1:83" x14ac:dyDescent="0.25">
      <c r="A51" s="74"/>
      <c r="B51" s="74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3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3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3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</row>
    <row r="52" spans="1:83" x14ac:dyDescent="0.25">
      <c r="A52" s="74"/>
      <c r="B52" s="74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3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3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3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</row>
    <row r="53" spans="1:83" x14ac:dyDescent="0.25">
      <c r="A53" s="74"/>
      <c r="B53" s="74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3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3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72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3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  <c r="CE53" s="72"/>
    </row>
    <row r="54" spans="1:83" x14ac:dyDescent="0.25">
      <c r="A54" s="74"/>
      <c r="B54" s="74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3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3"/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2"/>
      <c r="AN54" s="72"/>
      <c r="AO54" s="72"/>
      <c r="AP54" s="72"/>
      <c r="AQ54" s="72"/>
      <c r="AR54" s="72"/>
      <c r="AS54" s="72"/>
      <c r="AT54" s="72"/>
      <c r="AU54" s="72"/>
      <c r="AV54" s="72"/>
      <c r="AW54" s="72"/>
      <c r="AX54" s="72"/>
      <c r="AY54" s="72"/>
      <c r="AZ54" s="72"/>
      <c r="BA54" s="72"/>
      <c r="BB54" s="72"/>
      <c r="BC54" s="72"/>
      <c r="BD54" s="72"/>
      <c r="BE54" s="72"/>
      <c r="BF54" s="72"/>
      <c r="BG54" s="73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</row>
    <row r="55" spans="1:83" x14ac:dyDescent="0.25">
      <c r="A55" s="74"/>
      <c r="B55" s="74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3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3"/>
      <c r="AB55" s="72"/>
      <c r="AC55" s="72"/>
      <c r="AD55" s="72"/>
      <c r="AE55" s="72"/>
      <c r="AF55" s="72"/>
      <c r="AG55" s="72"/>
      <c r="AH55" s="72"/>
      <c r="AI55" s="72"/>
      <c r="AJ55" s="72"/>
      <c r="AK55" s="72"/>
      <c r="AL55" s="72"/>
      <c r="AM55" s="72"/>
      <c r="AN55" s="72"/>
      <c r="AO55" s="72"/>
      <c r="AP55" s="72"/>
      <c r="AQ55" s="72"/>
      <c r="AR55" s="72"/>
      <c r="AS55" s="72"/>
      <c r="AT55" s="72"/>
      <c r="AU55" s="72"/>
      <c r="AV55" s="72"/>
      <c r="AW55" s="72"/>
      <c r="AX55" s="72"/>
      <c r="AY55" s="72"/>
      <c r="AZ55" s="72"/>
      <c r="BA55" s="72"/>
      <c r="BB55" s="72"/>
      <c r="BC55" s="72"/>
      <c r="BD55" s="72"/>
      <c r="BE55" s="72"/>
      <c r="BF55" s="72"/>
      <c r="BG55" s="73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</row>
    <row r="56" spans="1:83" x14ac:dyDescent="0.25">
      <c r="A56" s="74"/>
      <c r="B56" s="74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3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3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  <c r="AO56" s="72"/>
      <c r="AP56" s="72"/>
      <c r="AQ56" s="72"/>
      <c r="AR56" s="72"/>
      <c r="AS56" s="72"/>
      <c r="AT56" s="72"/>
      <c r="AU56" s="72"/>
      <c r="AV56" s="72"/>
      <c r="AW56" s="72"/>
      <c r="AX56" s="72"/>
      <c r="AY56" s="72"/>
      <c r="AZ56" s="72"/>
      <c r="BA56" s="72"/>
      <c r="BB56" s="72"/>
      <c r="BC56" s="72"/>
      <c r="BD56" s="72"/>
      <c r="BE56" s="72"/>
      <c r="BF56" s="72"/>
      <c r="BG56" s="73"/>
      <c r="BH56" s="72"/>
      <c r="BI56" s="72"/>
      <c r="BJ56" s="72"/>
      <c r="BK56" s="72"/>
      <c r="BL56" s="72"/>
      <c r="BM56" s="72"/>
      <c r="BN56" s="72"/>
      <c r="BO56" s="72"/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</row>
    <row r="59" spans="1:83" x14ac:dyDescent="0.25">
      <c r="A59" s="52" t="s">
        <v>1821</v>
      </c>
      <c r="B59" s="52"/>
      <c r="C59" s="52"/>
      <c r="D59" s="52"/>
      <c r="E59" s="52"/>
      <c r="F59" s="52"/>
      <c r="G59" s="52"/>
      <c r="H59" s="52"/>
      <c r="K59" s="52" t="s">
        <v>1816</v>
      </c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AB59" s="52" t="s">
        <v>1886</v>
      </c>
      <c r="AC59" s="52"/>
      <c r="AD59" s="52"/>
      <c r="AE59" s="52"/>
      <c r="AF59" s="52"/>
      <c r="AG59" s="52"/>
      <c r="AJ59" s="52" t="s">
        <v>2248</v>
      </c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W59" s="52" t="s">
        <v>423</v>
      </c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</row>
    <row r="60" spans="1:83" x14ac:dyDescent="0.25">
      <c r="A60" s="49" t="s">
        <v>1595</v>
      </c>
      <c r="B60" s="48" t="s">
        <v>1817</v>
      </c>
      <c r="C60" s="48" t="s">
        <v>298</v>
      </c>
      <c r="D60" s="48" t="s">
        <v>1818</v>
      </c>
      <c r="E60" s="48" t="s">
        <v>1596</v>
      </c>
      <c r="F60" s="48" t="s">
        <v>421</v>
      </c>
      <c r="G60" s="48" t="s">
        <v>1819</v>
      </c>
      <c r="H60" s="48" t="s">
        <v>1820</v>
      </c>
      <c r="K60" s="49" t="s">
        <v>1595</v>
      </c>
      <c r="L60" s="48" t="s">
        <v>1596</v>
      </c>
      <c r="M60" s="48" t="s">
        <v>1597</v>
      </c>
      <c r="N60" s="48" t="s">
        <v>1598</v>
      </c>
      <c r="O60" s="48" t="s">
        <v>1599</v>
      </c>
      <c r="P60" s="48" t="s">
        <v>1600</v>
      </c>
      <c r="Q60" s="48" t="s">
        <v>1601</v>
      </c>
      <c r="R60" s="48" t="s">
        <v>1602</v>
      </c>
      <c r="S60" s="48" t="s">
        <v>1603</v>
      </c>
      <c r="T60" s="48" t="s">
        <v>1604</v>
      </c>
      <c r="U60" s="48" t="s">
        <v>1605</v>
      </c>
      <c r="V60" s="48" t="s">
        <v>1606</v>
      </c>
      <c r="W60" s="48" t="s">
        <v>1607</v>
      </c>
      <c r="X60" s="48" t="s">
        <v>1608</v>
      </c>
      <c r="Y60" s="48" t="s">
        <v>300</v>
      </c>
      <c r="AB60" s="49" t="s">
        <v>1595</v>
      </c>
      <c r="AC60" s="48" t="s">
        <v>1817</v>
      </c>
      <c r="AD60" s="48" t="s">
        <v>1822</v>
      </c>
      <c r="AE60" s="48" t="s">
        <v>1823</v>
      </c>
      <c r="AF60" s="48" t="s">
        <v>1824</v>
      </c>
      <c r="AG60" s="48" t="s">
        <v>300</v>
      </c>
      <c r="AJ60" s="49" t="s">
        <v>1595</v>
      </c>
      <c r="AK60" s="48" t="s">
        <v>2240</v>
      </c>
      <c r="AL60" s="48" t="s">
        <v>298</v>
      </c>
      <c r="AM60" s="48" t="s">
        <v>1818</v>
      </c>
      <c r="AN60" s="48" t="s">
        <v>2241</v>
      </c>
      <c r="AO60" s="48" t="s">
        <v>2242</v>
      </c>
      <c r="AP60" s="48" t="s">
        <v>2243</v>
      </c>
      <c r="AQ60" s="48" t="s">
        <v>2244</v>
      </c>
      <c r="AR60" s="48" t="s">
        <v>2245</v>
      </c>
      <c r="AS60" s="48" t="s">
        <v>421</v>
      </c>
      <c r="AT60" s="48" t="s">
        <v>1819</v>
      </c>
      <c r="AW60" s="49" t="s">
        <v>1595</v>
      </c>
      <c r="AX60" s="48" t="s">
        <v>1887</v>
      </c>
      <c r="AY60" s="48" t="s">
        <v>1888</v>
      </c>
      <c r="AZ60" s="48" t="s">
        <v>1889</v>
      </c>
      <c r="BA60" s="48" t="s">
        <v>1890</v>
      </c>
      <c r="BB60" s="48" t="s">
        <v>1891</v>
      </c>
      <c r="BC60" s="48" t="s">
        <v>1892</v>
      </c>
      <c r="BD60" s="48" t="s">
        <v>1893</v>
      </c>
      <c r="BE60" s="48" t="s">
        <v>1894</v>
      </c>
      <c r="BF60" s="48" t="s">
        <v>1895</v>
      </c>
      <c r="BG60" s="48" t="s">
        <v>1823</v>
      </c>
      <c r="BH60" s="48" t="s">
        <v>1824</v>
      </c>
      <c r="BI60" s="48" t="s">
        <v>300</v>
      </c>
    </row>
    <row r="61" spans="1:83" x14ac:dyDescent="0.25">
      <c r="A61" s="76">
        <v>46274.650868055556</v>
      </c>
      <c r="B61" s="75">
        <v>1</v>
      </c>
      <c r="C61" s="75" t="s">
        <v>301</v>
      </c>
      <c r="D61" s="75" t="s">
        <v>552</v>
      </c>
      <c r="E61" s="75" t="s">
        <v>1609</v>
      </c>
      <c r="F61" s="75">
        <v>9.7574496045867777E-5</v>
      </c>
      <c r="G61" s="75">
        <v>0</v>
      </c>
      <c r="H61" s="77" t="s">
        <v>2096</v>
      </c>
      <c r="K61" s="50">
        <v>46274.650868055556</v>
      </c>
      <c r="L61" s="47" t="s">
        <v>1609</v>
      </c>
      <c r="M61" s="47" t="s">
        <v>166</v>
      </c>
      <c r="N61" s="47">
        <v>1245.653541507003</v>
      </c>
      <c r="O61" s="47">
        <v>-591.11906650982405</v>
      </c>
      <c r="P61" s="47">
        <v>2499.9999999999923</v>
      </c>
      <c r="Q61" s="47" t="s">
        <v>1610</v>
      </c>
      <c r="R61" s="47">
        <v>49.999999999999922</v>
      </c>
      <c r="S61" s="47">
        <v>49.999999999999922</v>
      </c>
      <c r="T61" s="47"/>
      <c r="U61" s="47">
        <v>-0.62321623031615403</v>
      </c>
      <c r="V61" s="47">
        <v>520833.33333414001</v>
      </c>
      <c r="W61" s="47">
        <v>520833.33333474997</v>
      </c>
      <c r="X61" s="47">
        <v>1.4305114746093801E-6</v>
      </c>
      <c r="Y61" s="51" t="s">
        <v>1611</v>
      </c>
      <c r="AB61" s="50">
        <v>46274.650868055556</v>
      </c>
      <c r="AC61" s="47" t="s">
        <v>1825</v>
      </c>
      <c r="AD61" s="47" t="s">
        <v>1826</v>
      </c>
      <c r="AE61" s="47">
        <v>1210.7621595321582</v>
      </c>
      <c r="AF61" s="47" t="s">
        <v>272</v>
      </c>
      <c r="AG61" s="51" t="s">
        <v>1827</v>
      </c>
      <c r="AJ61" s="50">
        <v>46274.650868055556</v>
      </c>
      <c r="AK61" s="47" t="s">
        <v>2210</v>
      </c>
      <c r="AL61" s="47" t="s">
        <v>301</v>
      </c>
      <c r="AM61" s="47" t="s">
        <v>552</v>
      </c>
      <c r="AN61" s="47" t="s">
        <v>2204</v>
      </c>
      <c r="AO61" s="47" t="s">
        <v>2207</v>
      </c>
      <c r="AP61" s="47" t="s">
        <v>2246</v>
      </c>
      <c r="AQ61" s="47" t="s">
        <v>166</v>
      </c>
      <c r="AR61" s="47">
        <v>1</v>
      </c>
      <c r="AS61" s="47">
        <v>-3.5000000000000001E-3</v>
      </c>
      <c r="AT61" s="47">
        <v>-15.5</v>
      </c>
      <c r="AW61" s="50">
        <v>46274.650868055556</v>
      </c>
      <c r="AX61" s="47" t="s">
        <v>1896</v>
      </c>
      <c r="AY61" s="47" t="s">
        <v>1897</v>
      </c>
      <c r="AZ61" s="47">
        <v>1210.7621595321582</v>
      </c>
      <c r="BA61" s="47">
        <v>-947.01782277626342</v>
      </c>
      <c r="BB61" s="47">
        <v>2083.6847304608355</v>
      </c>
      <c r="BC61" s="47">
        <v>-947.01782277626342</v>
      </c>
      <c r="BD61" s="47">
        <v>0</v>
      </c>
      <c r="BE61" s="47">
        <v>-1</v>
      </c>
      <c r="BF61" s="47" t="s">
        <v>1898</v>
      </c>
      <c r="BG61" s="47">
        <v>872.92257092867726</v>
      </c>
      <c r="BH61" s="47" t="s">
        <v>272</v>
      </c>
      <c r="BI61" s="51" t="s">
        <v>1899</v>
      </c>
    </row>
    <row r="62" spans="1:83" x14ac:dyDescent="0.25">
      <c r="A62" s="76">
        <v>46274.650868055556</v>
      </c>
      <c r="B62" s="75">
        <v>1</v>
      </c>
      <c r="C62" s="75" t="s">
        <v>301</v>
      </c>
      <c r="D62" s="75" t="s">
        <v>552</v>
      </c>
      <c r="E62" s="75" t="s">
        <v>1612</v>
      </c>
      <c r="F62" s="75">
        <v>-2.2903819401657059E-4</v>
      </c>
      <c r="G62" s="75">
        <v>-2.3667280048378951</v>
      </c>
      <c r="H62" s="77" t="s">
        <v>251</v>
      </c>
      <c r="K62" s="50">
        <v>46274.650868055556</v>
      </c>
      <c r="L62" s="47" t="s">
        <v>1612</v>
      </c>
      <c r="M62" s="47" t="s">
        <v>166</v>
      </c>
      <c r="N62" s="47">
        <v>1286.2538168847295</v>
      </c>
      <c r="O62" s="47">
        <v>-620.30155508178723</v>
      </c>
      <c r="P62" s="47">
        <v>2500.0000000000291</v>
      </c>
      <c r="Q62" s="47" t="s">
        <v>1610</v>
      </c>
      <c r="R62" s="47">
        <v>50.000000000000291</v>
      </c>
      <c r="S62" s="47">
        <v>50.000000000000291</v>
      </c>
      <c r="T62" s="47"/>
      <c r="U62" s="47">
        <v>-0.62321623031615603</v>
      </c>
      <c r="V62" s="47">
        <v>520833.33333333698</v>
      </c>
      <c r="W62" s="47">
        <v>520833.33333604899</v>
      </c>
      <c r="X62" s="47">
        <v>-9.5367431640625E-7</v>
      </c>
      <c r="Y62" s="51" t="s">
        <v>1611</v>
      </c>
      <c r="AB62" s="50">
        <v>46274.650868055556</v>
      </c>
      <c r="AC62" s="47" t="s">
        <v>1825</v>
      </c>
      <c r="AD62" s="47" t="s">
        <v>1828</v>
      </c>
      <c r="AE62" s="47">
        <v>2083.6847304608355</v>
      </c>
      <c r="AF62" s="47" t="s">
        <v>272</v>
      </c>
      <c r="AG62" s="51" t="s">
        <v>1829</v>
      </c>
      <c r="AJ62" s="50">
        <v>46274.650868055556</v>
      </c>
      <c r="AK62" s="47" t="s">
        <v>2210</v>
      </c>
      <c r="AL62" s="47" t="s">
        <v>301</v>
      </c>
      <c r="AM62" s="47" t="s">
        <v>552</v>
      </c>
      <c r="AN62" s="47" t="s">
        <v>2204</v>
      </c>
      <c r="AO62" s="47" t="s">
        <v>2207</v>
      </c>
      <c r="AP62" s="47" t="s">
        <v>2246</v>
      </c>
      <c r="AQ62" s="47" t="s">
        <v>166</v>
      </c>
      <c r="AR62" s="47">
        <v>2</v>
      </c>
      <c r="AS62" s="47">
        <v>-1.5E-3</v>
      </c>
      <c r="AT62" s="47">
        <v>-15.5</v>
      </c>
      <c r="AW62" s="50">
        <v>46274.650868055556</v>
      </c>
      <c r="AX62" s="47" t="s">
        <v>1896</v>
      </c>
      <c r="AY62" s="47" t="s">
        <v>1900</v>
      </c>
      <c r="AZ62" s="47">
        <v>1210.7621595321582</v>
      </c>
      <c r="BA62" s="47">
        <v>-947.01782277626342</v>
      </c>
      <c r="BB62" s="47">
        <v>1210.7621595321582</v>
      </c>
      <c r="BC62" s="47">
        <v>153.27744942932188</v>
      </c>
      <c r="BD62" s="47">
        <v>-1</v>
      </c>
      <c r="BE62" s="47">
        <v>0</v>
      </c>
      <c r="BF62" s="47" t="s">
        <v>1902</v>
      </c>
      <c r="BG62" s="47">
        <v>1100.2952722055852</v>
      </c>
      <c r="BH62" s="47" t="s">
        <v>272</v>
      </c>
      <c r="BI62" s="51" t="s">
        <v>1901</v>
      </c>
    </row>
    <row r="63" spans="1:83" x14ac:dyDescent="0.25">
      <c r="A63" s="76">
        <v>46274.650868055556</v>
      </c>
      <c r="B63" s="75">
        <v>1</v>
      </c>
      <c r="C63" s="75" t="s">
        <v>301</v>
      </c>
      <c r="D63" s="75" t="s">
        <v>552</v>
      </c>
      <c r="E63" s="75" t="s">
        <v>1613</v>
      </c>
      <c r="F63" s="75">
        <v>-5.5565088407900898E-4</v>
      </c>
      <c r="G63" s="75">
        <v>-5.7417258021497588</v>
      </c>
      <c r="H63" s="77" t="s">
        <v>251</v>
      </c>
      <c r="K63" s="50">
        <v>46274.650868055556</v>
      </c>
      <c r="L63" s="47" t="s">
        <v>1613</v>
      </c>
      <c r="M63" s="47" t="s">
        <v>166</v>
      </c>
      <c r="N63" s="47">
        <v>1326.8540922624561</v>
      </c>
      <c r="O63" s="47">
        <v>-649.4840436537504</v>
      </c>
      <c r="P63" s="47">
        <v>2499.9999999999923</v>
      </c>
      <c r="Q63" s="47" t="s">
        <v>1610</v>
      </c>
      <c r="R63" s="47">
        <v>49.999999999999922</v>
      </c>
      <c r="S63" s="47">
        <v>49.999999999999922</v>
      </c>
      <c r="T63" s="47"/>
      <c r="U63" s="47">
        <v>-0.62321623031615403</v>
      </c>
      <c r="V63" s="47">
        <v>520833.33333464997</v>
      </c>
      <c r="W63" s="47">
        <v>520833.33333294903</v>
      </c>
      <c r="X63" s="47">
        <v>-4.76837158203125E-7</v>
      </c>
      <c r="Y63" s="51" t="s">
        <v>1611</v>
      </c>
      <c r="AB63" s="50">
        <v>46274.650868055556</v>
      </c>
      <c r="AC63" s="47" t="s">
        <v>1825</v>
      </c>
      <c r="AD63" s="47" t="s">
        <v>1830</v>
      </c>
      <c r="AE63" s="47">
        <v>-947.01782277626342</v>
      </c>
      <c r="AF63" s="47" t="s">
        <v>272</v>
      </c>
      <c r="AG63" s="51" t="s">
        <v>1831</v>
      </c>
      <c r="AJ63" s="50">
        <v>46274.650868055556</v>
      </c>
      <c r="AK63" s="47" t="s">
        <v>2210</v>
      </c>
      <c r="AL63" s="47" t="s">
        <v>301</v>
      </c>
      <c r="AM63" s="47" t="s">
        <v>552</v>
      </c>
      <c r="AN63" s="47" t="s">
        <v>2204</v>
      </c>
      <c r="AO63" s="47" t="s">
        <v>2207</v>
      </c>
      <c r="AP63" s="47" t="s">
        <v>2246</v>
      </c>
      <c r="AQ63" s="47" t="s">
        <v>166</v>
      </c>
      <c r="AR63" s="47">
        <v>3</v>
      </c>
      <c r="AS63" s="47">
        <v>0</v>
      </c>
      <c r="AT63" s="47">
        <v>0</v>
      </c>
    </row>
    <row r="64" spans="1:83" x14ac:dyDescent="0.25">
      <c r="A64" s="76">
        <v>46274.650868055556</v>
      </c>
      <c r="B64" s="75">
        <v>1</v>
      </c>
      <c r="C64" s="75" t="s">
        <v>301</v>
      </c>
      <c r="D64" s="75" t="s">
        <v>552</v>
      </c>
      <c r="E64" s="75" t="s">
        <v>1614</v>
      </c>
      <c r="F64" s="75">
        <v>-8.8226357414144814E-4</v>
      </c>
      <c r="G64" s="75">
        <v>-9.1167235994616309</v>
      </c>
      <c r="H64" s="77" t="s">
        <v>251</v>
      </c>
      <c r="K64" s="50">
        <v>46274.650868055556</v>
      </c>
      <c r="L64" s="47" t="s">
        <v>1614</v>
      </c>
      <c r="M64" s="47" t="s">
        <v>166</v>
      </c>
      <c r="N64" s="47">
        <v>1367.4543676401831</v>
      </c>
      <c r="O64" s="47">
        <v>-678.66653222571358</v>
      </c>
      <c r="P64" s="47">
        <v>2499.9999999999923</v>
      </c>
      <c r="Q64" s="47" t="s">
        <v>1610</v>
      </c>
      <c r="R64" s="47">
        <v>49.999999999999922</v>
      </c>
      <c r="S64" s="47">
        <v>49.999999999999922</v>
      </c>
      <c r="T64" s="47"/>
      <c r="U64" s="47">
        <v>-0.62321623031615403</v>
      </c>
      <c r="V64" s="47">
        <v>520833.33333466097</v>
      </c>
      <c r="W64" s="47">
        <v>520833.33333311498</v>
      </c>
      <c r="X64" s="47">
        <v>-1.4305114746093801E-6</v>
      </c>
      <c r="Y64" s="51" t="s">
        <v>1611</v>
      </c>
      <c r="AB64" s="50">
        <v>46274.650868055556</v>
      </c>
      <c r="AC64" s="47" t="s">
        <v>1825</v>
      </c>
      <c r="AD64" s="47" t="s">
        <v>1832</v>
      </c>
      <c r="AE64" s="47">
        <v>153.27744942932188</v>
      </c>
      <c r="AF64" s="47" t="s">
        <v>272</v>
      </c>
      <c r="AG64" s="51" t="s">
        <v>1833</v>
      </c>
      <c r="AJ64" s="50">
        <v>46274.650868055556</v>
      </c>
      <c r="AK64" s="47" t="s">
        <v>2213</v>
      </c>
      <c r="AL64" s="47" t="s">
        <v>301</v>
      </c>
      <c r="AM64" s="47" t="s">
        <v>552</v>
      </c>
      <c r="AN64" s="47" t="s">
        <v>2204</v>
      </c>
      <c r="AO64" s="47" t="s">
        <v>2207</v>
      </c>
      <c r="AP64" s="47" t="s">
        <v>2246</v>
      </c>
      <c r="AQ64" s="47" t="s">
        <v>1787</v>
      </c>
      <c r="AR64" s="47">
        <v>1</v>
      </c>
      <c r="AS64" s="47">
        <v>-2.5000000000000001E-2</v>
      </c>
      <c r="AT64" s="47">
        <v>-350</v>
      </c>
    </row>
    <row r="65" spans="1:46" x14ac:dyDescent="0.25">
      <c r="A65" s="76">
        <v>46274.650868055556</v>
      </c>
      <c r="B65" s="75">
        <v>1</v>
      </c>
      <c r="C65" s="75" t="s">
        <v>301</v>
      </c>
      <c r="D65" s="75" t="s">
        <v>552</v>
      </c>
      <c r="E65" s="75" t="s">
        <v>1615</v>
      </c>
      <c r="F65" s="75">
        <v>-1.2088762642038845E-3</v>
      </c>
      <c r="G65" s="75">
        <v>-12.491721396773473</v>
      </c>
      <c r="H65" s="77" t="s">
        <v>251</v>
      </c>
      <c r="K65" s="50">
        <v>46274.650868055556</v>
      </c>
      <c r="L65" s="47" t="s">
        <v>1615</v>
      </c>
      <c r="M65" s="47" t="s">
        <v>166</v>
      </c>
      <c r="N65" s="47">
        <v>1408.0546430179097</v>
      </c>
      <c r="O65" s="47">
        <v>-707.84902079767653</v>
      </c>
      <c r="P65" s="47">
        <v>2499.9999999999923</v>
      </c>
      <c r="Q65" s="47" t="s">
        <v>1610</v>
      </c>
      <c r="R65" s="47">
        <v>49.999999999999922</v>
      </c>
      <c r="S65" s="47">
        <v>49.999999999999922</v>
      </c>
      <c r="T65" s="47"/>
      <c r="U65" s="47">
        <v>-0.62321623031615403</v>
      </c>
      <c r="V65" s="47">
        <v>520833.33333213598</v>
      </c>
      <c r="W65" s="47">
        <v>520833.33333494799</v>
      </c>
      <c r="X65" s="47">
        <v>4.76837158203125E-7</v>
      </c>
      <c r="Y65" s="51" t="s">
        <v>1611</v>
      </c>
      <c r="AB65" s="50">
        <v>46274.650868055556</v>
      </c>
      <c r="AC65" s="47" t="s">
        <v>1825</v>
      </c>
      <c r="AD65" s="47" t="s">
        <v>17</v>
      </c>
      <c r="AE65" s="47" t="s">
        <v>1834</v>
      </c>
      <c r="AF65" s="47" t="s">
        <v>9</v>
      </c>
      <c r="AG65" s="51" t="s">
        <v>1835</v>
      </c>
      <c r="AJ65" s="50">
        <v>46274.650868055556</v>
      </c>
      <c r="AK65" s="47" t="s">
        <v>2213</v>
      </c>
      <c r="AL65" s="47" t="s">
        <v>301</v>
      </c>
      <c r="AM65" s="47" t="s">
        <v>552</v>
      </c>
      <c r="AN65" s="47" t="s">
        <v>2204</v>
      </c>
      <c r="AO65" s="47" t="s">
        <v>2207</v>
      </c>
      <c r="AP65" s="47" t="s">
        <v>2246</v>
      </c>
      <c r="AQ65" s="47" t="s">
        <v>1787</v>
      </c>
      <c r="AR65" s="47">
        <v>2</v>
      </c>
      <c r="AS65" s="47">
        <v>-1.75E-3</v>
      </c>
      <c r="AT65" s="47">
        <v>-350</v>
      </c>
    </row>
    <row r="66" spans="1:46" x14ac:dyDescent="0.25">
      <c r="A66" s="76">
        <v>46274.650868055556</v>
      </c>
      <c r="B66" s="75">
        <v>1</v>
      </c>
      <c r="C66" s="75" t="s">
        <v>301</v>
      </c>
      <c r="D66" s="75" t="s">
        <v>552</v>
      </c>
      <c r="E66" s="75" t="s">
        <v>1616</v>
      </c>
      <c r="F66" s="75">
        <v>-1.5354889542663229E-3</v>
      </c>
      <c r="G66" s="75">
        <v>-15.5</v>
      </c>
      <c r="H66" s="77" t="s">
        <v>251</v>
      </c>
      <c r="K66" s="50">
        <v>46274.650868055556</v>
      </c>
      <c r="L66" s="47" t="s">
        <v>1616</v>
      </c>
      <c r="M66" s="47" t="s">
        <v>166</v>
      </c>
      <c r="N66" s="47">
        <v>1448.6549183956363</v>
      </c>
      <c r="O66" s="47">
        <v>-737.03150936963971</v>
      </c>
      <c r="P66" s="47">
        <v>2500.0000000000291</v>
      </c>
      <c r="Q66" s="47" t="s">
        <v>1610</v>
      </c>
      <c r="R66" s="47">
        <v>50.000000000000291</v>
      </c>
      <c r="S66" s="47">
        <v>50.000000000000291</v>
      </c>
      <c r="T66" s="47"/>
      <c r="U66" s="47">
        <v>-0.62321623031615603</v>
      </c>
      <c r="V66" s="47">
        <v>520833.33333409799</v>
      </c>
      <c r="W66" s="47">
        <v>520833.333332518</v>
      </c>
      <c r="X66" s="47">
        <v>-9.5367431640625E-7</v>
      </c>
      <c r="Y66" s="51" t="s">
        <v>1611</v>
      </c>
      <c r="AB66" s="50">
        <v>46274.650868055556</v>
      </c>
      <c r="AC66" s="47" t="s">
        <v>1825</v>
      </c>
      <c r="AD66" s="47" t="s">
        <v>2097</v>
      </c>
      <c r="AE66" s="47">
        <v>1651.8872257652604</v>
      </c>
      <c r="AF66" s="47" t="s">
        <v>272</v>
      </c>
      <c r="AG66" s="51" t="s">
        <v>2098</v>
      </c>
      <c r="AJ66" s="50">
        <v>46274.650868055556</v>
      </c>
      <c r="AK66" s="47" t="s">
        <v>2213</v>
      </c>
      <c r="AL66" s="47" t="s">
        <v>301</v>
      </c>
      <c r="AM66" s="47" t="s">
        <v>552</v>
      </c>
      <c r="AN66" s="47" t="s">
        <v>2204</v>
      </c>
      <c r="AO66" s="47" t="s">
        <v>2207</v>
      </c>
      <c r="AP66" s="47" t="s">
        <v>2246</v>
      </c>
      <c r="AQ66" s="47" t="s">
        <v>1787</v>
      </c>
      <c r="AR66" s="47">
        <v>3</v>
      </c>
      <c r="AS66" s="47">
        <v>0</v>
      </c>
      <c r="AT66" s="47">
        <v>0</v>
      </c>
    </row>
    <row r="67" spans="1:46" x14ac:dyDescent="0.25">
      <c r="A67" s="76">
        <v>46274.650868055556</v>
      </c>
      <c r="B67" s="75">
        <v>1</v>
      </c>
      <c r="C67" s="75" t="s">
        <v>301</v>
      </c>
      <c r="D67" s="75" t="s">
        <v>552</v>
      </c>
      <c r="E67" s="75" t="s">
        <v>1617</v>
      </c>
      <c r="F67" s="75">
        <v>-1.8621016443287621E-3</v>
      </c>
      <c r="G67" s="75">
        <v>-15.5</v>
      </c>
      <c r="H67" s="77" t="s">
        <v>251</v>
      </c>
      <c r="K67" s="50">
        <v>46274.650868055556</v>
      </c>
      <c r="L67" s="47" t="s">
        <v>1617</v>
      </c>
      <c r="M67" s="47" t="s">
        <v>166</v>
      </c>
      <c r="N67" s="47">
        <v>1489.2551937733633</v>
      </c>
      <c r="O67" s="47">
        <v>-766.21399794160288</v>
      </c>
      <c r="P67" s="47">
        <v>2499.9999999999923</v>
      </c>
      <c r="Q67" s="47" t="s">
        <v>1610</v>
      </c>
      <c r="R67" s="47">
        <v>49.999999999999922</v>
      </c>
      <c r="S67" s="47">
        <v>49.999999999999922</v>
      </c>
      <c r="T67" s="47"/>
      <c r="U67" s="47">
        <v>-0.62321623031615403</v>
      </c>
      <c r="V67" s="47">
        <v>520833.33333268302</v>
      </c>
      <c r="W67" s="47">
        <v>520833.33333404199</v>
      </c>
      <c r="X67" s="47">
        <v>9.5367431640625E-7</v>
      </c>
      <c r="Y67" s="51" t="s">
        <v>1611</v>
      </c>
      <c r="AB67" s="50">
        <v>46274.650868055556</v>
      </c>
      <c r="AC67" s="47" t="s">
        <v>1825</v>
      </c>
      <c r="AD67" s="47" t="s">
        <v>2099</v>
      </c>
      <c r="AE67" s="47">
        <v>-421.79450155025836</v>
      </c>
      <c r="AF67" s="47" t="s">
        <v>272</v>
      </c>
      <c r="AG67" s="51" t="s">
        <v>2100</v>
      </c>
      <c r="AJ67" s="50">
        <v>46274.650868055556</v>
      </c>
      <c r="AK67" s="47" t="s">
        <v>2213</v>
      </c>
      <c r="AL67" s="47" t="s">
        <v>301</v>
      </c>
      <c r="AM67" s="47" t="s">
        <v>552</v>
      </c>
      <c r="AN67" s="47" t="s">
        <v>2204</v>
      </c>
      <c r="AO67" s="47" t="s">
        <v>2207</v>
      </c>
      <c r="AP67" s="47" t="s">
        <v>2246</v>
      </c>
      <c r="AQ67" s="47" t="s">
        <v>1787</v>
      </c>
      <c r="AR67" s="47">
        <v>4</v>
      </c>
      <c r="AS67" s="47">
        <v>1.75E-3</v>
      </c>
      <c r="AT67" s="47">
        <v>350</v>
      </c>
    </row>
    <row r="68" spans="1:46" x14ac:dyDescent="0.25">
      <c r="A68" s="76">
        <v>46274.650868055556</v>
      </c>
      <c r="B68" s="75">
        <v>1</v>
      </c>
      <c r="C68" s="75" t="s">
        <v>301</v>
      </c>
      <c r="D68" s="75" t="s">
        <v>552</v>
      </c>
      <c r="E68" s="75" t="s">
        <v>1618</v>
      </c>
      <c r="F68" s="75">
        <v>-2.1887143343912005E-3</v>
      </c>
      <c r="G68" s="75">
        <v>-15.5</v>
      </c>
      <c r="H68" s="77" t="s">
        <v>251</v>
      </c>
      <c r="K68" s="50">
        <v>46274.650868055556</v>
      </c>
      <c r="L68" s="47" t="s">
        <v>1618</v>
      </c>
      <c r="M68" s="47" t="s">
        <v>166</v>
      </c>
      <c r="N68" s="47">
        <v>1529.8554691510899</v>
      </c>
      <c r="O68" s="47">
        <v>-795.39648651356606</v>
      </c>
      <c r="P68" s="47">
        <v>2499.9999999999923</v>
      </c>
      <c r="Q68" s="47" t="s">
        <v>1610</v>
      </c>
      <c r="R68" s="47">
        <v>49.999999999999922</v>
      </c>
      <c r="S68" s="47">
        <v>49.999999999999922</v>
      </c>
      <c r="T68" s="47"/>
      <c r="U68" s="47">
        <v>-0.62321623031615403</v>
      </c>
      <c r="V68" s="47">
        <v>520833.33333366603</v>
      </c>
      <c r="W68" s="47">
        <v>520833.33333173499</v>
      </c>
      <c r="X68" s="47">
        <v>-4.76837158203125E-7</v>
      </c>
      <c r="Y68" s="51" t="s">
        <v>1611</v>
      </c>
      <c r="AB68" s="50">
        <v>46274.650868055556</v>
      </c>
      <c r="AC68" s="47" t="s">
        <v>1825</v>
      </c>
      <c r="AD68" s="47" t="s">
        <v>1836</v>
      </c>
      <c r="AE68" s="47">
        <v>441806.4569140363</v>
      </c>
      <c r="AF68" s="47" t="s">
        <v>274</v>
      </c>
      <c r="AG68" s="51" t="s">
        <v>1837</v>
      </c>
      <c r="AJ68" s="50">
        <v>46274.650868055556</v>
      </c>
      <c r="AK68" s="47" t="s">
        <v>2213</v>
      </c>
      <c r="AL68" s="47" t="s">
        <v>301</v>
      </c>
      <c r="AM68" s="47" t="s">
        <v>552</v>
      </c>
      <c r="AN68" s="47" t="s">
        <v>2204</v>
      </c>
      <c r="AO68" s="47" t="s">
        <v>2207</v>
      </c>
      <c r="AP68" s="47" t="s">
        <v>2246</v>
      </c>
      <c r="AQ68" s="47" t="s">
        <v>1787</v>
      </c>
      <c r="AR68" s="47">
        <v>5</v>
      </c>
      <c r="AS68" s="47">
        <v>2.5000000000000001E-2</v>
      </c>
      <c r="AT68" s="47">
        <v>350</v>
      </c>
    </row>
    <row r="69" spans="1:46" x14ac:dyDescent="0.25">
      <c r="A69" s="76">
        <v>46274.650868055556</v>
      </c>
      <c r="B69" s="75">
        <v>1</v>
      </c>
      <c r="C69" s="75" t="s">
        <v>301</v>
      </c>
      <c r="D69" s="75" t="s">
        <v>552</v>
      </c>
      <c r="E69" s="75" t="s">
        <v>1619</v>
      </c>
      <c r="F69" s="75">
        <v>-2.515327024453637E-3</v>
      </c>
      <c r="G69" s="75">
        <v>-15.5</v>
      </c>
      <c r="H69" s="77" t="s">
        <v>251</v>
      </c>
      <c r="K69" s="50">
        <v>46274.650868055556</v>
      </c>
      <c r="L69" s="47" t="s">
        <v>1619</v>
      </c>
      <c r="M69" s="47" t="s">
        <v>166</v>
      </c>
      <c r="N69" s="47">
        <v>1570.4557445288165</v>
      </c>
      <c r="O69" s="47">
        <v>-824.57897508552901</v>
      </c>
      <c r="P69" s="47">
        <v>2499.9999999999923</v>
      </c>
      <c r="Q69" s="47" t="s">
        <v>1610</v>
      </c>
      <c r="R69" s="47">
        <v>49.999999999999922</v>
      </c>
      <c r="S69" s="47">
        <v>49.999999999999922</v>
      </c>
      <c r="T69" s="47"/>
      <c r="U69" s="47">
        <v>-0.62321623031615403</v>
      </c>
      <c r="V69" s="47">
        <v>520833.33333367499</v>
      </c>
      <c r="W69" s="47">
        <v>520833.33333666198</v>
      </c>
      <c r="X69" s="47">
        <v>1.4305114746093801E-6</v>
      </c>
      <c r="Y69" s="51" t="s">
        <v>1611</v>
      </c>
      <c r="AB69" s="50">
        <v>46274.650868055556</v>
      </c>
      <c r="AC69" s="47" t="s">
        <v>1825</v>
      </c>
      <c r="AD69" s="47" t="s">
        <v>1838</v>
      </c>
      <c r="AE69" s="47">
        <v>1651.8872257652604</v>
      </c>
      <c r="AF69" s="47" t="s">
        <v>272</v>
      </c>
      <c r="AG69" s="51" t="s">
        <v>1839</v>
      </c>
      <c r="AJ69" s="50">
        <v>46274.650868055556</v>
      </c>
      <c r="AK69" s="47" t="s">
        <v>2231</v>
      </c>
      <c r="AL69" s="47" t="s">
        <v>301</v>
      </c>
      <c r="AM69" s="47" t="s">
        <v>416</v>
      </c>
      <c r="AN69" s="47" t="s">
        <v>2204</v>
      </c>
      <c r="AO69" s="47" t="s">
        <v>2207</v>
      </c>
      <c r="AP69" s="47" t="s">
        <v>2247</v>
      </c>
      <c r="AQ69" s="47" t="s">
        <v>166</v>
      </c>
      <c r="AR69" s="47">
        <v>1</v>
      </c>
      <c r="AS69" s="47">
        <v>-10</v>
      </c>
      <c r="AT69" s="47">
        <v>-3264.3625000000002</v>
      </c>
    </row>
    <row r="70" spans="1:46" x14ac:dyDescent="0.25">
      <c r="A70" s="76">
        <v>46274.650868055556</v>
      </c>
      <c r="B70" s="75">
        <v>1</v>
      </c>
      <c r="C70" s="75" t="s">
        <v>301</v>
      </c>
      <c r="D70" s="75" t="s">
        <v>552</v>
      </c>
      <c r="E70" s="75" t="s">
        <v>1620</v>
      </c>
      <c r="F70" s="75">
        <v>-2.8419397145160751E-3</v>
      </c>
      <c r="G70" s="75">
        <v>-15.5</v>
      </c>
      <c r="H70" s="77" t="s">
        <v>251</v>
      </c>
      <c r="K70" s="50">
        <v>46274.650868055556</v>
      </c>
      <c r="L70" s="47" t="s">
        <v>1620</v>
      </c>
      <c r="M70" s="47" t="s">
        <v>166</v>
      </c>
      <c r="N70" s="47">
        <v>1611.056019906543</v>
      </c>
      <c r="O70" s="47">
        <v>-853.76146365749219</v>
      </c>
      <c r="P70" s="47">
        <v>2500.0000000000291</v>
      </c>
      <c r="Q70" s="47" t="s">
        <v>1610</v>
      </c>
      <c r="R70" s="47">
        <v>50.000000000000291</v>
      </c>
      <c r="S70" s="47">
        <v>50.000000000000291</v>
      </c>
      <c r="T70" s="47"/>
      <c r="U70" s="47">
        <v>-0.62321623031615603</v>
      </c>
      <c r="V70" s="47">
        <v>520833.33333453798</v>
      </c>
      <c r="W70" s="47">
        <v>520833.33333332802</v>
      </c>
      <c r="X70" s="47">
        <v>9.5367431640625E-7</v>
      </c>
      <c r="Y70" s="51" t="s">
        <v>1611</v>
      </c>
      <c r="AB70" s="50">
        <v>46274.650868055556</v>
      </c>
      <c r="AC70" s="47" t="s">
        <v>1825</v>
      </c>
      <c r="AD70" s="47" t="s">
        <v>1840</v>
      </c>
      <c r="AE70" s="47">
        <v>-421.79450155025836</v>
      </c>
      <c r="AF70" s="47" t="s">
        <v>272</v>
      </c>
      <c r="AG70" s="51" t="s">
        <v>1841</v>
      </c>
      <c r="AJ70" s="50">
        <v>46274.650868055556</v>
      </c>
      <c r="AK70" s="47" t="s">
        <v>2231</v>
      </c>
      <c r="AL70" s="47" t="s">
        <v>301</v>
      </c>
      <c r="AM70" s="47" t="s">
        <v>416</v>
      </c>
      <c r="AN70" s="47" t="s">
        <v>2204</v>
      </c>
      <c r="AO70" s="47" t="s">
        <v>2207</v>
      </c>
      <c r="AP70" s="47" t="s">
        <v>2247</v>
      </c>
      <c r="AQ70" s="47" t="s">
        <v>166</v>
      </c>
      <c r="AR70" s="47">
        <v>2</v>
      </c>
      <c r="AS70" s="47">
        <v>-3.5000000000000001E-3</v>
      </c>
      <c r="AT70" s="47">
        <v>-15.5</v>
      </c>
    </row>
    <row r="71" spans="1:46" x14ac:dyDescent="0.25">
      <c r="A71" s="76">
        <v>46274.650868055556</v>
      </c>
      <c r="B71" s="75">
        <v>1</v>
      </c>
      <c r="C71" s="75" t="s">
        <v>301</v>
      </c>
      <c r="D71" s="75" t="s">
        <v>552</v>
      </c>
      <c r="E71" s="75" t="s">
        <v>1621</v>
      </c>
      <c r="F71" s="75">
        <v>-3.1685524045785146E-3</v>
      </c>
      <c r="G71" s="75">
        <v>-15.5</v>
      </c>
      <c r="H71" s="77" t="s">
        <v>251</v>
      </c>
      <c r="K71" s="50">
        <v>46274.650868055556</v>
      </c>
      <c r="L71" s="47" t="s">
        <v>1621</v>
      </c>
      <c r="M71" s="47" t="s">
        <v>166</v>
      </c>
      <c r="N71" s="47">
        <v>1651.6562952842701</v>
      </c>
      <c r="O71" s="47">
        <v>-882.94395222945536</v>
      </c>
      <c r="P71" s="47">
        <v>2499.9999999999923</v>
      </c>
      <c r="Q71" s="47" t="s">
        <v>1610</v>
      </c>
      <c r="R71" s="47">
        <v>49.999999999999922</v>
      </c>
      <c r="S71" s="47">
        <v>49.999999999999922</v>
      </c>
      <c r="T71" s="47"/>
      <c r="U71" s="47">
        <v>-0.62321623031615403</v>
      </c>
      <c r="V71" s="47">
        <v>520833.33333378198</v>
      </c>
      <c r="W71" s="47">
        <v>520833.33333394502</v>
      </c>
      <c r="X71" s="47">
        <v>1.4305114746093801E-6</v>
      </c>
      <c r="Y71" s="51" t="s">
        <v>1611</v>
      </c>
      <c r="AB71" s="50">
        <v>46274.650868055556</v>
      </c>
      <c r="AC71" s="47" t="s">
        <v>1825</v>
      </c>
      <c r="AD71" s="47" t="s">
        <v>1842</v>
      </c>
      <c r="AE71" s="47">
        <v>103644899865.42049</v>
      </c>
      <c r="AF71" s="47" t="s">
        <v>1843</v>
      </c>
      <c r="AG71" s="51" t="s">
        <v>1844</v>
      </c>
      <c r="AJ71" s="50">
        <v>46274.650868055556</v>
      </c>
      <c r="AK71" s="47" t="s">
        <v>2231</v>
      </c>
      <c r="AL71" s="47" t="s">
        <v>301</v>
      </c>
      <c r="AM71" s="47" t="s">
        <v>416</v>
      </c>
      <c r="AN71" s="47" t="s">
        <v>2204</v>
      </c>
      <c r="AO71" s="47" t="s">
        <v>2207</v>
      </c>
      <c r="AP71" s="47" t="s">
        <v>2247</v>
      </c>
      <c r="AQ71" s="47" t="s">
        <v>166</v>
      </c>
      <c r="AR71" s="47">
        <v>3</v>
      </c>
      <c r="AS71" s="47">
        <v>-1.5E-3</v>
      </c>
      <c r="AT71" s="47">
        <v>-15.5</v>
      </c>
    </row>
    <row r="72" spans="1:46" x14ac:dyDescent="0.25">
      <c r="A72" s="76">
        <v>46274.650868055556</v>
      </c>
      <c r="B72" s="75">
        <v>1</v>
      </c>
      <c r="C72" s="75" t="s">
        <v>301</v>
      </c>
      <c r="D72" s="75" t="s">
        <v>552</v>
      </c>
      <c r="E72" s="75" t="s">
        <v>1622</v>
      </c>
      <c r="F72" s="75">
        <v>-3.4951650946409528E-3</v>
      </c>
      <c r="G72" s="75">
        <v>-15.5</v>
      </c>
      <c r="H72" s="77" t="s">
        <v>251</v>
      </c>
      <c r="K72" s="50">
        <v>46274.650868055556</v>
      </c>
      <c r="L72" s="47" t="s">
        <v>1622</v>
      </c>
      <c r="M72" s="47" t="s">
        <v>166</v>
      </c>
      <c r="N72" s="47">
        <v>1692.2565706619966</v>
      </c>
      <c r="O72" s="47">
        <v>-912.12644080141854</v>
      </c>
      <c r="P72" s="47">
        <v>2499.9999999999923</v>
      </c>
      <c r="Q72" s="47" t="s">
        <v>1610</v>
      </c>
      <c r="R72" s="47">
        <v>49.999999999999922</v>
      </c>
      <c r="S72" s="47">
        <v>49.999999999999922</v>
      </c>
      <c r="T72" s="47"/>
      <c r="U72" s="47">
        <v>-0.62321623031615403</v>
      </c>
      <c r="V72" s="47">
        <v>520833.33333335299</v>
      </c>
      <c r="W72" s="47">
        <v>520833.33333187201</v>
      </c>
      <c r="X72" s="47">
        <v>-1.4305114746093801E-6</v>
      </c>
      <c r="Y72" s="51" t="s">
        <v>1611</v>
      </c>
      <c r="AB72" s="50">
        <v>46274.650868055556</v>
      </c>
      <c r="AC72" s="47" t="s">
        <v>1825</v>
      </c>
      <c r="AD72" s="47" t="s">
        <v>1845</v>
      </c>
      <c r="AE72" s="47">
        <v>1218882969106.9011</v>
      </c>
      <c r="AF72" s="47" t="s">
        <v>1843</v>
      </c>
      <c r="AG72" s="51" t="s">
        <v>1846</v>
      </c>
      <c r="AJ72" s="50">
        <v>46274.650868055556</v>
      </c>
      <c r="AK72" s="47" t="s">
        <v>2231</v>
      </c>
      <c r="AL72" s="47" t="s">
        <v>301</v>
      </c>
      <c r="AM72" s="47" t="s">
        <v>416</v>
      </c>
      <c r="AN72" s="47" t="s">
        <v>2204</v>
      </c>
      <c r="AO72" s="47" t="s">
        <v>2207</v>
      </c>
      <c r="AP72" s="47" t="s">
        <v>2247</v>
      </c>
      <c r="AQ72" s="47" t="s">
        <v>166</v>
      </c>
      <c r="AR72" s="47">
        <v>4</v>
      </c>
      <c r="AS72" s="47">
        <v>0</v>
      </c>
      <c r="AT72" s="47">
        <v>0</v>
      </c>
    </row>
    <row r="73" spans="1:46" x14ac:dyDescent="0.25">
      <c r="A73" s="76">
        <v>46274.650868055556</v>
      </c>
      <c r="B73" s="75">
        <v>1</v>
      </c>
      <c r="C73" s="75" t="s">
        <v>301</v>
      </c>
      <c r="D73" s="75" t="s">
        <v>552</v>
      </c>
      <c r="E73" s="75" t="s">
        <v>1623</v>
      </c>
      <c r="F73" s="75">
        <v>3.9829975222066148E-4</v>
      </c>
      <c r="G73" s="75">
        <v>0</v>
      </c>
      <c r="H73" s="77" t="s">
        <v>2096</v>
      </c>
      <c r="K73" s="50">
        <v>46274.650868055556</v>
      </c>
      <c r="L73" s="47" t="s">
        <v>1623</v>
      </c>
      <c r="M73" s="47" t="s">
        <v>166</v>
      </c>
      <c r="N73" s="47">
        <v>1274.8360300789659</v>
      </c>
      <c r="O73" s="47">
        <v>-550.51879113209748</v>
      </c>
      <c r="P73" s="47">
        <v>2500.0000000000291</v>
      </c>
      <c r="Q73" s="47" t="s">
        <v>1610</v>
      </c>
      <c r="R73" s="47">
        <v>50.000000000000291</v>
      </c>
      <c r="S73" s="47">
        <v>50.000000000000291</v>
      </c>
      <c r="T73" s="47"/>
      <c r="U73" s="47">
        <v>-0.62321623031615603</v>
      </c>
      <c r="V73" s="47">
        <v>520833.33333241602</v>
      </c>
      <c r="W73" s="47">
        <v>520833.33333347703</v>
      </c>
      <c r="X73" s="47">
        <v>4.76837158203125E-7</v>
      </c>
      <c r="Y73" s="51" t="s">
        <v>1611</v>
      </c>
      <c r="AB73" s="50">
        <v>46274.650868055556</v>
      </c>
      <c r="AC73" s="47" t="s">
        <v>1825</v>
      </c>
      <c r="AD73" s="47" t="s">
        <v>1847</v>
      </c>
      <c r="AE73" s="47">
        <v>-302516421817.65735</v>
      </c>
      <c r="AF73" s="47" t="s">
        <v>1843</v>
      </c>
      <c r="AG73" s="51" t="s">
        <v>1848</v>
      </c>
      <c r="AJ73" s="50">
        <v>46274.650868055556</v>
      </c>
      <c r="AK73" s="47" t="s">
        <v>2233</v>
      </c>
      <c r="AL73" s="47" t="s">
        <v>301</v>
      </c>
      <c r="AM73" s="47" t="s">
        <v>416</v>
      </c>
      <c r="AN73" s="47" t="s">
        <v>2204</v>
      </c>
      <c r="AO73" s="47" t="s">
        <v>2207</v>
      </c>
      <c r="AP73" s="47" t="s">
        <v>2247</v>
      </c>
      <c r="AQ73" s="47" t="s">
        <v>1787</v>
      </c>
      <c r="AR73" s="47">
        <v>1</v>
      </c>
      <c r="AS73" s="47">
        <v>-10</v>
      </c>
      <c r="AT73" s="47">
        <v>-20300</v>
      </c>
    </row>
    <row r="74" spans="1:46" x14ac:dyDescent="0.25">
      <c r="A74" s="76">
        <v>46274.650868055556</v>
      </c>
      <c r="B74" s="75">
        <v>1</v>
      </c>
      <c r="C74" s="75" t="s">
        <v>301</v>
      </c>
      <c r="D74" s="75" t="s">
        <v>552</v>
      </c>
      <c r="E74" s="75" t="s">
        <v>1624</v>
      </c>
      <c r="F74" s="75">
        <v>7.1687062158224267E-5</v>
      </c>
      <c r="G74" s="75">
        <v>0</v>
      </c>
      <c r="H74" s="77" t="s">
        <v>2096</v>
      </c>
      <c r="K74" s="50">
        <v>46274.650868055556</v>
      </c>
      <c r="L74" s="47" t="s">
        <v>1624</v>
      </c>
      <c r="M74" s="47" t="s">
        <v>166</v>
      </c>
      <c r="N74" s="47">
        <v>1315.4363054566929</v>
      </c>
      <c r="O74" s="47">
        <v>-579.70127970406043</v>
      </c>
      <c r="P74" s="47">
        <v>2499.9999999999923</v>
      </c>
      <c r="Q74" s="47" t="s">
        <v>1610</v>
      </c>
      <c r="R74" s="47">
        <v>49.999999999999922</v>
      </c>
      <c r="S74" s="47">
        <v>49.999999999999922</v>
      </c>
      <c r="T74" s="47"/>
      <c r="U74" s="47">
        <v>-0.62321623031615403</v>
      </c>
      <c r="V74" s="47">
        <v>520833.33333404799</v>
      </c>
      <c r="W74" s="47">
        <v>520833.33333410003</v>
      </c>
      <c r="X74" s="47">
        <v>-1.4305114746093801E-6</v>
      </c>
      <c r="Y74" s="51" t="s">
        <v>1611</v>
      </c>
      <c r="AB74" s="50">
        <v>46274.650868055556</v>
      </c>
      <c r="AC74" s="47" t="s">
        <v>1825</v>
      </c>
      <c r="AD74" s="47" t="s">
        <v>1849</v>
      </c>
      <c r="AE74" s="47">
        <v>25042847352.458157</v>
      </c>
      <c r="AF74" s="47" t="s">
        <v>1843</v>
      </c>
      <c r="AG74" s="51" t="s">
        <v>1850</v>
      </c>
      <c r="AJ74" s="50">
        <v>46274.650868055556</v>
      </c>
      <c r="AK74" s="47" t="s">
        <v>2233</v>
      </c>
      <c r="AL74" s="47" t="s">
        <v>301</v>
      </c>
      <c r="AM74" s="47" t="s">
        <v>416</v>
      </c>
      <c r="AN74" s="47" t="s">
        <v>2204</v>
      </c>
      <c r="AO74" s="47" t="s">
        <v>2207</v>
      </c>
      <c r="AP74" s="47" t="s">
        <v>2247</v>
      </c>
      <c r="AQ74" s="47" t="s">
        <v>1787</v>
      </c>
      <c r="AR74" s="47">
        <v>2</v>
      </c>
      <c r="AS74" s="47">
        <v>-2.5000000000000001E-2</v>
      </c>
      <c r="AT74" s="47">
        <v>-350</v>
      </c>
    </row>
    <row r="75" spans="1:46" x14ac:dyDescent="0.25">
      <c r="A75" s="76">
        <v>46274.650868055556</v>
      </c>
      <c r="B75" s="75">
        <v>1</v>
      </c>
      <c r="C75" s="75" t="s">
        <v>301</v>
      </c>
      <c r="D75" s="75" t="s">
        <v>552</v>
      </c>
      <c r="E75" s="75" t="s">
        <v>1625</v>
      </c>
      <c r="F75" s="75">
        <v>-2.5492562790421411E-4</v>
      </c>
      <c r="G75" s="75">
        <v>-2.6342314883435449</v>
      </c>
      <c r="H75" s="77" t="s">
        <v>251</v>
      </c>
      <c r="K75" s="50">
        <v>46274.650868055556</v>
      </c>
      <c r="L75" s="47" t="s">
        <v>1625</v>
      </c>
      <c r="M75" s="47" t="s">
        <v>166</v>
      </c>
      <c r="N75" s="47">
        <v>1356.0365808344195</v>
      </c>
      <c r="O75" s="47">
        <v>-608.8837682760236</v>
      </c>
      <c r="P75" s="47">
        <v>2499.9999999999923</v>
      </c>
      <c r="Q75" s="47" t="s">
        <v>1610</v>
      </c>
      <c r="R75" s="47">
        <v>49.999999999999922</v>
      </c>
      <c r="S75" s="47">
        <v>49.999999999999922</v>
      </c>
      <c r="T75" s="47"/>
      <c r="U75" s="47">
        <v>-0.62321623031615403</v>
      </c>
      <c r="V75" s="47">
        <v>520833.333332946</v>
      </c>
      <c r="W75" s="47">
        <v>520833.33333362802</v>
      </c>
      <c r="X75" s="47">
        <v>1.19209289550781E-6</v>
      </c>
      <c r="Y75" s="51" t="s">
        <v>1611</v>
      </c>
      <c r="AB75" s="50">
        <v>46274.650868055556</v>
      </c>
      <c r="AC75" s="47" t="s">
        <v>1825</v>
      </c>
      <c r="AD75" s="47" t="s">
        <v>1851</v>
      </c>
      <c r="AE75" s="47">
        <v>13311814466.379381</v>
      </c>
      <c r="AF75" s="47" t="s">
        <v>1843</v>
      </c>
      <c r="AG75" s="51" t="s">
        <v>1852</v>
      </c>
      <c r="AJ75" s="50">
        <v>46274.650868055556</v>
      </c>
      <c r="AK75" s="47" t="s">
        <v>2233</v>
      </c>
      <c r="AL75" s="47" t="s">
        <v>301</v>
      </c>
      <c r="AM75" s="47" t="s">
        <v>416</v>
      </c>
      <c r="AN75" s="47" t="s">
        <v>2204</v>
      </c>
      <c r="AO75" s="47" t="s">
        <v>2207</v>
      </c>
      <c r="AP75" s="47" t="s">
        <v>2247</v>
      </c>
      <c r="AQ75" s="47" t="s">
        <v>1787</v>
      </c>
      <c r="AR75" s="47">
        <v>3</v>
      </c>
      <c r="AS75" s="47">
        <v>-1.75E-3</v>
      </c>
      <c r="AT75" s="47">
        <v>-350</v>
      </c>
    </row>
    <row r="76" spans="1:46" x14ac:dyDescent="0.25">
      <c r="A76" s="76">
        <v>46274.650868055556</v>
      </c>
      <c r="B76" s="75">
        <v>1</v>
      </c>
      <c r="C76" s="75" t="s">
        <v>301</v>
      </c>
      <c r="D76" s="75" t="s">
        <v>552</v>
      </c>
      <c r="E76" s="75" t="s">
        <v>1626</v>
      </c>
      <c r="F76" s="75">
        <v>-5.8153831796665251E-4</v>
      </c>
      <c r="G76" s="75">
        <v>-6.0092292856554081</v>
      </c>
      <c r="H76" s="77" t="s">
        <v>251</v>
      </c>
      <c r="K76" s="50">
        <v>46274.650868055556</v>
      </c>
      <c r="L76" s="47" t="s">
        <v>1626</v>
      </c>
      <c r="M76" s="47" t="s">
        <v>166</v>
      </c>
      <c r="N76" s="47">
        <v>1396.6368562121461</v>
      </c>
      <c r="O76" s="47">
        <v>-638.06625684798678</v>
      </c>
      <c r="P76" s="47">
        <v>2499.9999999999923</v>
      </c>
      <c r="Q76" s="47" t="s">
        <v>1610</v>
      </c>
      <c r="R76" s="47">
        <v>49.999999999999922</v>
      </c>
      <c r="S76" s="47">
        <v>49.999999999999922</v>
      </c>
      <c r="T76" s="47"/>
      <c r="U76" s="47">
        <v>-0.62321623031615403</v>
      </c>
      <c r="V76" s="47">
        <v>520833.33333231701</v>
      </c>
      <c r="W76" s="47">
        <v>520833.33333466901</v>
      </c>
      <c r="X76" s="47">
        <v>1.4305114746093801E-6</v>
      </c>
      <c r="Y76" s="51" t="s">
        <v>1611</v>
      </c>
      <c r="AB76" s="50">
        <v>46274.650868055556</v>
      </c>
      <c r="AC76" s="47" t="s">
        <v>1825</v>
      </c>
      <c r="AD76" s="47" t="s">
        <v>1853</v>
      </c>
      <c r="AE76" s="47">
        <v>5315297154.1973372</v>
      </c>
      <c r="AF76" s="47" t="s">
        <v>1843</v>
      </c>
      <c r="AG76" s="51" t="s">
        <v>1854</v>
      </c>
      <c r="AJ76" s="50">
        <v>46274.650868055556</v>
      </c>
      <c r="AK76" s="47" t="s">
        <v>2233</v>
      </c>
      <c r="AL76" s="47" t="s">
        <v>301</v>
      </c>
      <c r="AM76" s="47" t="s">
        <v>416</v>
      </c>
      <c r="AN76" s="47" t="s">
        <v>2204</v>
      </c>
      <c r="AO76" s="47" t="s">
        <v>2207</v>
      </c>
      <c r="AP76" s="47" t="s">
        <v>2247</v>
      </c>
      <c r="AQ76" s="47" t="s">
        <v>1787</v>
      </c>
      <c r="AR76" s="47">
        <v>4</v>
      </c>
      <c r="AS76" s="47">
        <v>0</v>
      </c>
      <c r="AT76" s="47">
        <v>0</v>
      </c>
    </row>
    <row r="77" spans="1:46" x14ac:dyDescent="0.25">
      <c r="A77" s="76">
        <v>46274.650868055556</v>
      </c>
      <c r="B77" s="75">
        <v>1</v>
      </c>
      <c r="C77" s="75" t="s">
        <v>301</v>
      </c>
      <c r="D77" s="75" t="s">
        <v>552</v>
      </c>
      <c r="E77" s="75" t="s">
        <v>1627</v>
      </c>
      <c r="F77" s="75">
        <v>-9.081510080290909E-4</v>
      </c>
      <c r="G77" s="75">
        <v>-9.3842270829672714</v>
      </c>
      <c r="H77" s="77" t="s">
        <v>251</v>
      </c>
      <c r="K77" s="50">
        <v>46274.650868055556</v>
      </c>
      <c r="L77" s="47" t="s">
        <v>1627</v>
      </c>
      <c r="M77" s="47" t="s">
        <v>166</v>
      </c>
      <c r="N77" s="47">
        <v>1437.2371315898727</v>
      </c>
      <c r="O77" s="47">
        <v>-667.24874541994996</v>
      </c>
      <c r="P77" s="47">
        <v>2500.0000000000164</v>
      </c>
      <c r="Q77" s="47" t="s">
        <v>1610</v>
      </c>
      <c r="R77" s="47">
        <v>50.000000000000163</v>
      </c>
      <c r="S77" s="47">
        <v>50.000000000000163</v>
      </c>
      <c r="T77" s="47"/>
      <c r="U77" s="47">
        <v>-0.62321623031614803</v>
      </c>
      <c r="V77" s="47">
        <v>520833.33333478298</v>
      </c>
      <c r="W77" s="47">
        <v>520833.33333416498</v>
      </c>
      <c r="X77" s="47">
        <v>-1.9073486328125E-6</v>
      </c>
      <c r="Y77" s="51" t="s">
        <v>1611</v>
      </c>
      <c r="AB77" s="50">
        <v>46274.650868055556</v>
      </c>
      <c r="AC77" s="47" t="s">
        <v>1825</v>
      </c>
      <c r="AD77" s="47" t="s">
        <v>1855</v>
      </c>
      <c r="AE77" s="47">
        <v>-0.36811340336646686</v>
      </c>
      <c r="AF77" s="47" t="s">
        <v>1856</v>
      </c>
      <c r="AG77" s="51" t="s">
        <v>1857</v>
      </c>
      <c r="AJ77" s="50">
        <v>46274.650868055556</v>
      </c>
      <c r="AK77" s="47" t="s">
        <v>2233</v>
      </c>
      <c r="AL77" s="47" t="s">
        <v>301</v>
      </c>
      <c r="AM77" s="47" t="s">
        <v>416</v>
      </c>
      <c r="AN77" s="47" t="s">
        <v>2204</v>
      </c>
      <c r="AO77" s="47" t="s">
        <v>2207</v>
      </c>
      <c r="AP77" s="47" t="s">
        <v>2247</v>
      </c>
      <c r="AQ77" s="47" t="s">
        <v>1787</v>
      </c>
      <c r="AR77" s="47">
        <v>5</v>
      </c>
      <c r="AS77" s="47">
        <v>1.75E-3</v>
      </c>
      <c r="AT77" s="47">
        <v>350</v>
      </c>
    </row>
    <row r="78" spans="1:46" x14ac:dyDescent="0.25">
      <c r="A78" s="76">
        <v>46274.650868055556</v>
      </c>
      <c r="B78" s="75">
        <v>1</v>
      </c>
      <c r="C78" s="75" t="s">
        <v>301</v>
      </c>
      <c r="D78" s="75" t="s">
        <v>552</v>
      </c>
      <c r="E78" s="75" t="s">
        <v>1628</v>
      </c>
      <c r="F78" s="75">
        <v>-1.2347636980915293E-3</v>
      </c>
      <c r="G78" s="75">
        <v>-12.759224880279136</v>
      </c>
      <c r="H78" s="77" t="s">
        <v>251</v>
      </c>
      <c r="K78" s="50">
        <v>46274.650868055556</v>
      </c>
      <c r="L78" s="47" t="s">
        <v>1628</v>
      </c>
      <c r="M78" s="47" t="s">
        <v>166</v>
      </c>
      <c r="N78" s="47">
        <v>1477.8374069675992</v>
      </c>
      <c r="O78" s="47">
        <v>-696.43123399191313</v>
      </c>
      <c r="P78" s="47">
        <v>2499.9999999999923</v>
      </c>
      <c r="Q78" s="47" t="s">
        <v>1610</v>
      </c>
      <c r="R78" s="47">
        <v>49.999999999999922</v>
      </c>
      <c r="S78" s="47">
        <v>49.999999999999922</v>
      </c>
      <c r="T78" s="47"/>
      <c r="U78" s="47">
        <v>-0.62321623031615403</v>
      </c>
      <c r="V78" s="47">
        <v>520833.33333343302</v>
      </c>
      <c r="W78" s="47">
        <v>520833.333334608</v>
      </c>
      <c r="X78" s="47">
        <v>0</v>
      </c>
      <c r="Y78" s="51" t="s">
        <v>1611</v>
      </c>
      <c r="AB78" s="50">
        <v>46274.650868055556</v>
      </c>
      <c r="AC78" s="47" t="s">
        <v>1825</v>
      </c>
      <c r="AD78" s="47" t="s">
        <v>1858</v>
      </c>
      <c r="AE78" s="47">
        <v>27092927348.158161</v>
      </c>
      <c r="AF78" s="47" t="s">
        <v>1843</v>
      </c>
      <c r="AG78" s="51" t="s">
        <v>1859</v>
      </c>
      <c r="AJ78" s="50">
        <v>46274.650868055556</v>
      </c>
      <c r="AK78" s="47" t="s">
        <v>2233</v>
      </c>
      <c r="AL78" s="47" t="s">
        <v>301</v>
      </c>
      <c r="AM78" s="47" t="s">
        <v>416</v>
      </c>
      <c r="AN78" s="47" t="s">
        <v>2204</v>
      </c>
      <c r="AO78" s="47" t="s">
        <v>2207</v>
      </c>
      <c r="AP78" s="47" t="s">
        <v>2247</v>
      </c>
      <c r="AQ78" s="47" t="s">
        <v>1787</v>
      </c>
      <c r="AR78" s="47">
        <v>6</v>
      </c>
      <c r="AS78" s="47">
        <v>2.5000000000000001E-2</v>
      </c>
      <c r="AT78" s="47">
        <v>350</v>
      </c>
    </row>
    <row r="79" spans="1:46" x14ac:dyDescent="0.25">
      <c r="A79" s="76">
        <v>46274.650868055556</v>
      </c>
      <c r="B79" s="75">
        <v>1</v>
      </c>
      <c r="C79" s="75" t="s">
        <v>301</v>
      </c>
      <c r="D79" s="75" t="s">
        <v>552</v>
      </c>
      <c r="E79" s="75" t="s">
        <v>1629</v>
      </c>
      <c r="F79" s="75">
        <v>-1.5613763881539683E-3</v>
      </c>
      <c r="G79" s="75">
        <v>-15.5</v>
      </c>
      <c r="H79" s="77" t="s">
        <v>251</v>
      </c>
      <c r="K79" s="50">
        <v>46274.650868055556</v>
      </c>
      <c r="L79" s="47" t="s">
        <v>1629</v>
      </c>
      <c r="M79" s="47" t="s">
        <v>166</v>
      </c>
      <c r="N79" s="47">
        <v>1518.4376823453263</v>
      </c>
      <c r="O79" s="47">
        <v>-725.61372256387631</v>
      </c>
      <c r="P79" s="47">
        <v>2499.9999999999923</v>
      </c>
      <c r="Q79" s="47" t="s">
        <v>1610</v>
      </c>
      <c r="R79" s="47">
        <v>49.999999999999922</v>
      </c>
      <c r="S79" s="47">
        <v>49.999999999999922</v>
      </c>
      <c r="T79" s="47"/>
      <c r="U79" s="47">
        <v>-0.62321623031615403</v>
      </c>
      <c r="V79" s="47">
        <v>520833.33333422401</v>
      </c>
      <c r="W79" s="47">
        <v>520833.333334825</v>
      </c>
      <c r="X79" s="47">
        <v>9.5367431640625E-7</v>
      </c>
      <c r="Y79" s="51" t="s">
        <v>1611</v>
      </c>
      <c r="AB79" s="50">
        <v>46274.650868055556</v>
      </c>
      <c r="AC79" s="47" t="s">
        <v>1825</v>
      </c>
      <c r="AD79" s="47" t="s">
        <v>1860</v>
      </c>
      <c r="AE79" s="47">
        <v>11261734470.679379</v>
      </c>
      <c r="AF79" s="47" t="s">
        <v>1843</v>
      </c>
      <c r="AG79" s="51" t="s">
        <v>1861</v>
      </c>
      <c r="AJ79" s="50">
        <v>46274.650868055556</v>
      </c>
      <c r="AK79" s="47" t="s">
        <v>2233</v>
      </c>
      <c r="AL79" s="47" t="s">
        <v>301</v>
      </c>
      <c r="AM79" s="47" t="s">
        <v>416</v>
      </c>
      <c r="AN79" s="47" t="s">
        <v>2204</v>
      </c>
      <c r="AO79" s="47" t="s">
        <v>2207</v>
      </c>
      <c r="AP79" s="47" t="s">
        <v>2247</v>
      </c>
      <c r="AQ79" s="47" t="s">
        <v>1787</v>
      </c>
      <c r="AR79" s="47">
        <v>7</v>
      </c>
      <c r="AS79" s="47">
        <v>10</v>
      </c>
      <c r="AT79" s="47">
        <v>20300</v>
      </c>
    </row>
    <row r="80" spans="1:46" x14ac:dyDescent="0.25">
      <c r="A80" s="76">
        <v>46274.650868055556</v>
      </c>
      <c r="B80" s="75">
        <v>1</v>
      </c>
      <c r="C80" s="75" t="s">
        <v>301</v>
      </c>
      <c r="D80" s="75" t="s">
        <v>552</v>
      </c>
      <c r="E80" s="75" t="s">
        <v>1630</v>
      </c>
      <c r="F80" s="75">
        <v>-1.8879890782164048E-3</v>
      </c>
      <c r="G80" s="75">
        <v>-15.5</v>
      </c>
      <c r="H80" s="77" t="s">
        <v>251</v>
      </c>
      <c r="K80" s="50">
        <v>46274.650868055556</v>
      </c>
      <c r="L80" s="47" t="s">
        <v>1630</v>
      </c>
      <c r="M80" s="47" t="s">
        <v>166</v>
      </c>
      <c r="N80" s="47">
        <v>1559.0379577230528</v>
      </c>
      <c r="O80" s="47">
        <v>-754.79621113583926</v>
      </c>
      <c r="P80" s="47">
        <v>2500.0000000000291</v>
      </c>
      <c r="Q80" s="47" t="s">
        <v>1610</v>
      </c>
      <c r="R80" s="47">
        <v>50.000000000000291</v>
      </c>
      <c r="S80" s="47">
        <v>50.000000000000291</v>
      </c>
      <c r="T80" s="47"/>
      <c r="U80" s="47">
        <v>-0.62321623031615603</v>
      </c>
      <c r="V80" s="47">
        <v>520833.33333348</v>
      </c>
      <c r="W80" s="47">
        <v>520833.33333430602</v>
      </c>
      <c r="X80" s="47">
        <v>4.76837158203125E-7</v>
      </c>
      <c r="Y80" s="51" t="s">
        <v>1611</v>
      </c>
      <c r="AB80" s="50">
        <v>46274.650868055556</v>
      </c>
      <c r="AC80" s="47" t="s">
        <v>1825</v>
      </c>
      <c r="AD80" s="47" t="s">
        <v>1862</v>
      </c>
      <c r="AE80" s="47">
        <v>238.08159522535169</v>
      </c>
      <c r="AF80" s="47" t="s">
        <v>272</v>
      </c>
      <c r="AG80" s="51" t="s">
        <v>1863</v>
      </c>
    </row>
    <row r="81" spans="1:33" x14ac:dyDescent="0.25">
      <c r="A81" s="76">
        <v>46274.650868055556</v>
      </c>
      <c r="B81" s="75">
        <v>1</v>
      </c>
      <c r="C81" s="75" t="s">
        <v>301</v>
      </c>
      <c r="D81" s="75" t="s">
        <v>552</v>
      </c>
      <c r="E81" s="75" t="s">
        <v>1631</v>
      </c>
      <c r="F81" s="75">
        <v>-2.2146017682788438E-3</v>
      </c>
      <c r="G81" s="75">
        <v>-15.5</v>
      </c>
      <c r="H81" s="77" t="s">
        <v>251</v>
      </c>
      <c r="K81" s="50">
        <v>46274.650868055556</v>
      </c>
      <c r="L81" s="47" t="s">
        <v>1631</v>
      </c>
      <c r="M81" s="47" t="s">
        <v>166</v>
      </c>
      <c r="N81" s="47">
        <v>1599.6382331007799</v>
      </c>
      <c r="O81" s="47">
        <v>-783.97869970780243</v>
      </c>
      <c r="P81" s="47">
        <v>2499.9999999999923</v>
      </c>
      <c r="Q81" s="47" t="s">
        <v>1610</v>
      </c>
      <c r="R81" s="47">
        <v>49.999999999999922</v>
      </c>
      <c r="S81" s="47">
        <v>49.999999999999922</v>
      </c>
      <c r="T81" s="47"/>
      <c r="U81" s="47">
        <v>-0.62321623031615403</v>
      </c>
      <c r="V81" s="47">
        <v>520833.33333525498</v>
      </c>
      <c r="W81" s="47">
        <v>520833.33333524602</v>
      </c>
      <c r="X81" s="47">
        <v>-4.76837158203125E-7</v>
      </c>
      <c r="Y81" s="51" t="s">
        <v>1611</v>
      </c>
      <c r="AB81" s="50">
        <v>46274.650868055556</v>
      </c>
      <c r="AC81" s="47" t="s">
        <v>1825</v>
      </c>
      <c r="AD81" s="47" t="s">
        <v>1864</v>
      </c>
      <c r="AE81" s="47">
        <v>173.58116492510021</v>
      </c>
      <c r="AF81" s="47" t="s">
        <v>272</v>
      </c>
      <c r="AG81" s="51" t="s">
        <v>1865</v>
      </c>
    </row>
    <row r="82" spans="1:33" x14ac:dyDescent="0.25">
      <c r="A82" s="76">
        <v>46274.650868055556</v>
      </c>
      <c r="B82" s="75">
        <v>1</v>
      </c>
      <c r="C82" s="75" t="s">
        <v>301</v>
      </c>
      <c r="D82" s="75" t="s">
        <v>552</v>
      </c>
      <c r="E82" s="75" t="s">
        <v>1632</v>
      </c>
      <c r="F82" s="75">
        <v>-2.5412144583412824E-3</v>
      </c>
      <c r="G82" s="75">
        <v>-15.5</v>
      </c>
      <c r="H82" s="77" t="s">
        <v>251</v>
      </c>
      <c r="K82" s="50">
        <v>46274.650868055556</v>
      </c>
      <c r="L82" s="47" t="s">
        <v>1632</v>
      </c>
      <c r="M82" s="47" t="s">
        <v>166</v>
      </c>
      <c r="N82" s="47">
        <v>1640.2385084785064</v>
      </c>
      <c r="O82" s="47">
        <v>-813.16118827976561</v>
      </c>
      <c r="P82" s="47">
        <v>2499.9999999999923</v>
      </c>
      <c r="Q82" s="47" t="s">
        <v>1610</v>
      </c>
      <c r="R82" s="47">
        <v>49.999999999999922</v>
      </c>
      <c r="S82" s="47">
        <v>49.999999999999922</v>
      </c>
      <c r="T82" s="47"/>
      <c r="U82" s="47">
        <v>-0.62321623031615403</v>
      </c>
      <c r="V82" s="47">
        <v>520833.33333463699</v>
      </c>
      <c r="W82" s="47">
        <v>520833.33333372901</v>
      </c>
      <c r="X82" s="47">
        <v>-4.76837158203125E-7</v>
      </c>
      <c r="Y82" s="51" t="s">
        <v>1611</v>
      </c>
      <c r="AB82" s="50">
        <v>46274.650868055556</v>
      </c>
      <c r="AC82" s="47" t="s">
        <v>1825</v>
      </c>
      <c r="AD82" s="47" t="s">
        <v>1866</v>
      </c>
      <c r="AE82" s="47">
        <v>247.63494883044137</v>
      </c>
      <c r="AF82" s="47" t="s">
        <v>272</v>
      </c>
      <c r="AG82" s="51" t="s">
        <v>1867</v>
      </c>
    </row>
    <row r="83" spans="1:33" x14ac:dyDescent="0.25">
      <c r="A83" s="76">
        <v>46274.650868055556</v>
      </c>
      <c r="B83" s="75">
        <v>1</v>
      </c>
      <c r="C83" s="75" t="s">
        <v>301</v>
      </c>
      <c r="D83" s="75" t="s">
        <v>552</v>
      </c>
      <c r="E83" s="75" t="s">
        <v>1633</v>
      </c>
      <c r="F83" s="75">
        <v>-2.8678271484037189E-3</v>
      </c>
      <c r="G83" s="75">
        <v>-15.5</v>
      </c>
      <c r="H83" s="77" t="s">
        <v>251</v>
      </c>
      <c r="K83" s="50">
        <v>46274.650868055556</v>
      </c>
      <c r="L83" s="47" t="s">
        <v>1633</v>
      </c>
      <c r="M83" s="47" t="s">
        <v>166</v>
      </c>
      <c r="N83" s="47">
        <v>1680.838783856233</v>
      </c>
      <c r="O83" s="47">
        <v>-842.34367685172856</v>
      </c>
      <c r="P83" s="47">
        <v>2499.9999999999923</v>
      </c>
      <c r="Q83" s="47" t="s">
        <v>1610</v>
      </c>
      <c r="R83" s="47">
        <v>49.999999999999922</v>
      </c>
      <c r="S83" s="47">
        <v>49.999999999999922</v>
      </c>
      <c r="T83" s="47"/>
      <c r="U83" s="47">
        <v>-0.62321623031615403</v>
      </c>
      <c r="V83" s="47">
        <v>520833.33333211299</v>
      </c>
      <c r="W83" s="47">
        <v>520833.33333181601</v>
      </c>
      <c r="X83" s="47">
        <v>-4.76837158203125E-7</v>
      </c>
      <c r="Y83" s="51" t="s">
        <v>1611</v>
      </c>
      <c r="AB83" s="50">
        <v>46274.650868055556</v>
      </c>
      <c r="AC83" s="47" t="s">
        <v>1825</v>
      </c>
      <c r="AD83" s="47" t="s">
        <v>1868</v>
      </c>
      <c r="AE83" s="47">
        <v>159.65650290404</v>
      </c>
      <c r="AF83" s="47" t="s">
        <v>272</v>
      </c>
      <c r="AG83" s="51" t="s">
        <v>1869</v>
      </c>
    </row>
    <row r="84" spans="1:33" x14ac:dyDescent="0.25">
      <c r="A84" s="76">
        <v>46274.650868055556</v>
      </c>
      <c r="B84" s="75">
        <v>1</v>
      </c>
      <c r="C84" s="75" t="s">
        <v>301</v>
      </c>
      <c r="D84" s="75" t="s">
        <v>552</v>
      </c>
      <c r="E84" s="75" t="s">
        <v>1634</v>
      </c>
      <c r="F84" s="75">
        <v>-3.1944398384661571E-3</v>
      </c>
      <c r="G84" s="75">
        <v>-15.5</v>
      </c>
      <c r="H84" s="77" t="s">
        <v>251</v>
      </c>
      <c r="K84" s="50">
        <v>46274.650868055556</v>
      </c>
      <c r="L84" s="47" t="s">
        <v>1634</v>
      </c>
      <c r="M84" s="47" t="s">
        <v>166</v>
      </c>
      <c r="N84" s="47">
        <v>1721.4390592339596</v>
      </c>
      <c r="O84" s="47">
        <v>-871.52616542369174</v>
      </c>
      <c r="P84" s="47">
        <v>2500.0000000000291</v>
      </c>
      <c r="Q84" s="47" t="s">
        <v>1610</v>
      </c>
      <c r="R84" s="47">
        <v>50.000000000000291</v>
      </c>
      <c r="S84" s="47">
        <v>50.000000000000291</v>
      </c>
      <c r="T84" s="47"/>
      <c r="U84" s="47">
        <v>-0.62321623031615603</v>
      </c>
      <c r="V84" s="47">
        <v>520833.33333453699</v>
      </c>
      <c r="W84" s="47">
        <v>520833.33333098103</v>
      </c>
      <c r="X84" s="47">
        <v>0</v>
      </c>
      <c r="Y84" s="51" t="s">
        <v>1611</v>
      </c>
      <c r="AB84" s="50">
        <v>46274.650868055556</v>
      </c>
      <c r="AC84" s="47" t="s">
        <v>1825</v>
      </c>
      <c r="AD84" s="47" t="s">
        <v>1870</v>
      </c>
      <c r="AE84" s="47">
        <v>113.29576457617888</v>
      </c>
      <c r="AF84" s="47" t="s">
        <v>272</v>
      </c>
      <c r="AG84" s="51" t="s">
        <v>1871</v>
      </c>
    </row>
    <row r="85" spans="1:33" x14ac:dyDescent="0.25">
      <c r="A85" s="76">
        <v>46274.650868055556</v>
      </c>
      <c r="B85" s="75">
        <v>1</v>
      </c>
      <c r="C85" s="75" t="s">
        <v>301</v>
      </c>
      <c r="D85" s="75" t="s">
        <v>552</v>
      </c>
      <c r="E85" s="75" t="s">
        <v>1635</v>
      </c>
      <c r="F85" s="75">
        <v>6.9902500839545635E-4</v>
      </c>
      <c r="G85" s="75">
        <v>0</v>
      </c>
      <c r="H85" s="77" t="s">
        <v>2096</v>
      </c>
      <c r="K85" s="50">
        <v>46274.650868055556</v>
      </c>
      <c r="L85" s="47" t="s">
        <v>1635</v>
      </c>
      <c r="M85" s="47" t="s">
        <v>166</v>
      </c>
      <c r="N85" s="47">
        <v>1304.0185186509293</v>
      </c>
      <c r="O85" s="47">
        <v>-509.91851575437067</v>
      </c>
      <c r="P85" s="47">
        <v>2499.9999999999923</v>
      </c>
      <c r="Q85" s="47" t="s">
        <v>1610</v>
      </c>
      <c r="R85" s="47">
        <v>49.999999999999922</v>
      </c>
      <c r="S85" s="47">
        <v>49.999999999999922</v>
      </c>
      <c r="T85" s="47"/>
      <c r="U85" s="47">
        <v>-0.62321623031615403</v>
      </c>
      <c r="V85" s="47">
        <v>520833.33333317598</v>
      </c>
      <c r="W85" s="47">
        <v>520833.33333506499</v>
      </c>
      <c r="X85" s="47">
        <v>7.1525573730468803E-7</v>
      </c>
      <c r="Y85" s="51" t="s">
        <v>1611</v>
      </c>
      <c r="AB85" s="50">
        <v>46274.650868055556</v>
      </c>
      <c r="AC85" s="47" t="s">
        <v>1825</v>
      </c>
      <c r="AD85" s="47" t="s">
        <v>1872</v>
      </c>
      <c r="AE85" s="47">
        <v>129.52221413353823</v>
      </c>
      <c r="AF85" s="47" t="s">
        <v>272</v>
      </c>
      <c r="AG85" s="51" t="s">
        <v>1873</v>
      </c>
    </row>
    <row r="86" spans="1:33" x14ac:dyDescent="0.25">
      <c r="A86" s="76">
        <v>46274.650868055556</v>
      </c>
      <c r="B86" s="75">
        <v>1</v>
      </c>
      <c r="C86" s="75" t="s">
        <v>301</v>
      </c>
      <c r="D86" s="75" t="s">
        <v>552</v>
      </c>
      <c r="E86" s="75" t="s">
        <v>1636</v>
      </c>
      <c r="F86" s="75">
        <v>3.7241231833301796E-4</v>
      </c>
      <c r="G86" s="75">
        <v>0</v>
      </c>
      <c r="H86" s="77" t="s">
        <v>2096</v>
      </c>
      <c r="K86" s="50">
        <v>46274.650868055556</v>
      </c>
      <c r="L86" s="47" t="s">
        <v>1636</v>
      </c>
      <c r="M86" s="47" t="s">
        <v>166</v>
      </c>
      <c r="N86" s="47">
        <v>1344.6187940286559</v>
      </c>
      <c r="O86" s="47">
        <v>-539.10100432633385</v>
      </c>
      <c r="P86" s="47">
        <v>2499.9999999999923</v>
      </c>
      <c r="Q86" s="47" t="s">
        <v>1610</v>
      </c>
      <c r="R86" s="47">
        <v>49.999999999999922</v>
      </c>
      <c r="S86" s="47">
        <v>49.999999999999922</v>
      </c>
      <c r="T86" s="47"/>
      <c r="U86" s="47">
        <v>-0.62321623031615403</v>
      </c>
      <c r="V86" s="47">
        <v>520833.33333188202</v>
      </c>
      <c r="W86" s="47">
        <v>520833.33333475399</v>
      </c>
      <c r="X86" s="47">
        <v>-2.14576721191406E-6</v>
      </c>
      <c r="Y86" s="51" t="s">
        <v>1611</v>
      </c>
      <c r="AB86" s="50">
        <v>46274.650868055556</v>
      </c>
      <c r="AC86" s="47" t="s">
        <v>1825</v>
      </c>
      <c r="AD86" s="47" t="s">
        <v>1874</v>
      </c>
      <c r="AE86" s="47">
        <v>75.614285075319415</v>
      </c>
      <c r="AF86" s="47" t="s">
        <v>272</v>
      </c>
      <c r="AG86" s="51" t="s">
        <v>1875</v>
      </c>
    </row>
    <row r="87" spans="1:33" x14ac:dyDescent="0.25">
      <c r="A87" s="76">
        <v>46274.650868055556</v>
      </c>
      <c r="B87" s="75">
        <v>1</v>
      </c>
      <c r="C87" s="75" t="s">
        <v>301</v>
      </c>
      <c r="D87" s="75" t="s">
        <v>552</v>
      </c>
      <c r="E87" s="75" t="s">
        <v>1637</v>
      </c>
      <c r="F87" s="75">
        <v>4.5799628270579597E-5</v>
      </c>
      <c r="G87" s="75">
        <v>0</v>
      </c>
      <c r="H87" s="77" t="s">
        <v>2096</v>
      </c>
      <c r="K87" s="50">
        <v>46274.650868055556</v>
      </c>
      <c r="L87" s="47" t="s">
        <v>1637</v>
      </c>
      <c r="M87" s="47" t="s">
        <v>166</v>
      </c>
      <c r="N87" s="47">
        <v>1385.2190694063825</v>
      </c>
      <c r="O87" s="47">
        <v>-568.28349289829703</v>
      </c>
      <c r="P87" s="47">
        <v>2500.0000000000291</v>
      </c>
      <c r="Q87" s="47" t="s">
        <v>1610</v>
      </c>
      <c r="R87" s="47">
        <v>50.000000000000291</v>
      </c>
      <c r="S87" s="47">
        <v>50.000000000000291</v>
      </c>
      <c r="T87" s="47"/>
      <c r="U87" s="47">
        <v>-0.62321623031615603</v>
      </c>
      <c r="V87" s="47">
        <v>520833.33333442401</v>
      </c>
      <c r="W87" s="47">
        <v>520833.33333489398</v>
      </c>
      <c r="X87" s="47">
        <v>1.19209289550781E-6</v>
      </c>
      <c r="Y87" s="51" t="s">
        <v>1611</v>
      </c>
      <c r="AB87" s="50">
        <v>46274.650868055556</v>
      </c>
      <c r="AC87" s="47" t="s">
        <v>1825</v>
      </c>
      <c r="AD87" s="47" t="s">
        <v>1876</v>
      </c>
      <c r="AE87" s="47">
        <v>64.390783849178789</v>
      </c>
      <c r="AF87" s="47" t="s">
        <v>272</v>
      </c>
      <c r="AG87" s="51" t="s">
        <v>1877</v>
      </c>
    </row>
    <row r="88" spans="1:33" x14ac:dyDescent="0.25">
      <c r="A88" s="76">
        <v>46274.650868055556</v>
      </c>
      <c r="B88" s="75">
        <v>1</v>
      </c>
      <c r="C88" s="75" t="s">
        <v>301</v>
      </c>
      <c r="D88" s="75" t="s">
        <v>552</v>
      </c>
      <c r="E88" s="75" t="s">
        <v>1638</v>
      </c>
      <c r="F88" s="75">
        <v>-2.8081306179185764E-4</v>
      </c>
      <c r="G88" s="75">
        <v>-2.9017349718491947</v>
      </c>
      <c r="H88" s="77" t="s">
        <v>251</v>
      </c>
      <c r="K88" s="50">
        <v>46274.650868055556</v>
      </c>
      <c r="L88" s="47" t="s">
        <v>1638</v>
      </c>
      <c r="M88" s="47" t="s">
        <v>166</v>
      </c>
      <c r="N88" s="47">
        <v>1425.8193447841095</v>
      </c>
      <c r="O88" s="47">
        <v>-597.46598147025998</v>
      </c>
      <c r="P88" s="47">
        <v>2499.9999999999923</v>
      </c>
      <c r="Q88" s="47" t="s">
        <v>1610</v>
      </c>
      <c r="R88" s="47">
        <v>49.999999999999922</v>
      </c>
      <c r="S88" s="47">
        <v>49.999999999999922</v>
      </c>
      <c r="T88" s="47"/>
      <c r="U88" s="47">
        <v>-0.62321623031615403</v>
      </c>
      <c r="V88" s="47">
        <v>520833.33333330002</v>
      </c>
      <c r="W88" s="47">
        <v>520833.33333256602</v>
      </c>
      <c r="X88" s="47">
        <v>2.3841857910156298E-7</v>
      </c>
      <c r="Y88" s="51" t="s">
        <v>1611</v>
      </c>
      <c r="AB88" s="50">
        <v>46274.650868055556</v>
      </c>
      <c r="AC88" s="47" t="s">
        <v>1825</v>
      </c>
      <c r="AD88" s="47" t="s">
        <v>2101</v>
      </c>
      <c r="AE88" s="47">
        <v>557865.58933268464</v>
      </c>
      <c r="AF88" s="47" t="s">
        <v>274</v>
      </c>
      <c r="AG88" s="51" t="s">
        <v>2102</v>
      </c>
    </row>
    <row r="89" spans="1:33" x14ac:dyDescent="0.25">
      <c r="A89" s="76">
        <v>46274.650868055556</v>
      </c>
      <c r="B89" s="75">
        <v>1</v>
      </c>
      <c r="C89" s="75" t="s">
        <v>301</v>
      </c>
      <c r="D89" s="75" t="s">
        <v>552</v>
      </c>
      <c r="E89" s="75" t="s">
        <v>1639</v>
      </c>
      <c r="F89" s="75">
        <v>-6.0742575185429603E-4</v>
      </c>
      <c r="G89" s="75">
        <v>-6.2767327691610584</v>
      </c>
      <c r="H89" s="77" t="s">
        <v>251</v>
      </c>
      <c r="K89" s="50">
        <v>46274.650868055556</v>
      </c>
      <c r="L89" s="47" t="s">
        <v>1639</v>
      </c>
      <c r="M89" s="47" t="s">
        <v>166</v>
      </c>
      <c r="N89" s="47">
        <v>1466.4196201618361</v>
      </c>
      <c r="O89" s="47">
        <v>-626.64847004222315</v>
      </c>
      <c r="P89" s="47">
        <v>2499.9999999999923</v>
      </c>
      <c r="Q89" s="47" t="s">
        <v>1610</v>
      </c>
      <c r="R89" s="47">
        <v>49.999999999999922</v>
      </c>
      <c r="S89" s="47">
        <v>49.999999999999922</v>
      </c>
      <c r="T89" s="47"/>
      <c r="U89" s="47">
        <v>-0.62321623031615403</v>
      </c>
      <c r="V89" s="47">
        <v>520833.33333250502</v>
      </c>
      <c r="W89" s="47">
        <v>520833.33333479101</v>
      </c>
      <c r="X89" s="47">
        <v>1.9073486328125E-6</v>
      </c>
      <c r="Y89" s="51" t="s">
        <v>1611</v>
      </c>
      <c r="AB89" s="50">
        <v>46274.650868055556</v>
      </c>
      <c r="AC89" s="47" t="s">
        <v>1825</v>
      </c>
      <c r="AD89" s="47" t="s">
        <v>2103</v>
      </c>
      <c r="AE89" s="47">
        <v>1646.0334869752573</v>
      </c>
      <c r="AF89" s="47" t="s">
        <v>272</v>
      </c>
      <c r="AG89" s="51" t="s">
        <v>2104</v>
      </c>
    </row>
    <row r="90" spans="1:33" x14ac:dyDescent="0.25">
      <c r="A90" s="76">
        <v>46274.650868055556</v>
      </c>
      <c r="B90" s="75">
        <v>1</v>
      </c>
      <c r="C90" s="75" t="s">
        <v>301</v>
      </c>
      <c r="D90" s="75" t="s">
        <v>552</v>
      </c>
      <c r="E90" s="75" t="s">
        <v>1640</v>
      </c>
      <c r="F90" s="75">
        <v>-9.3403844191673443E-4</v>
      </c>
      <c r="G90" s="75">
        <v>-9.6517305664729225</v>
      </c>
      <c r="H90" s="77" t="s">
        <v>251</v>
      </c>
      <c r="K90" s="50">
        <v>46274.650868055556</v>
      </c>
      <c r="L90" s="47" t="s">
        <v>1640</v>
      </c>
      <c r="M90" s="47" t="s">
        <v>166</v>
      </c>
      <c r="N90" s="47">
        <v>1507.0198955395626</v>
      </c>
      <c r="O90" s="47">
        <v>-655.83095861418633</v>
      </c>
      <c r="P90" s="47">
        <v>2499.9999999999923</v>
      </c>
      <c r="Q90" s="47" t="s">
        <v>1610</v>
      </c>
      <c r="R90" s="47">
        <v>49.999999999999922</v>
      </c>
      <c r="S90" s="47">
        <v>49.999999999999922</v>
      </c>
      <c r="T90" s="47"/>
      <c r="U90" s="47">
        <v>-0.62321623031615403</v>
      </c>
      <c r="V90" s="47">
        <v>520833.33333313599</v>
      </c>
      <c r="W90" s="47">
        <v>520833.33333471301</v>
      </c>
      <c r="X90" s="47">
        <v>-1.9073486328125E-6</v>
      </c>
      <c r="Y90" s="51" t="s">
        <v>1611</v>
      </c>
      <c r="AB90" s="50">
        <v>46274.650868055556</v>
      </c>
      <c r="AC90" s="47" t="s">
        <v>1825</v>
      </c>
      <c r="AD90" s="47" t="s">
        <v>2105</v>
      </c>
      <c r="AE90" s="47">
        <v>-436.69762046449313</v>
      </c>
      <c r="AF90" s="47" t="s">
        <v>272</v>
      </c>
      <c r="AG90" s="51" t="s">
        <v>2106</v>
      </c>
    </row>
    <row r="91" spans="1:33" x14ac:dyDescent="0.25">
      <c r="A91" s="76">
        <v>46274.650868055556</v>
      </c>
      <c r="B91" s="75">
        <v>1</v>
      </c>
      <c r="C91" s="75" t="s">
        <v>301</v>
      </c>
      <c r="D91" s="75" t="s">
        <v>552</v>
      </c>
      <c r="E91" s="75" t="s">
        <v>1641</v>
      </c>
      <c r="F91" s="75">
        <v>-1.2606511319791728E-3</v>
      </c>
      <c r="G91" s="75">
        <v>-13.026728363784786</v>
      </c>
      <c r="H91" s="77" t="s">
        <v>251</v>
      </c>
      <c r="K91" s="50">
        <v>46274.650868055556</v>
      </c>
      <c r="L91" s="47" t="s">
        <v>1641</v>
      </c>
      <c r="M91" s="47" t="s">
        <v>166</v>
      </c>
      <c r="N91" s="47">
        <v>1547.6201709172892</v>
      </c>
      <c r="O91" s="47">
        <v>-685.01344718614951</v>
      </c>
      <c r="P91" s="47">
        <v>2500.0000000000164</v>
      </c>
      <c r="Q91" s="47" t="s">
        <v>1610</v>
      </c>
      <c r="R91" s="47">
        <v>50.000000000000163</v>
      </c>
      <c r="S91" s="47">
        <v>50.000000000000163</v>
      </c>
      <c r="T91" s="47"/>
      <c r="U91" s="47">
        <v>-0.62321623031614803</v>
      </c>
      <c r="V91" s="47">
        <v>520833.33333342202</v>
      </c>
      <c r="W91" s="47">
        <v>520833.33333373402</v>
      </c>
      <c r="X91" s="47">
        <v>-4.76837158203125E-7</v>
      </c>
      <c r="Y91" s="51" t="s">
        <v>1611</v>
      </c>
      <c r="AB91" s="50">
        <v>46274.650868055556</v>
      </c>
      <c r="AC91" s="47" t="s">
        <v>1825</v>
      </c>
      <c r="AD91" s="47" t="s">
        <v>2107</v>
      </c>
      <c r="AE91" s="47">
        <v>138397621844.94882</v>
      </c>
      <c r="AF91" s="47" t="s">
        <v>1843</v>
      </c>
      <c r="AG91" s="51" t="s">
        <v>2108</v>
      </c>
    </row>
    <row r="92" spans="1:33" x14ac:dyDescent="0.25">
      <c r="A92" s="76">
        <v>46274.650868055556</v>
      </c>
      <c r="B92" s="75">
        <v>1</v>
      </c>
      <c r="C92" s="75" t="s">
        <v>301</v>
      </c>
      <c r="D92" s="75" t="s">
        <v>552</v>
      </c>
      <c r="E92" s="75" t="s">
        <v>1642</v>
      </c>
      <c r="F92" s="75">
        <v>-1.5872638220416119E-3</v>
      </c>
      <c r="G92" s="75">
        <v>-15.5</v>
      </c>
      <c r="H92" s="77" t="s">
        <v>251</v>
      </c>
      <c r="K92" s="50">
        <v>46274.650868055556</v>
      </c>
      <c r="L92" s="47" t="s">
        <v>1642</v>
      </c>
      <c r="M92" s="47" t="s">
        <v>166</v>
      </c>
      <c r="N92" s="47">
        <v>1588.2204462950162</v>
      </c>
      <c r="O92" s="47">
        <v>-714.19593575811268</v>
      </c>
      <c r="P92" s="47">
        <v>2499.9999999999923</v>
      </c>
      <c r="Q92" s="47" t="s">
        <v>1610</v>
      </c>
      <c r="R92" s="47">
        <v>49.999999999999922</v>
      </c>
      <c r="S92" s="47">
        <v>49.999999999999922</v>
      </c>
      <c r="T92" s="47"/>
      <c r="U92" s="47">
        <v>-0.62321623031615403</v>
      </c>
      <c r="V92" s="47">
        <v>520833.33333391102</v>
      </c>
      <c r="W92" s="47">
        <v>520833.33333166799</v>
      </c>
      <c r="X92" s="47">
        <v>-9.5367431640625E-7</v>
      </c>
      <c r="Y92" s="51" t="s">
        <v>1611</v>
      </c>
      <c r="AB92" s="50">
        <v>46274.650868055556</v>
      </c>
      <c r="AC92" s="47" t="s">
        <v>1825</v>
      </c>
      <c r="AD92" s="47" t="s">
        <v>2109</v>
      </c>
      <c r="AE92" s="47">
        <v>1529582259956.0903</v>
      </c>
      <c r="AF92" s="47" t="s">
        <v>1843</v>
      </c>
      <c r="AG92" s="51" t="s">
        <v>2110</v>
      </c>
    </row>
    <row r="93" spans="1:33" x14ac:dyDescent="0.25">
      <c r="A93" s="76">
        <v>46274.650868055556</v>
      </c>
      <c r="B93" s="75">
        <v>1</v>
      </c>
      <c r="C93" s="75" t="s">
        <v>301</v>
      </c>
      <c r="D93" s="75" t="s">
        <v>552</v>
      </c>
      <c r="E93" s="75" t="s">
        <v>1643</v>
      </c>
      <c r="F93" s="75">
        <v>-1.9138765121040483E-3</v>
      </c>
      <c r="G93" s="75">
        <v>-15.5</v>
      </c>
      <c r="H93" s="77" t="s">
        <v>251</v>
      </c>
      <c r="K93" s="50">
        <v>46274.650868055556</v>
      </c>
      <c r="L93" s="47" t="s">
        <v>1643</v>
      </c>
      <c r="M93" s="47" t="s">
        <v>166</v>
      </c>
      <c r="N93" s="47">
        <v>1628.8207216727428</v>
      </c>
      <c r="O93" s="47">
        <v>-743.37842433007563</v>
      </c>
      <c r="P93" s="47">
        <v>2499.9999999999923</v>
      </c>
      <c r="Q93" s="47" t="s">
        <v>1610</v>
      </c>
      <c r="R93" s="47">
        <v>49.999999999999922</v>
      </c>
      <c r="S93" s="47">
        <v>49.999999999999922</v>
      </c>
      <c r="T93" s="47"/>
      <c r="U93" s="47">
        <v>-0.62321623031615403</v>
      </c>
      <c r="V93" s="47">
        <v>520833.33333299297</v>
      </c>
      <c r="W93" s="47">
        <v>520833.33333412698</v>
      </c>
      <c r="X93" s="47">
        <v>1.4305114746093801E-6</v>
      </c>
      <c r="Y93" s="51" t="s">
        <v>1611</v>
      </c>
      <c r="AB93" s="50">
        <v>46274.650868055556</v>
      </c>
      <c r="AC93" s="47" t="s">
        <v>1825</v>
      </c>
      <c r="AD93" s="47" t="s">
        <v>2111</v>
      </c>
      <c r="AE93" s="47">
        <v>-394657644129.27228</v>
      </c>
      <c r="AF93" s="47" t="s">
        <v>1843</v>
      </c>
      <c r="AG93" s="51" t="s">
        <v>2112</v>
      </c>
    </row>
    <row r="94" spans="1:33" x14ac:dyDescent="0.25">
      <c r="A94" s="76">
        <v>46274.650868055556</v>
      </c>
      <c r="B94" s="75">
        <v>1</v>
      </c>
      <c r="C94" s="75" t="s">
        <v>301</v>
      </c>
      <c r="D94" s="75" t="s">
        <v>552</v>
      </c>
      <c r="E94" s="75" t="s">
        <v>1644</v>
      </c>
      <c r="F94" s="75">
        <v>-2.2404892021664867E-3</v>
      </c>
      <c r="G94" s="75">
        <v>-15.5</v>
      </c>
      <c r="H94" s="77" t="s">
        <v>251</v>
      </c>
      <c r="K94" s="50">
        <v>46274.650868055556</v>
      </c>
      <c r="L94" s="47" t="s">
        <v>1644</v>
      </c>
      <c r="M94" s="47" t="s">
        <v>166</v>
      </c>
      <c r="N94" s="47">
        <v>1669.4209970504694</v>
      </c>
      <c r="O94" s="47">
        <v>-772.56091290203881</v>
      </c>
      <c r="P94" s="47">
        <v>2500.0000000000291</v>
      </c>
      <c r="Q94" s="47" t="s">
        <v>1610</v>
      </c>
      <c r="R94" s="47">
        <v>50.000000000000291</v>
      </c>
      <c r="S94" s="47">
        <v>50.000000000000291</v>
      </c>
      <c r="T94" s="47"/>
      <c r="U94" s="47">
        <v>-0.62321623031615603</v>
      </c>
      <c r="V94" s="47">
        <v>520833.33333406999</v>
      </c>
      <c r="W94" s="47">
        <v>520833.33333271497</v>
      </c>
      <c r="X94" s="47">
        <v>-4.76837158203125E-7</v>
      </c>
      <c r="Y94" s="51" t="s">
        <v>1611</v>
      </c>
      <c r="AB94" s="50">
        <v>46274.650868055556</v>
      </c>
      <c r="AC94" s="47" t="s">
        <v>1825</v>
      </c>
      <c r="AD94" s="47" t="s">
        <v>2113</v>
      </c>
      <c r="AE94" s="47">
        <v>32009969666.554699</v>
      </c>
      <c r="AF94" s="47" t="s">
        <v>1843</v>
      </c>
      <c r="AG94" s="51" t="s">
        <v>2114</v>
      </c>
    </row>
    <row r="95" spans="1:33" x14ac:dyDescent="0.25">
      <c r="A95" s="76">
        <v>46274.650868055556</v>
      </c>
      <c r="B95" s="75">
        <v>1</v>
      </c>
      <c r="C95" s="75" t="s">
        <v>301</v>
      </c>
      <c r="D95" s="75" t="s">
        <v>552</v>
      </c>
      <c r="E95" s="75" t="s">
        <v>1645</v>
      </c>
      <c r="F95" s="75">
        <v>-2.5671018922289257E-3</v>
      </c>
      <c r="G95" s="75">
        <v>-15.5</v>
      </c>
      <c r="H95" s="77" t="s">
        <v>251</v>
      </c>
      <c r="K95" s="50">
        <v>46274.650868055556</v>
      </c>
      <c r="L95" s="47" t="s">
        <v>1645</v>
      </c>
      <c r="M95" s="47" t="s">
        <v>166</v>
      </c>
      <c r="N95" s="47">
        <v>1710.0212724281964</v>
      </c>
      <c r="O95" s="47">
        <v>-801.74340147400198</v>
      </c>
      <c r="P95" s="47">
        <v>2499.9999999999923</v>
      </c>
      <c r="Q95" s="47" t="s">
        <v>1610</v>
      </c>
      <c r="R95" s="47">
        <v>49.999999999999922</v>
      </c>
      <c r="S95" s="47">
        <v>49.999999999999922</v>
      </c>
      <c r="T95" s="47"/>
      <c r="U95" s="47">
        <v>-0.62321623031615403</v>
      </c>
      <c r="V95" s="47">
        <v>520833.33333381201</v>
      </c>
      <c r="W95" s="47">
        <v>520833.33333396801</v>
      </c>
      <c r="X95" s="47">
        <v>-9.5367431640625E-7</v>
      </c>
      <c r="Y95" s="51" t="s">
        <v>1611</v>
      </c>
      <c r="AB95" s="76">
        <v>46274.650868055556</v>
      </c>
      <c r="AC95" s="75" t="s">
        <v>1825</v>
      </c>
      <c r="AD95" s="75" t="s">
        <v>2115</v>
      </c>
      <c r="AE95" s="75">
        <v>18086593688.973278</v>
      </c>
      <c r="AF95" s="75" t="s">
        <v>1843</v>
      </c>
      <c r="AG95" s="77" t="s">
        <v>2116</v>
      </c>
    </row>
    <row r="96" spans="1:33" x14ac:dyDescent="0.25">
      <c r="A96" s="76">
        <v>46274.650868055556</v>
      </c>
      <c r="B96" s="75">
        <v>1</v>
      </c>
      <c r="C96" s="75" t="s">
        <v>301</v>
      </c>
      <c r="D96" s="75" t="s">
        <v>552</v>
      </c>
      <c r="E96" s="75" t="s">
        <v>1646</v>
      </c>
      <c r="F96" s="75">
        <v>-2.8937145822913644E-3</v>
      </c>
      <c r="G96" s="75">
        <v>-15.5</v>
      </c>
      <c r="H96" s="77" t="s">
        <v>251</v>
      </c>
      <c r="K96" s="50">
        <v>46274.650868055556</v>
      </c>
      <c r="L96" s="47" t="s">
        <v>1646</v>
      </c>
      <c r="M96" s="47" t="s">
        <v>166</v>
      </c>
      <c r="N96" s="47">
        <v>1750.621547805923</v>
      </c>
      <c r="O96" s="47">
        <v>-830.92589004596516</v>
      </c>
      <c r="P96" s="47">
        <v>2499.9999999999923</v>
      </c>
      <c r="Q96" s="47" t="s">
        <v>1610</v>
      </c>
      <c r="R96" s="47">
        <v>49.999999999999922</v>
      </c>
      <c r="S96" s="47">
        <v>49.999999999999922</v>
      </c>
      <c r="T96" s="47"/>
      <c r="U96" s="47">
        <v>-0.62321623031615403</v>
      </c>
      <c r="V96" s="47">
        <v>520833.33333350101</v>
      </c>
      <c r="W96" s="47">
        <v>520833.33332942601</v>
      </c>
      <c r="X96" s="47">
        <v>0</v>
      </c>
      <c r="Y96" s="51" t="s">
        <v>1611</v>
      </c>
      <c r="AB96" s="76">
        <v>46274.650868055556</v>
      </c>
      <c r="AC96" s="75" t="s">
        <v>1825</v>
      </c>
      <c r="AD96" s="75" t="s">
        <v>2117</v>
      </c>
      <c r="AE96" s="75">
        <v>6346689029.3310509</v>
      </c>
      <c r="AF96" s="75" t="s">
        <v>1843</v>
      </c>
      <c r="AG96" s="77" t="s">
        <v>2118</v>
      </c>
    </row>
    <row r="97" spans="1:33" x14ac:dyDescent="0.25">
      <c r="A97" s="76">
        <v>46274.650868055556</v>
      </c>
      <c r="B97" s="75">
        <v>1</v>
      </c>
      <c r="C97" s="75" t="s">
        <v>301</v>
      </c>
      <c r="D97" s="75" t="s">
        <v>552</v>
      </c>
      <c r="E97" s="75" t="s">
        <v>1647</v>
      </c>
      <c r="F97" s="75">
        <v>9.9975026457025198E-4</v>
      </c>
      <c r="G97" s="75">
        <v>0</v>
      </c>
      <c r="H97" s="77" t="s">
        <v>2096</v>
      </c>
      <c r="K97" s="50">
        <v>46274.650868055556</v>
      </c>
      <c r="L97" s="47" t="s">
        <v>1647</v>
      </c>
      <c r="M97" s="47" t="s">
        <v>166</v>
      </c>
      <c r="N97" s="47">
        <v>1333.2010072228923</v>
      </c>
      <c r="O97" s="47">
        <v>-469.31824037664387</v>
      </c>
      <c r="P97" s="47">
        <v>2499.9999999999923</v>
      </c>
      <c r="Q97" s="47" t="s">
        <v>1610</v>
      </c>
      <c r="R97" s="47">
        <v>49.999999999999922</v>
      </c>
      <c r="S97" s="47">
        <v>49.999999999999922</v>
      </c>
      <c r="T97" s="47"/>
      <c r="U97" s="47">
        <v>-0.62321623031615403</v>
      </c>
      <c r="V97" s="47">
        <v>520833.33333277499</v>
      </c>
      <c r="W97" s="47">
        <v>520833.333332679</v>
      </c>
      <c r="X97" s="47">
        <v>2.3841857910156298E-7</v>
      </c>
      <c r="Y97" s="51" t="s">
        <v>1611</v>
      </c>
      <c r="AB97" s="76">
        <v>46274.650868055556</v>
      </c>
      <c r="AC97" s="75" t="s">
        <v>1825</v>
      </c>
      <c r="AD97" s="75" t="s">
        <v>2119</v>
      </c>
      <c r="AE97" s="75">
        <v>-0.36960979955172396</v>
      </c>
      <c r="AF97" s="75" t="s">
        <v>1856</v>
      </c>
      <c r="AG97" s="77" t="s">
        <v>2120</v>
      </c>
    </row>
    <row r="98" spans="1:33" x14ac:dyDescent="0.25">
      <c r="A98" s="76">
        <v>46274.650868055556</v>
      </c>
      <c r="B98" s="75">
        <v>1</v>
      </c>
      <c r="C98" s="75" t="s">
        <v>301</v>
      </c>
      <c r="D98" s="75" t="s">
        <v>552</v>
      </c>
      <c r="E98" s="75" t="s">
        <v>1648</v>
      </c>
      <c r="F98" s="75">
        <v>6.7313757450781369E-4</v>
      </c>
      <c r="G98" s="75">
        <v>0</v>
      </c>
      <c r="H98" s="77" t="s">
        <v>2096</v>
      </c>
      <c r="K98" s="50">
        <v>46274.650868055556</v>
      </c>
      <c r="L98" s="47" t="s">
        <v>1648</v>
      </c>
      <c r="M98" s="47" t="s">
        <v>166</v>
      </c>
      <c r="N98" s="47">
        <v>1373.8012826006188</v>
      </c>
      <c r="O98" s="47">
        <v>-498.50072894860705</v>
      </c>
      <c r="P98" s="47">
        <v>2500.0000000000291</v>
      </c>
      <c r="Q98" s="47" t="s">
        <v>1610</v>
      </c>
      <c r="R98" s="47">
        <v>50.000000000000291</v>
      </c>
      <c r="S98" s="47">
        <v>50.000000000000291</v>
      </c>
      <c r="T98" s="47"/>
      <c r="U98" s="47">
        <v>-0.62321623031615603</v>
      </c>
      <c r="V98" s="47">
        <v>520833.333335993</v>
      </c>
      <c r="W98" s="47">
        <v>520833.33333414001</v>
      </c>
      <c r="X98" s="47">
        <v>-7.1525573730468803E-7</v>
      </c>
      <c r="Y98" s="51" t="s">
        <v>1611</v>
      </c>
      <c r="AB98" s="76">
        <v>46274.650868055556</v>
      </c>
      <c r="AC98" s="75" t="s">
        <v>1825</v>
      </c>
      <c r="AD98" s="75" t="s">
        <v>2121</v>
      </c>
      <c r="AE98" s="75">
        <v>34468767933.170547</v>
      </c>
      <c r="AF98" s="75" t="s">
        <v>1843</v>
      </c>
      <c r="AG98" s="77" t="s">
        <v>2122</v>
      </c>
    </row>
    <row r="99" spans="1:33" x14ac:dyDescent="0.25">
      <c r="A99" s="76">
        <v>46274.650868055556</v>
      </c>
      <c r="B99" s="75">
        <v>1</v>
      </c>
      <c r="C99" s="75" t="s">
        <v>301</v>
      </c>
      <c r="D99" s="75" t="s">
        <v>552</v>
      </c>
      <c r="E99" s="75" t="s">
        <v>1649</v>
      </c>
      <c r="F99" s="75">
        <v>3.4652488444537449E-4</v>
      </c>
      <c r="G99" s="75">
        <v>0</v>
      </c>
      <c r="H99" s="77" t="s">
        <v>2096</v>
      </c>
      <c r="K99" s="50">
        <v>46274.650868055556</v>
      </c>
      <c r="L99" s="47" t="s">
        <v>1649</v>
      </c>
      <c r="M99" s="47" t="s">
        <v>166</v>
      </c>
      <c r="N99" s="47">
        <v>1414.4015579783459</v>
      </c>
      <c r="O99" s="47">
        <v>-527.68321752057022</v>
      </c>
      <c r="P99" s="47">
        <v>2499.9999999999923</v>
      </c>
      <c r="Q99" s="47" t="s">
        <v>1610</v>
      </c>
      <c r="R99" s="47">
        <v>49.999999999999922</v>
      </c>
      <c r="S99" s="47">
        <v>49.999999999999922</v>
      </c>
      <c r="T99" s="47"/>
      <c r="U99" s="47">
        <v>-0.62321623031615403</v>
      </c>
      <c r="V99" s="47">
        <v>520833.333333196</v>
      </c>
      <c r="W99" s="47">
        <v>520833.333334653</v>
      </c>
      <c r="X99" s="47">
        <v>1.9073486328125E-6</v>
      </c>
      <c r="Y99" s="51" t="s">
        <v>1611</v>
      </c>
      <c r="AB99" s="76">
        <v>46274.650868055556</v>
      </c>
      <c r="AC99" s="75" t="s">
        <v>1825</v>
      </c>
      <c r="AD99" s="75" t="s">
        <v>2123</v>
      </c>
      <c r="AE99" s="75">
        <v>15627795422.357426</v>
      </c>
      <c r="AF99" s="75" t="s">
        <v>1843</v>
      </c>
      <c r="AG99" s="77" t="s">
        <v>2124</v>
      </c>
    </row>
    <row r="100" spans="1:33" x14ac:dyDescent="0.25">
      <c r="A100" s="76">
        <v>46274.650868055556</v>
      </c>
      <c r="B100" s="75">
        <v>1</v>
      </c>
      <c r="C100" s="75" t="s">
        <v>301</v>
      </c>
      <c r="D100" s="75" t="s">
        <v>552</v>
      </c>
      <c r="E100" s="75" t="s">
        <v>1650</v>
      </c>
      <c r="F100" s="75">
        <v>1.9912194382936086E-5</v>
      </c>
      <c r="G100" s="75">
        <v>0</v>
      </c>
      <c r="H100" s="77" t="s">
        <v>2096</v>
      </c>
      <c r="K100" s="50">
        <v>46274.650868055556</v>
      </c>
      <c r="L100" s="47" t="s">
        <v>1650</v>
      </c>
      <c r="M100" s="47" t="s">
        <v>166</v>
      </c>
      <c r="N100" s="47">
        <v>1455.0018333560724</v>
      </c>
      <c r="O100" s="47">
        <v>-556.8657060925334</v>
      </c>
      <c r="P100" s="47">
        <v>2499.9999999999923</v>
      </c>
      <c r="Q100" s="47" t="s">
        <v>1610</v>
      </c>
      <c r="R100" s="47">
        <v>49.999999999999922</v>
      </c>
      <c r="S100" s="47">
        <v>49.999999999999922</v>
      </c>
      <c r="T100" s="47"/>
      <c r="U100" s="47">
        <v>-0.62321623031615403</v>
      </c>
      <c r="V100" s="47">
        <v>520833.33333220799</v>
      </c>
      <c r="W100" s="47">
        <v>520833.333333224</v>
      </c>
      <c r="X100" s="47">
        <v>-7.1525573730468803E-7</v>
      </c>
      <c r="Y100" s="51" t="s">
        <v>1611</v>
      </c>
      <c r="AB100" s="76">
        <v>46274.650868055556</v>
      </c>
      <c r="AC100" s="75" t="s">
        <v>1825</v>
      </c>
      <c r="AD100" s="75" t="s">
        <v>2125</v>
      </c>
      <c r="AE100" s="75">
        <v>239.53988924268501</v>
      </c>
      <c r="AF100" s="75" t="s">
        <v>272</v>
      </c>
      <c r="AG100" s="77" t="s">
        <v>2126</v>
      </c>
    </row>
    <row r="101" spans="1:33" x14ac:dyDescent="0.25">
      <c r="A101" s="76">
        <v>46274.650868055556</v>
      </c>
      <c r="B101" s="75">
        <v>1</v>
      </c>
      <c r="C101" s="75" t="s">
        <v>301</v>
      </c>
      <c r="D101" s="75" t="s">
        <v>552</v>
      </c>
      <c r="E101" s="75" t="s">
        <v>1651</v>
      </c>
      <c r="F101" s="75">
        <v>-3.067004956795023E-4</v>
      </c>
      <c r="G101" s="75">
        <v>-3.169238455354856</v>
      </c>
      <c r="H101" s="77" t="s">
        <v>251</v>
      </c>
      <c r="K101" s="50">
        <v>46274.650868055556</v>
      </c>
      <c r="L101" s="47" t="s">
        <v>1651</v>
      </c>
      <c r="M101" s="47" t="s">
        <v>166</v>
      </c>
      <c r="N101" s="47">
        <v>1495.602108733799</v>
      </c>
      <c r="O101" s="47">
        <v>-586.04819466449658</v>
      </c>
      <c r="P101" s="47">
        <v>2500.0000000000164</v>
      </c>
      <c r="Q101" s="47" t="s">
        <v>1610</v>
      </c>
      <c r="R101" s="47">
        <v>50.000000000000163</v>
      </c>
      <c r="S101" s="47">
        <v>50.000000000000163</v>
      </c>
      <c r="T101" s="47"/>
      <c r="U101" s="47">
        <v>-0.62321623031614803</v>
      </c>
      <c r="V101" s="47">
        <v>520833.33333295299</v>
      </c>
      <c r="W101" s="47">
        <v>520833.33333280298</v>
      </c>
      <c r="X101" s="47">
        <v>4.76837158203125E-7</v>
      </c>
      <c r="Y101" s="51" t="s">
        <v>1611</v>
      </c>
      <c r="AB101" s="76">
        <v>46274.650868055556</v>
      </c>
      <c r="AC101" s="75" t="s">
        <v>1825</v>
      </c>
      <c r="AD101" s="75" t="s">
        <v>2127</v>
      </c>
      <c r="AE101" s="75">
        <v>180.05849022447441</v>
      </c>
      <c r="AF101" s="75" t="s">
        <v>272</v>
      </c>
      <c r="AG101" s="77" t="s">
        <v>2128</v>
      </c>
    </row>
    <row r="102" spans="1:33" x14ac:dyDescent="0.25">
      <c r="A102" s="76">
        <v>46274.650868055556</v>
      </c>
      <c r="B102" s="75">
        <v>1</v>
      </c>
      <c r="C102" s="75" t="s">
        <v>301</v>
      </c>
      <c r="D102" s="75" t="s">
        <v>552</v>
      </c>
      <c r="E102" s="75" t="s">
        <v>1652</v>
      </c>
      <c r="F102" s="75">
        <v>-6.3331318574194064E-4</v>
      </c>
      <c r="G102" s="75">
        <v>-6.5442362526667193</v>
      </c>
      <c r="H102" s="77" t="s">
        <v>251</v>
      </c>
      <c r="K102" s="50">
        <v>46274.650868055556</v>
      </c>
      <c r="L102" s="47" t="s">
        <v>1652</v>
      </c>
      <c r="M102" s="47" t="s">
        <v>166</v>
      </c>
      <c r="N102" s="47">
        <v>1536.2023841115256</v>
      </c>
      <c r="O102" s="47">
        <v>-615.23068323645975</v>
      </c>
      <c r="P102" s="47">
        <v>2499.9999999999923</v>
      </c>
      <c r="Q102" s="47" t="s">
        <v>1610</v>
      </c>
      <c r="R102" s="47">
        <v>49.999999999999922</v>
      </c>
      <c r="S102" s="47">
        <v>49.999999999999922</v>
      </c>
      <c r="T102" s="47"/>
      <c r="U102" s="47">
        <v>-0.62321623031615403</v>
      </c>
      <c r="V102" s="47">
        <v>520833.33333260601</v>
      </c>
      <c r="W102" s="47">
        <v>520833.33333299501</v>
      </c>
      <c r="X102" s="47">
        <v>0</v>
      </c>
      <c r="Y102" s="51" t="s">
        <v>1611</v>
      </c>
      <c r="AB102" s="76">
        <v>46274.650868055556</v>
      </c>
      <c r="AC102" s="75" t="s">
        <v>1825</v>
      </c>
      <c r="AD102" s="75" t="s">
        <v>2129</v>
      </c>
      <c r="AE102" s="75">
        <v>248.56964561866224</v>
      </c>
      <c r="AF102" s="75" t="s">
        <v>272</v>
      </c>
      <c r="AG102" s="77" t="s">
        <v>2130</v>
      </c>
    </row>
    <row r="103" spans="1:33" x14ac:dyDescent="0.25">
      <c r="A103" s="76">
        <v>46274.650868055556</v>
      </c>
      <c r="B103" s="75">
        <v>1</v>
      </c>
      <c r="C103" s="75" t="s">
        <v>301</v>
      </c>
      <c r="D103" s="75" t="s">
        <v>552</v>
      </c>
      <c r="E103" s="75" t="s">
        <v>1653</v>
      </c>
      <c r="F103" s="75">
        <v>-9.5992587580437784E-4</v>
      </c>
      <c r="G103" s="75">
        <v>-9.9192340499785701</v>
      </c>
      <c r="H103" s="77" t="s">
        <v>251</v>
      </c>
      <c r="K103" s="50">
        <v>46274.650868055556</v>
      </c>
      <c r="L103" s="47" t="s">
        <v>1653</v>
      </c>
      <c r="M103" s="47" t="s">
        <v>166</v>
      </c>
      <c r="N103" s="47">
        <v>1576.8026594892526</v>
      </c>
      <c r="O103" s="47">
        <v>-644.4131718084227</v>
      </c>
      <c r="P103" s="47">
        <v>2499.9999999999923</v>
      </c>
      <c r="Q103" s="47" t="s">
        <v>1610</v>
      </c>
      <c r="R103" s="47">
        <v>49.999999999999922</v>
      </c>
      <c r="S103" s="47">
        <v>49.999999999999922</v>
      </c>
      <c r="T103" s="47"/>
      <c r="U103" s="47">
        <v>-0.62321623031615403</v>
      </c>
      <c r="V103" s="47">
        <v>520833.33333472401</v>
      </c>
      <c r="W103" s="47">
        <v>520833.333334425</v>
      </c>
      <c r="X103" s="47">
        <v>3.814697265625E-6</v>
      </c>
      <c r="Y103" s="51" t="s">
        <v>1611</v>
      </c>
      <c r="AB103" s="76">
        <v>46274.650868055556</v>
      </c>
      <c r="AC103" s="75" t="s">
        <v>1825</v>
      </c>
      <c r="AD103" s="75" t="s">
        <v>2131</v>
      </c>
      <c r="AE103" s="75">
        <v>167.37248793433048</v>
      </c>
      <c r="AF103" s="75" t="s">
        <v>272</v>
      </c>
      <c r="AG103" s="77" t="s">
        <v>2132</v>
      </c>
    </row>
    <row r="104" spans="1:33" x14ac:dyDescent="0.25">
      <c r="A104" s="76">
        <v>46274.650868055556</v>
      </c>
      <c r="B104" s="75">
        <v>1</v>
      </c>
      <c r="C104" s="75" t="s">
        <v>301</v>
      </c>
      <c r="D104" s="75" t="s">
        <v>552</v>
      </c>
      <c r="E104" s="75" t="s">
        <v>1654</v>
      </c>
      <c r="F104" s="75">
        <v>-1.2865385658668163E-3</v>
      </c>
      <c r="G104" s="75">
        <v>-13.294231847290435</v>
      </c>
      <c r="H104" s="77" t="s">
        <v>251</v>
      </c>
      <c r="K104" s="50">
        <v>46274.650868055556</v>
      </c>
      <c r="L104" s="47" t="s">
        <v>1654</v>
      </c>
      <c r="M104" s="47" t="s">
        <v>166</v>
      </c>
      <c r="N104" s="47">
        <v>1617.4029348669792</v>
      </c>
      <c r="O104" s="47">
        <v>-673.59566038038588</v>
      </c>
      <c r="P104" s="47">
        <v>2499.9999999999923</v>
      </c>
      <c r="Q104" s="47" t="s">
        <v>1610</v>
      </c>
      <c r="R104" s="47">
        <v>49.999999999999922</v>
      </c>
      <c r="S104" s="47">
        <v>49.999999999999922</v>
      </c>
      <c r="T104" s="47"/>
      <c r="U104" s="47">
        <v>-0.62321623031615403</v>
      </c>
      <c r="V104" s="47">
        <v>520833.33333375503</v>
      </c>
      <c r="W104" s="47">
        <v>520833.33333322901</v>
      </c>
      <c r="X104" s="47">
        <v>0</v>
      </c>
      <c r="Y104" s="51" t="s">
        <v>1611</v>
      </c>
      <c r="AB104" s="76">
        <v>46274.650868055556</v>
      </c>
      <c r="AC104" s="75" t="s">
        <v>1825</v>
      </c>
      <c r="AD104" s="75" t="s">
        <v>2133</v>
      </c>
      <c r="AE104" s="75">
        <v>110.92477052007928</v>
      </c>
      <c r="AF104" s="75" t="s">
        <v>272</v>
      </c>
      <c r="AG104" s="77" t="s">
        <v>2134</v>
      </c>
    </row>
    <row r="105" spans="1:33" x14ac:dyDescent="0.25">
      <c r="A105" s="76">
        <v>46274.650868055556</v>
      </c>
      <c r="B105" s="75">
        <v>1</v>
      </c>
      <c r="C105" s="75" t="s">
        <v>301</v>
      </c>
      <c r="D105" s="75" t="s">
        <v>552</v>
      </c>
      <c r="E105" s="75" t="s">
        <v>1655</v>
      </c>
      <c r="F105" s="75">
        <v>-1.6131512559292547E-3</v>
      </c>
      <c r="G105" s="75">
        <v>-15.5</v>
      </c>
      <c r="H105" s="77" t="s">
        <v>251</v>
      </c>
      <c r="K105" s="50">
        <v>46274.650868055556</v>
      </c>
      <c r="L105" s="47" t="s">
        <v>1655</v>
      </c>
      <c r="M105" s="47" t="s">
        <v>166</v>
      </c>
      <c r="N105" s="47">
        <v>1658.0032102447058</v>
      </c>
      <c r="O105" s="47">
        <v>-702.77814895234906</v>
      </c>
      <c r="P105" s="47">
        <v>2500.0000000000291</v>
      </c>
      <c r="Q105" s="47" t="s">
        <v>1610</v>
      </c>
      <c r="R105" s="47">
        <v>50.000000000000291</v>
      </c>
      <c r="S105" s="47">
        <v>50.000000000000291</v>
      </c>
      <c r="T105" s="47"/>
      <c r="U105" s="47">
        <v>-0.62321623031615603</v>
      </c>
      <c r="V105" s="47">
        <v>520833.33333318599</v>
      </c>
      <c r="W105" s="47">
        <v>520833.33333528601</v>
      </c>
      <c r="X105" s="47">
        <v>-4.76837158203125E-7</v>
      </c>
      <c r="Y105" s="51" t="s">
        <v>1611</v>
      </c>
      <c r="AB105" s="76">
        <v>46274.650868055556</v>
      </c>
      <c r="AC105" s="75" t="s">
        <v>1825</v>
      </c>
      <c r="AD105" s="75" t="s">
        <v>2135</v>
      </c>
      <c r="AE105" s="75">
        <v>135.17235239059866</v>
      </c>
      <c r="AF105" s="75" t="s">
        <v>272</v>
      </c>
      <c r="AG105" s="77" t="s">
        <v>2136</v>
      </c>
    </row>
    <row r="106" spans="1:33" x14ac:dyDescent="0.25">
      <c r="A106" s="76">
        <v>46274.650868055556</v>
      </c>
      <c r="B106" s="75">
        <v>1</v>
      </c>
      <c r="C106" s="75" t="s">
        <v>301</v>
      </c>
      <c r="D106" s="75" t="s">
        <v>552</v>
      </c>
      <c r="E106" s="75" t="s">
        <v>1656</v>
      </c>
      <c r="F106" s="75">
        <v>-1.9397639459916938E-3</v>
      </c>
      <c r="G106" s="75">
        <v>-15.5</v>
      </c>
      <c r="H106" s="77" t="s">
        <v>251</v>
      </c>
      <c r="K106" s="50">
        <v>46274.650868055556</v>
      </c>
      <c r="L106" s="47" t="s">
        <v>1656</v>
      </c>
      <c r="M106" s="47" t="s">
        <v>166</v>
      </c>
      <c r="N106" s="47">
        <v>1698.6034856224328</v>
      </c>
      <c r="O106" s="47">
        <v>-731.96063752431223</v>
      </c>
      <c r="P106" s="47">
        <v>2499.9999999999923</v>
      </c>
      <c r="Q106" s="47" t="s">
        <v>1610</v>
      </c>
      <c r="R106" s="47">
        <v>49.999999999999922</v>
      </c>
      <c r="S106" s="47">
        <v>49.999999999999922</v>
      </c>
      <c r="T106" s="47"/>
      <c r="U106" s="47">
        <v>-0.62321623031615403</v>
      </c>
      <c r="V106" s="47">
        <v>520833.33333418902</v>
      </c>
      <c r="W106" s="47">
        <v>520833.333333419</v>
      </c>
      <c r="X106" s="47">
        <v>4.76837158203125E-7</v>
      </c>
      <c r="Y106" s="51" t="s">
        <v>1611</v>
      </c>
      <c r="AB106" s="76">
        <v>46274.650868055556</v>
      </c>
      <c r="AC106" s="75" t="s">
        <v>1825</v>
      </c>
      <c r="AD106" s="75" t="s">
        <v>2137</v>
      </c>
      <c r="AE106" s="75">
        <v>83.201596007006899</v>
      </c>
      <c r="AF106" s="75" t="s">
        <v>272</v>
      </c>
      <c r="AG106" s="77" t="s">
        <v>2138</v>
      </c>
    </row>
    <row r="107" spans="1:33" x14ac:dyDescent="0.25">
      <c r="A107" s="76">
        <v>46274.650868055556</v>
      </c>
      <c r="B107" s="75">
        <v>1</v>
      </c>
      <c r="C107" s="75" t="s">
        <v>301</v>
      </c>
      <c r="D107" s="75" t="s">
        <v>552</v>
      </c>
      <c r="E107" s="75" t="s">
        <v>1657</v>
      </c>
      <c r="F107" s="75">
        <v>-2.2663766360541322E-3</v>
      </c>
      <c r="G107" s="75">
        <v>-15.5</v>
      </c>
      <c r="H107" s="77" t="s">
        <v>251</v>
      </c>
      <c r="K107" s="50">
        <v>46274.650868055556</v>
      </c>
      <c r="L107" s="47" t="s">
        <v>1657</v>
      </c>
      <c r="M107" s="47" t="s">
        <v>166</v>
      </c>
      <c r="N107" s="47">
        <v>1739.2037610001594</v>
      </c>
      <c r="O107" s="47">
        <v>-761.14312609627541</v>
      </c>
      <c r="P107" s="47">
        <v>2499.9999999999923</v>
      </c>
      <c r="Q107" s="47" t="s">
        <v>1610</v>
      </c>
      <c r="R107" s="47">
        <v>49.999999999999922</v>
      </c>
      <c r="S107" s="47">
        <v>49.999999999999922</v>
      </c>
      <c r="T107" s="47"/>
      <c r="U107" s="47">
        <v>-0.62321623031615403</v>
      </c>
      <c r="V107" s="47">
        <v>520833.33333273203</v>
      </c>
      <c r="W107" s="47">
        <v>520833.33332903701</v>
      </c>
      <c r="X107" s="47">
        <v>-4.76837158203125E-7</v>
      </c>
      <c r="Y107" s="51" t="s">
        <v>1611</v>
      </c>
      <c r="AB107" s="76">
        <v>46274.650868055556</v>
      </c>
      <c r="AC107" s="75" t="s">
        <v>1825</v>
      </c>
      <c r="AD107" s="75" t="s">
        <v>2139</v>
      </c>
      <c r="AE107" s="75">
        <v>70.668424139239107</v>
      </c>
      <c r="AF107" s="75" t="s">
        <v>272</v>
      </c>
      <c r="AG107" s="77" t="s">
        <v>2140</v>
      </c>
    </row>
    <row r="108" spans="1:33" x14ac:dyDescent="0.25">
      <c r="A108" s="76">
        <v>46274.650868055556</v>
      </c>
      <c r="B108" s="75">
        <v>1</v>
      </c>
      <c r="C108" s="75" t="s">
        <v>301</v>
      </c>
      <c r="D108" s="75" t="s">
        <v>552</v>
      </c>
      <c r="E108" s="75" t="s">
        <v>1658</v>
      </c>
      <c r="F108" s="75">
        <v>-2.5929893261165686E-3</v>
      </c>
      <c r="G108" s="75">
        <v>-15.5</v>
      </c>
      <c r="H108" s="77" t="s">
        <v>251</v>
      </c>
      <c r="K108" s="50">
        <v>46274.650868055556</v>
      </c>
      <c r="L108" s="47" t="s">
        <v>1658</v>
      </c>
      <c r="M108" s="47" t="s">
        <v>166</v>
      </c>
      <c r="N108" s="47">
        <v>1779.804036377886</v>
      </c>
      <c r="O108" s="47">
        <v>-790.32561466823836</v>
      </c>
      <c r="P108" s="47">
        <v>2500.0000000000291</v>
      </c>
      <c r="Q108" s="47" t="s">
        <v>1610</v>
      </c>
      <c r="R108" s="47">
        <v>50.000000000000291</v>
      </c>
      <c r="S108" s="47">
        <v>50.000000000000291</v>
      </c>
      <c r="T108" s="47"/>
      <c r="U108" s="47">
        <v>-0.62321623031615603</v>
      </c>
      <c r="V108" s="47">
        <v>520833.333333958</v>
      </c>
      <c r="W108" s="47">
        <v>520833.33333537198</v>
      </c>
      <c r="X108" s="47">
        <v>4.76837158203125E-7</v>
      </c>
      <c r="Y108" s="51" t="s">
        <v>1611</v>
      </c>
      <c r="AB108" s="76">
        <v>46274.650868055556</v>
      </c>
      <c r="AC108" s="75" t="s">
        <v>1825</v>
      </c>
      <c r="AD108" s="75" t="s">
        <v>2141</v>
      </c>
      <c r="AE108" s="75">
        <v>5.0970138141990153</v>
      </c>
      <c r="AF108" s="75" t="s">
        <v>2142</v>
      </c>
      <c r="AG108" s="77" t="s">
        <v>2143</v>
      </c>
    </row>
    <row r="109" spans="1:33" x14ac:dyDescent="0.25">
      <c r="A109" s="76">
        <v>46274.650868055556</v>
      </c>
      <c r="B109" s="75">
        <v>1</v>
      </c>
      <c r="C109" s="75" t="s">
        <v>301</v>
      </c>
      <c r="D109" s="75" t="s">
        <v>552</v>
      </c>
      <c r="E109" s="75" t="s">
        <v>1659</v>
      </c>
      <c r="F109" s="75">
        <v>1.3004755207450458E-3</v>
      </c>
      <c r="G109" s="75">
        <v>0</v>
      </c>
      <c r="H109" s="77" t="s">
        <v>2096</v>
      </c>
      <c r="K109" s="50">
        <v>46274.650868055556</v>
      </c>
      <c r="L109" s="47" t="s">
        <v>1659</v>
      </c>
      <c r="M109" s="47" t="s">
        <v>166</v>
      </c>
      <c r="N109" s="47">
        <v>1362.3834957948552</v>
      </c>
      <c r="O109" s="47">
        <v>-428.7179649989173</v>
      </c>
      <c r="P109" s="47">
        <v>2499.9999999999923</v>
      </c>
      <c r="Q109" s="47" t="s">
        <v>1610</v>
      </c>
      <c r="R109" s="47">
        <v>49.999999999999922</v>
      </c>
      <c r="S109" s="47">
        <v>49.999999999999922</v>
      </c>
      <c r="T109" s="47"/>
      <c r="U109" s="47">
        <v>-0.62321623031615403</v>
      </c>
      <c r="V109" s="47">
        <v>520833.33333044598</v>
      </c>
      <c r="W109" s="47">
        <v>520833.33333274</v>
      </c>
      <c r="X109" s="47">
        <v>-1.66893005371094E-6</v>
      </c>
      <c r="Y109" s="51" t="s">
        <v>1611</v>
      </c>
      <c r="AB109" s="76">
        <v>46274.650868055556</v>
      </c>
      <c r="AC109" s="75" t="s">
        <v>1825</v>
      </c>
      <c r="AD109" s="75" t="s">
        <v>2144</v>
      </c>
      <c r="AE109" s="75">
        <v>12.069052086119902</v>
      </c>
      <c r="AF109" s="75" t="s">
        <v>9</v>
      </c>
      <c r="AG109" s="77" t="s">
        <v>2145</v>
      </c>
    </row>
    <row r="110" spans="1:33" x14ac:dyDescent="0.25">
      <c r="A110" s="76">
        <v>46274.650868055556</v>
      </c>
      <c r="B110" s="75">
        <v>1</v>
      </c>
      <c r="C110" s="75" t="s">
        <v>301</v>
      </c>
      <c r="D110" s="75" t="s">
        <v>552</v>
      </c>
      <c r="E110" s="75" t="s">
        <v>1660</v>
      </c>
      <c r="F110" s="75">
        <v>9.738628306826065E-4</v>
      </c>
      <c r="G110" s="75">
        <v>0</v>
      </c>
      <c r="H110" s="77" t="s">
        <v>2096</v>
      </c>
      <c r="K110" s="50">
        <v>46274.650868055556</v>
      </c>
      <c r="L110" s="47" t="s">
        <v>1660</v>
      </c>
      <c r="M110" s="47" t="s">
        <v>166</v>
      </c>
      <c r="N110" s="47">
        <v>1402.9837711725822</v>
      </c>
      <c r="O110" s="47">
        <v>-457.90045357088047</v>
      </c>
      <c r="P110" s="47">
        <v>2499.9999999999923</v>
      </c>
      <c r="Q110" s="47" t="s">
        <v>1610</v>
      </c>
      <c r="R110" s="47">
        <v>49.999999999999922</v>
      </c>
      <c r="S110" s="47">
        <v>49.999999999999922</v>
      </c>
      <c r="T110" s="47"/>
      <c r="U110" s="47">
        <v>-0.62321623031615403</v>
      </c>
      <c r="V110" s="47">
        <v>520833.333332607</v>
      </c>
      <c r="W110" s="47">
        <v>520833.333334492</v>
      </c>
      <c r="X110" s="47">
        <v>7.1525573730468803E-7</v>
      </c>
      <c r="Y110" s="51" t="s">
        <v>1611</v>
      </c>
      <c r="AB110" s="76">
        <v>46274.650868055556</v>
      </c>
      <c r="AC110" s="75" t="s">
        <v>1825</v>
      </c>
      <c r="AD110" s="75" t="s">
        <v>2146</v>
      </c>
      <c r="AE110" s="75">
        <v>17.924092764738411</v>
      </c>
      <c r="AF110" s="75" t="s">
        <v>9</v>
      </c>
      <c r="AG110" s="77" t="s">
        <v>2147</v>
      </c>
    </row>
    <row r="111" spans="1:33" x14ac:dyDescent="0.25">
      <c r="A111" s="76">
        <v>46274.650868055556</v>
      </c>
      <c r="B111" s="75">
        <v>1</v>
      </c>
      <c r="C111" s="75" t="s">
        <v>301</v>
      </c>
      <c r="D111" s="75" t="s">
        <v>552</v>
      </c>
      <c r="E111" s="75" t="s">
        <v>1661</v>
      </c>
      <c r="F111" s="75">
        <v>6.4725014062016822E-4</v>
      </c>
      <c r="G111" s="75">
        <v>0</v>
      </c>
      <c r="H111" s="77" t="s">
        <v>2096</v>
      </c>
      <c r="K111" s="50">
        <v>46274.650868055556</v>
      </c>
      <c r="L111" s="47" t="s">
        <v>1661</v>
      </c>
      <c r="M111" s="47" t="s">
        <v>166</v>
      </c>
      <c r="N111" s="47">
        <v>1443.5840465503088</v>
      </c>
      <c r="O111" s="47">
        <v>-487.08294214284365</v>
      </c>
      <c r="P111" s="47">
        <v>2499.9999999999923</v>
      </c>
      <c r="Q111" s="47" t="s">
        <v>1610</v>
      </c>
      <c r="R111" s="47">
        <v>49.999999999999922</v>
      </c>
      <c r="S111" s="47">
        <v>49.999999999999922</v>
      </c>
      <c r="T111" s="47"/>
      <c r="U111" s="47">
        <v>-0.62321623031615403</v>
      </c>
      <c r="V111" s="47">
        <v>520833.333333335</v>
      </c>
      <c r="W111" s="47">
        <v>520833.33333608601</v>
      </c>
      <c r="X111" s="47">
        <v>-7.1525573730468803E-7</v>
      </c>
      <c r="Y111" s="51" t="s">
        <v>1611</v>
      </c>
      <c r="AB111" s="76">
        <v>46274.650868055556</v>
      </c>
      <c r="AC111" s="75" t="s">
        <v>1825</v>
      </c>
      <c r="AD111" s="75" t="s">
        <v>1878</v>
      </c>
      <c r="AE111" s="75">
        <v>172</v>
      </c>
      <c r="AF111" s="75" t="s">
        <v>29</v>
      </c>
      <c r="AG111" s="77" t="s">
        <v>1879</v>
      </c>
    </row>
    <row r="112" spans="1:33" x14ac:dyDescent="0.25">
      <c r="A112" s="76">
        <v>46274.650868055556</v>
      </c>
      <c r="B112" s="75">
        <v>1</v>
      </c>
      <c r="C112" s="75" t="s">
        <v>301</v>
      </c>
      <c r="D112" s="75" t="s">
        <v>552</v>
      </c>
      <c r="E112" s="75" t="s">
        <v>1662</v>
      </c>
      <c r="F112" s="75">
        <v>3.2063745055773178E-4</v>
      </c>
      <c r="G112" s="75">
        <v>0</v>
      </c>
      <c r="H112" s="77" t="s">
        <v>2096</v>
      </c>
      <c r="K112" s="50">
        <v>46274.650868055556</v>
      </c>
      <c r="L112" s="47" t="s">
        <v>1662</v>
      </c>
      <c r="M112" s="47" t="s">
        <v>166</v>
      </c>
      <c r="N112" s="47">
        <v>1484.1843219280354</v>
      </c>
      <c r="O112" s="47">
        <v>-516.2654307148066</v>
      </c>
      <c r="P112" s="47">
        <v>2500.0000000000291</v>
      </c>
      <c r="Q112" s="47" t="s">
        <v>1610</v>
      </c>
      <c r="R112" s="47">
        <v>50.000000000000291</v>
      </c>
      <c r="S112" s="47">
        <v>50.000000000000291</v>
      </c>
      <c r="T112" s="47"/>
      <c r="U112" s="47">
        <v>-0.62321623031615603</v>
      </c>
      <c r="V112" s="47">
        <v>520833.33333293401</v>
      </c>
      <c r="W112" s="47">
        <v>520833.33333339199</v>
      </c>
      <c r="X112" s="47">
        <v>4.76837158203125E-7</v>
      </c>
      <c r="Y112" s="51" t="s">
        <v>1611</v>
      </c>
      <c r="AB112" s="76">
        <v>46274.650868055556</v>
      </c>
      <c r="AC112" s="75" t="s">
        <v>1825</v>
      </c>
      <c r="AD112" s="75" t="s">
        <v>1880</v>
      </c>
      <c r="AE112" s="75">
        <v>28</v>
      </c>
      <c r="AF112" s="75" t="s">
        <v>29</v>
      </c>
      <c r="AG112" s="77" t="s">
        <v>1881</v>
      </c>
    </row>
    <row r="113" spans="1:33" x14ac:dyDescent="0.25">
      <c r="A113" s="76">
        <v>46274.650868055556</v>
      </c>
      <c r="B113" s="75">
        <v>1</v>
      </c>
      <c r="C113" s="75" t="s">
        <v>301</v>
      </c>
      <c r="D113" s="75" t="s">
        <v>552</v>
      </c>
      <c r="E113" s="75" t="s">
        <v>1663</v>
      </c>
      <c r="F113" s="75">
        <v>-5.9752395047066077E-6</v>
      </c>
      <c r="G113" s="75">
        <v>-6.1744141548633717E-2</v>
      </c>
      <c r="H113" s="77" t="s">
        <v>251</v>
      </c>
      <c r="K113" s="50">
        <v>46274.650868055556</v>
      </c>
      <c r="L113" s="47" t="s">
        <v>1663</v>
      </c>
      <c r="M113" s="47" t="s">
        <v>166</v>
      </c>
      <c r="N113" s="47">
        <v>1524.784597305762</v>
      </c>
      <c r="O113" s="47">
        <v>-545.44791928676977</v>
      </c>
      <c r="P113" s="47">
        <v>2499.9999999999923</v>
      </c>
      <c r="Q113" s="47" t="s">
        <v>1610</v>
      </c>
      <c r="R113" s="47">
        <v>49.999999999999922</v>
      </c>
      <c r="S113" s="47">
        <v>49.999999999999922</v>
      </c>
      <c r="T113" s="47"/>
      <c r="U113" s="47">
        <v>-0.62321623031615403</v>
      </c>
      <c r="V113" s="47">
        <v>520833.33333206101</v>
      </c>
      <c r="W113" s="47">
        <v>520833.33333045698</v>
      </c>
      <c r="X113" s="47">
        <v>-2.3841857910156298E-7</v>
      </c>
      <c r="Y113" s="51" t="s">
        <v>1611</v>
      </c>
      <c r="AB113" s="76">
        <v>46274.650868055556</v>
      </c>
      <c r="AC113" s="75" t="s">
        <v>1825</v>
      </c>
      <c r="AD113" s="75" t="s">
        <v>1882</v>
      </c>
      <c r="AE113" s="75" t="s">
        <v>272</v>
      </c>
      <c r="AF113" s="75" t="s">
        <v>9</v>
      </c>
      <c r="AG113" s="77" t="s">
        <v>2148</v>
      </c>
    </row>
    <row r="114" spans="1:33" x14ac:dyDescent="0.25">
      <c r="A114" s="76">
        <v>46274.650868055556</v>
      </c>
      <c r="B114" s="75">
        <v>1</v>
      </c>
      <c r="C114" s="75" t="s">
        <v>301</v>
      </c>
      <c r="D114" s="75" t="s">
        <v>552</v>
      </c>
      <c r="E114" s="75" t="s">
        <v>1664</v>
      </c>
      <c r="F114" s="75">
        <v>-3.3258792956714582E-4</v>
      </c>
      <c r="G114" s="75">
        <v>-3.4367419388605058</v>
      </c>
      <c r="H114" s="77" t="s">
        <v>251</v>
      </c>
      <c r="K114" s="50">
        <v>46274.650868055556</v>
      </c>
      <c r="L114" s="47" t="s">
        <v>1664</v>
      </c>
      <c r="M114" s="47" t="s">
        <v>166</v>
      </c>
      <c r="N114" s="47">
        <v>1565.384872683489</v>
      </c>
      <c r="O114" s="47">
        <v>-574.63040785873295</v>
      </c>
      <c r="P114" s="47">
        <v>2499.9999999999923</v>
      </c>
      <c r="Q114" s="47" t="s">
        <v>1610</v>
      </c>
      <c r="R114" s="47">
        <v>49.999999999999922</v>
      </c>
      <c r="S114" s="47">
        <v>49.999999999999922</v>
      </c>
      <c r="T114" s="47"/>
      <c r="U114" s="47">
        <v>-0.62321623031615403</v>
      </c>
      <c r="V114" s="47">
        <v>520833.333334241</v>
      </c>
      <c r="W114" s="47">
        <v>520833.33333398</v>
      </c>
      <c r="X114" s="47">
        <v>-4.76837158203125E-7</v>
      </c>
      <c r="Y114" s="51" t="s">
        <v>1611</v>
      </c>
      <c r="AB114" s="76">
        <v>46274.650868055556</v>
      </c>
      <c r="AC114" s="75" t="s">
        <v>1825</v>
      </c>
      <c r="AD114" s="75" t="s">
        <v>1883</v>
      </c>
      <c r="AE114" s="75" t="s">
        <v>274</v>
      </c>
      <c r="AF114" s="75" t="s">
        <v>9</v>
      </c>
      <c r="AG114" s="77" t="s">
        <v>2149</v>
      </c>
    </row>
    <row r="115" spans="1:33" x14ac:dyDescent="0.25">
      <c r="A115" s="76">
        <v>46274.650868055556</v>
      </c>
      <c r="B115" s="75">
        <v>1</v>
      </c>
      <c r="C115" s="75" t="s">
        <v>301</v>
      </c>
      <c r="D115" s="75" t="s">
        <v>552</v>
      </c>
      <c r="E115" s="75" t="s">
        <v>1665</v>
      </c>
      <c r="F115" s="75">
        <v>-6.5920061962958416E-4</v>
      </c>
      <c r="G115" s="75">
        <v>-6.8117397361723686</v>
      </c>
      <c r="H115" s="77" t="s">
        <v>251</v>
      </c>
      <c r="K115" s="50">
        <v>46274.650868055556</v>
      </c>
      <c r="L115" s="47" t="s">
        <v>1665</v>
      </c>
      <c r="M115" s="47" t="s">
        <v>166</v>
      </c>
      <c r="N115" s="47">
        <v>1605.9851480612156</v>
      </c>
      <c r="O115" s="47">
        <v>-603.81289643069613</v>
      </c>
      <c r="P115" s="47">
        <v>2500.0000000000164</v>
      </c>
      <c r="Q115" s="47" t="s">
        <v>1610</v>
      </c>
      <c r="R115" s="47">
        <v>50.000000000000163</v>
      </c>
      <c r="S115" s="47">
        <v>50.000000000000163</v>
      </c>
      <c r="T115" s="47"/>
      <c r="U115" s="47">
        <v>-0.62321623031614803</v>
      </c>
      <c r="V115" s="47">
        <v>520833.33333478298</v>
      </c>
      <c r="W115" s="47">
        <v>520833.33333372499</v>
      </c>
      <c r="X115" s="47">
        <v>1.4305114746093801E-6</v>
      </c>
      <c r="Y115" s="51" t="s">
        <v>1611</v>
      </c>
      <c r="AB115" s="76">
        <v>46274.650868055556</v>
      </c>
      <c r="AC115" s="75" t="s">
        <v>1825</v>
      </c>
      <c r="AD115" s="75" t="s">
        <v>2150</v>
      </c>
      <c r="AE115" s="75" t="s">
        <v>276</v>
      </c>
      <c r="AF115" s="75" t="s">
        <v>9</v>
      </c>
      <c r="AG115" s="77" t="s">
        <v>2151</v>
      </c>
    </row>
    <row r="116" spans="1:33" x14ac:dyDescent="0.25">
      <c r="A116" s="76">
        <v>46274.650868055556</v>
      </c>
      <c r="B116" s="75">
        <v>1</v>
      </c>
      <c r="C116" s="75" t="s">
        <v>301</v>
      </c>
      <c r="D116" s="75" t="s">
        <v>552</v>
      </c>
      <c r="E116" s="75" t="s">
        <v>1666</v>
      </c>
      <c r="F116" s="75">
        <v>-9.8581330969202061E-4</v>
      </c>
      <c r="G116" s="75">
        <v>-10.186737533484212</v>
      </c>
      <c r="H116" s="77" t="s">
        <v>251</v>
      </c>
      <c r="K116" s="50">
        <v>46274.650868055556</v>
      </c>
      <c r="L116" s="47" t="s">
        <v>1666</v>
      </c>
      <c r="M116" s="47" t="s">
        <v>166</v>
      </c>
      <c r="N116" s="47">
        <v>1646.5854234389421</v>
      </c>
      <c r="O116" s="47">
        <v>-632.99538500265908</v>
      </c>
      <c r="P116" s="47">
        <v>2499.9999999999923</v>
      </c>
      <c r="Q116" s="47" t="s">
        <v>1610</v>
      </c>
      <c r="R116" s="47">
        <v>49.999999999999922</v>
      </c>
      <c r="S116" s="47">
        <v>49.999999999999922</v>
      </c>
      <c r="T116" s="47"/>
      <c r="U116" s="47">
        <v>-0.62321623031615403</v>
      </c>
      <c r="V116" s="47">
        <v>520833.33333501802</v>
      </c>
      <c r="W116" s="47">
        <v>520833.33333533001</v>
      </c>
      <c r="X116" s="47">
        <v>0</v>
      </c>
      <c r="Y116" s="51" t="s">
        <v>1611</v>
      </c>
      <c r="AB116" s="76">
        <v>46274.650868055556</v>
      </c>
      <c r="AC116" s="75" t="s">
        <v>1825</v>
      </c>
      <c r="AD116" s="75" t="s">
        <v>2152</v>
      </c>
      <c r="AE116" s="75" t="s">
        <v>279</v>
      </c>
      <c r="AF116" s="75" t="s">
        <v>9</v>
      </c>
      <c r="AG116" s="77" t="s">
        <v>2153</v>
      </c>
    </row>
    <row r="117" spans="1:33" x14ac:dyDescent="0.25">
      <c r="A117" s="76">
        <v>46274.650868055556</v>
      </c>
      <c r="B117" s="75">
        <v>1</v>
      </c>
      <c r="C117" s="75" t="s">
        <v>301</v>
      </c>
      <c r="D117" s="75" t="s">
        <v>552</v>
      </c>
      <c r="E117" s="75" t="s">
        <v>1667</v>
      </c>
      <c r="F117" s="75">
        <v>-1.3124259997544599E-3</v>
      </c>
      <c r="G117" s="75">
        <v>-13.561735330796084</v>
      </c>
      <c r="H117" s="77" t="s">
        <v>251</v>
      </c>
      <c r="K117" s="50">
        <v>46274.650868055556</v>
      </c>
      <c r="L117" s="47" t="s">
        <v>1667</v>
      </c>
      <c r="M117" s="47" t="s">
        <v>166</v>
      </c>
      <c r="N117" s="47">
        <v>1687.1856988166692</v>
      </c>
      <c r="O117" s="47">
        <v>-662.17787357462225</v>
      </c>
      <c r="P117" s="47">
        <v>2499.9999999999923</v>
      </c>
      <c r="Q117" s="47" t="s">
        <v>1610</v>
      </c>
      <c r="R117" s="47">
        <v>49.999999999999922</v>
      </c>
      <c r="S117" s="47">
        <v>49.999999999999922</v>
      </c>
      <c r="T117" s="47"/>
      <c r="U117" s="47">
        <v>-0.62321623031615403</v>
      </c>
      <c r="V117" s="47">
        <v>520833.33333388198</v>
      </c>
      <c r="W117" s="47">
        <v>520833.33333539002</v>
      </c>
      <c r="X117" s="47">
        <v>2.3841857910156301E-6</v>
      </c>
      <c r="Y117" s="51" t="s">
        <v>1611</v>
      </c>
      <c r="AB117" s="76">
        <v>46274.650868055556</v>
      </c>
      <c r="AC117" s="75" t="s">
        <v>1825</v>
      </c>
      <c r="AD117" s="75" t="s">
        <v>1884</v>
      </c>
      <c r="AE117" s="75" t="s">
        <v>282</v>
      </c>
      <c r="AF117" s="75" t="s">
        <v>9</v>
      </c>
      <c r="AG117" s="77" t="s">
        <v>2154</v>
      </c>
    </row>
    <row r="118" spans="1:33" x14ac:dyDescent="0.25">
      <c r="A118" s="76">
        <v>46274.650868055556</v>
      </c>
      <c r="B118" s="75">
        <v>1</v>
      </c>
      <c r="C118" s="75" t="s">
        <v>301</v>
      </c>
      <c r="D118" s="75" t="s">
        <v>552</v>
      </c>
      <c r="E118" s="75" t="s">
        <v>1668</v>
      </c>
      <c r="F118" s="75">
        <v>-1.639038689816898E-3</v>
      </c>
      <c r="G118" s="75">
        <v>-15.5</v>
      </c>
      <c r="H118" s="77" t="s">
        <v>251</v>
      </c>
      <c r="K118" s="50">
        <v>46274.650868055556</v>
      </c>
      <c r="L118" s="47" t="s">
        <v>1668</v>
      </c>
      <c r="M118" s="47" t="s">
        <v>166</v>
      </c>
      <c r="N118" s="47">
        <v>1727.7859741943957</v>
      </c>
      <c r="O118" s="47">
        <v>-691.36036214658543</v>
      </c>
      <c r="P118" s="47">
        <v>2499.9999999999923</v>
      </c>
      <c r="Q118" s="47" t="s">
        <v>1610</v>
      </c>
      <c r="R118" s="47">
        <v>49.999999999999922</v>
      </c>
      <c r="S118" s="47">
        <v>49.999999999999922</v>
      </c>
      <c r="T118" s="47"/>
      <c r="U118" s="47">
        <v>-0.62321623031615403</v>
      </c>
      <c r="V118" s="47">
        <v>520833.33333226602</v>
      </c>
      <c r="W118" s="47">
        <v>520833.33332926198</v>
      </c>
      <c r="X118" s="47">
        <v>-9.5367431640625E-7</v>
      </c>
      <c r="Y118" s="51" t="s">
        <v>1611</v>
      </c>
      <c r="AB118" s="76">
        <v>46274.650868055556</v>
      </c>
      <c r="AC118" s="75" t="s">
        <v>1825</v>
      </c>
      <c r="AD118" s="75" t="s">
        <v>1885</v>
      </c>
      <c r="AE118" s="75" t="s">
        <v>284</v>
      </c>
      <c r="AF118" s="75" t="s">
        <v>9</v>
      </c>
      <c r="AG118" s="77" t="s">
        <v>2155</v>
      </c>
    </row>
    <row r="119" spans="1:33" x14ac:dyDescent="0.25">
      <c r="A119" s="76">
        <v>46274.650868055556</v>
      </c>
      <c r="B119" s="75">
        <v>1</v>
      </c>
      <c r="C119" s="75" t="s">
        <v>301</v>
      </c>
      <c r="D119" s="75" t="s">
        <v>552</v>
      </c>
      <c r="E119" s="75" t="s">
        <v>1669</v>
      </c>
      <c r="F119" s="75">
        <v>-1.9656513798793364E-3</v>
      </c>
      <c r="G119" s="75">
        <v>-15.5</v>
      </c>
      <c r="H119" s="77" t="s">
        <v>251</v>
      </c>
      <c r="K119" s="50">
        <v>46274.650868055556</v>
      </c>
      <c r="L119" s="47" t="s">
        <v>1669</v>
      </c>
      <c r="M119" s="47" t="s">
        <v>166</v>
      </c>
      <c r="N119" s="47">
        <v>1768.3862495721223</v>
      </c>
      <c r="O119" s="47">
        <v>-720.54285071854861</v>
      </c>
      <c r="P119" s="47">
        <v>2500.0000000000291</v>
      </c>
      <c r="Q119" s="47" t="s">
        <v>1610</v>
      </c>
      <c r="R119" s="47">
        <v>50.000000000000291</v>
      </c>
      <c r="S119" s="47">
        <v>50.000000000000291</v>
      </c>
      <c r="T119" s="47"/>
      <c r="U119" s="47">
        <v>-0.62321623031615603</v>
      </c>
      <c r="V119" s="47">
        <v>520833.333332979</v>
      </c>
      <c r="W119" s="47">
        <v>520833.333333435</v>
      </c>
      <c r="X119" s="47">
        <v>9.5367431640625E-7</v>
      </c>
      <c r="Y119" s="51" t="s">
        <v>1611</v>
      </c>
      <c r="AB119" s="76">
        <v>46274.650868055556</v>
      </c>
      <c r="AC119" s="75" t="s">
        <v>1825</v>
      </c>
      <c r="AD119" s="75" t="s">
        <v>2156</v>
      </c>
      <c r="AE119" s="75" t="s">
        <v>251</v>
      </c>
      <c r="AF119" s="75" t="s">
        <v>9</v>
      </c>
      <c r="AG119" s="77" t="s">
        <v>2157</v>
      </c>
    </row>
    <row r="120" spans="1:33" x14ac:dyDescent="0.25">
      <c r="A120" s="76">
        <v>46274.650868055556</v>
      </c>
      <c r="B120" s="75">
        <v>1</v>
      </c>
      <c r="C120" s="75" t="s">
        <v>301</v>
      </c>
      <c r="D120" s="75" t="s">
        <v>552</v>
      </c>
      <c r="E120" s="75" t="s">
        <v>1670</v>
      </c>
      <c r="F120" s="75">
        <v>-2.292264069941775E-3</v>
      </c>
      <c r="G120" s="75">
        <v>-15.5</v>
      </c>
      <c r="H120" s="77" t="s">
        <v>251</v>
      </c>
      <c r="K120" s="50">
        <v>46274.650868055556</v>
      </c>
      <c r="L120" s="47" t="s">
        <v>1670</v>
      </c>
      <c r="M120" s="47" t="s">
        <v>166</v>
      </c>
      <c r="N120" s="47">
        <v>1808.9865249498489</v>
      </c>
      <c r="O120" s="47">
        <v>-749.72533929051178</v>
      </c>
      <c r="P120" s="47">
        <v>2499.9999999999923</v>
      </c>
      <c r="Q120" s="47" t="s">
        <v>1610</v>
      </c>
      <c r="R120" s="47">
        <v>49.999999999999922</v>
      </c>
      <c r="S120" s="47">
        <v>49.999999999999922</v>
      </c>
      <c r="T120" s="47"/>
      <c r="U120" s="47">
        <v>-0.62321623031615403</v>
      </c>
      <c r="V120" s="47">
        <v>520833.33333236002</v>
      </c>
      <c r="W120" s="47">
        <v>520833.33333298599</v>
      </c>
      <c r="X120" s="47">
        <v>4.76837158203125E-7</v>
      </c>
      <c r="Y120" s="51" t="s">
        <v>1611</v>
      </c>
      <c r="AB120" s="76">
        <v>46274.650868055556</v>
      </c>
      <c r="AC120" s="75" t="s">
        <v>1825</v>
      </c>
      <c r="AD120" s="75" t="s">
        <v>2158</v>
      </c>
      <c r="AE120" s="75" t="s">
        <v>316</v>
      </c>
      <c r="AF120" s="75" t="s">
        <v>9</v>
      </c>
      <c r="AG120" s="77" t="s">
        <v>2159</v>
      </c>
    </row>
    <row r="121" spans="1:33" x14ac:dyDescent="0.25">
      <c r="A121" s="76">
        <v>46274.650868055556</v>
      </c>
      <c r="B121" s="75">
        <v>1</v>
      </c>
      <c r="C121" s="75" t="s">
        <v>301</v>
      </c>
      <c r="D121" s="75" t="s">
        <v>552</v>
      </c>
      <c r="E121" s="75" t="s">
        <v>1671</v>
      </c>
      <c r="F121" s="75">
        <v>1.6012007769198426E-3</v>
      </c>
      <c r="G121" s="75">
        <v>0</v>
      </c>
      <c r="H121" s="77" t="s">
        <v>2096</v>
      </c>
      <c r="K121" s="50">
        <v>46274.650868055556</v>
      </c>
      <c r="L121" s="47" t="s">
        <v>1671</v>
      </c>
      <c r="M121" s="47" t="s">
        <v>166</v>
      </c>
      <c r="N121" s="47">
        <v>1391.5659843668186</v>
      </c>
      <c r="O121" s="47">
        <v>-388.11768962119027</v>
      </c>
      <c r="P121" s="47">
        <v>2499.9999999999923</v>
      </c>
      <c r="Q121" s="47" t="s">
        <v>1610</v>
      </c>
      <c r="R121" s="47">
        <v>49.999999999999922</v>
      </c>
      <c r="S121" s="47">
        <v>49.999999999999922</v>
      </c>
      <c r="T121" s="47"/>
      <c r="U121" s="47">
        <v>-0.62321623031615403</v>
      </c>
      <c r="V121" s="47">
        <v>520833.33333337097</v>
      </c>
      <c r="W121" s="47">
        <v>520833.333333991</v>
      </c>
      <c r="X121" s="47">
        <v>-9.5367431640625E-7</v>
      </c>
      <c r="Y121" s="51" t="s">
        <v>1611</v>
      </c>
      <c r="AB121" s="76">
        <v>46274.650868055556</v>
      </c>
      <c r="AC121" s="75" t="s">
        <v>1825</v>
      </c>
      <c r="AD121" s="75" t="s">
        <v>2160</v>
      </c>
      <c r="AE121" s="75" t="s">
        <v>318</v>
      </c>
      <c r="AF121" s="75" t="s">
        <v>9</v>
      </c>
      <c r="AG121" s="77" t="s">
        <v>2161</v>
      </c>
    </row>
    <row r="122" spans="1:33" x14ac:dyDescent="0.25">
      <c r="A122" s="76">
        <v>46274.650868055556</v>
      </c>
      <c r="B122" s="75">
        <v>1</v>
      </c>
      <c r="C122" s="75" t="s">
        <v>301</v>
      </c>
      <c r="D122" s="75" t="s">
        <v>552</v>
      </c>
      <c r="E122" s="75" t="s">
        <v>1672</v>
      </c>
      <c r="F122" s="75">
        <v>1.2745880868574022E-3</v>
      </c>
      <c r="G122" s="75">
        <v>0</v>
      </c>
      <c r="H122" s="77" t="s">
        <v>2096</v>
      </c>
      <c r="K122" s="50">
        <v>46274.650868055556</v>
      </c>
      <c r="L122" s="47" t="s">
        <v>1672</v>
      </c>
      <c r="M122" s="47" t="s">
        <v>166</v>
      </c>
      <c r="N122" s="47">
        <v>1432.1662597445452</v>
      </c>
      <c r="O122" s="47">
        <v>-417.30017819315367</v>
      </c>
      <c r="P122" s="47">
        <v>2500.0000000000291</v>
      </c>
      <c r="Q122" s="47" t="s">
        <v>1610</v>
      </c>
      <c r="R122" s="47">
        <v>50.000000000000291</v>
      </c>
      <c r="S122" s="47">
        <v>50.000000000000291</v>
      </c>
      <c r="T122" s="47"/>
      <c r="U122" s="47">
        <v>-0.62321623031615603</v>
      </c>
      <c r="V122" s="47">
        <v>520833.333334714</v>
      </c>
      <c r="W122" s="47">
        <v>520833.333334581</v>
      </c>
      <c r="X122" s="47">
        <v>2.3841857910156298E-7</v>
      </c>
      <c r="Y122" s="51" t="s">
        <v>1611</v>
      </c>
      <c r="AB122" s="76">
        <v>46274.650868055556</v>
      </c>
      <c r="AC122" s="75">
        <v>1</v>
      </c>
      <c r="AD122" s="75" t="s">
        <v>2162</v>
      </c>
      <c r="AE122" s="75">
        <v>100.00000000000007</v>
      </c>
      <c r="AF122" s="75" t="s">
        <v>276</v>
      </c>
      <c r="AG122" s="77" t="s">
        <v>2163</v>
      </c>
    </row>
    <row r="123" spans="1:33" x14ac:dyDescent="0.25">
      <c r="A123" s="76">
        <v>46274.650868055556</v>
      </c>
      <c r="B123" s="75">
        <v>1</v>
      </c>
      <c r="C123" s="75" t="s">
        <v>301</v>
      </c>
      <c r="D123" s="75" t="s">
        <v>552</v>
      </c>
      <c r="E123" s="75" t="s">
        <v>1673</v>
      </c>
      <c r="F123" s="75">
        <v>9.4797539679496309E-4</v>
      </c>
      <c r="G123" s="75">
        <v>0</v>
      </c>
      <c r="H123" s="77" t="s">
        <v>2096</v>
      </c>
      <c r="K123" s="50">
        <v>46274.650868055556</v>
      </c>
      <c r="L123" s="47" t="s">
        <v>1673</v>
      </c>
      <c r="M123" s="47" t="s">
        <v>166</v>
      </c>
      <c r="N123" s="47">
        <v>1472.7665351222722</v>
      </c>
      <c r="O123" s="47">
        <v>-446.48266676511685</v>
      </c>
      <c r="P123" s="47">
        <v>2499.9999999999923</v>
      </c>
      <c r="Q123" s="47" t="s">
        <v>1610</v>
      </c>
      <c r="R123" s="47">
        <v>49.999999999999922</v>
      </c>
      <c r="S123" s="47">
        <v>49.999999999999922</v>
      </c>
      <c r="T123" s="47"/>
      <c r="U123" s="47">
        <v>-0.62321623031615403</v>
      </c>
      <c r="V123" s="47">
        <v>520833.33333454002</v>
      </c>
      <c r="W123" s="47">
        <v>520833.33333280199</v>
      </c>
      <c r="X123" s="47">
        <v>1.4305114746093801E-6</v>
      </c>
      <c r="Y123" s="51" t="s">
        <v>1611</v>
      </c>
      <c r="AB123" s="76">
        <v>46274.650868055556</v>
      </c>
      <c r="AC123" s="75">
        <v>1</v>
      </c>
      <c r="AD123" s="75" t="s">
        <v>277</v>
      </c>
      <c r="AE123" s="75">
        <v>100</v>
      </c>
      <c r="AF123" s="75" t="s">
        <v>276</v>
      </c>
      <c r="AG123" s="77" t="s">
        <v>2164</v>
      </c>
    </row>
    <row r="124" spans="1:33" x14ac:dyDescent="0.25">
      <c r="A124" s="76">
        <v>46274.650868055556</v>
      </c>
      <c r="B124" s="75">
        <v>1</v>
      </c>
      <c r="C124" s="75" t="s">
        <v>301</v>
      </c>
      <c r="D124" s="75" t="s">
        <v>552</v>
      </c>
      <c r="E124" s="75" t="s">
        <v>1674</v>
      </c>
      <c r="F124" s="75">
        <v>6.2136270673252469E-4</v>
      </c>
      <c r="G124" s="75">
        <v>0</v>
      </c>
      <c r="H124" s="77" t="s">
        <v>2096</v>
      </c>
      <c r="K124" s="50">
        <v>46274.650868055556</v>
      </c>
      <c r="L124" s="47" t="s">
        <v>1674</v>
      </c>
      <c r="M124" s="47" t="s">
        <v>166</v>
      </c>
      <c r="N124" s="47">
        <v>1513.3668104999988</v>
      </c>
      <c r="O124" s="47">
        <v>-475.66515533708002</v>
      </c>
      <c r="P124" s="47">
        <v>2499.9999999999923</v>
      </c>
      <c r="Q124" s="47" t="s">
        <v>1610</v>
      </c>
      <c r="R124" s="47">
        <v>49.999999999999922</v>
      </c>
      <c r="S124" s="47">
        <v>49.999999999999922</v>
      </c>
      <c r="T124" s="47"/>
      <c r="U124" s="47">
        <v>-0.62321623031615403</v>
      </c>
      <c r="V124" s="47">
        <v>520833.33333224</v>
      </c>
      <c r="W124" s="47">
        <v>520833.33333271899</v>
      </c>
      <c r="X124" s="47">
        <v>-2.3841857910156298E-7</v>
      </c>
      <c r="Y124" s="51" t="s">
        <v>1611</v>
      </c>
      <c r="AB124" s="76">
        <v>46274.650868055556</v>
      </c>
      <c r="AC124" s="75">
        <v>1</v>
      </c>
      <c r="AD124" s="75" t="s">
        <v>2165</v>
      </c>
      <c r="AE124" s="75">
        <v>50</v>
      </c>
      <c r="AF124" s="75" t="s">
        <v>279</v>
      </c>
      <c r="AG124" s="77" t="s">
        <v>829</v>
      </c>
    </row>
    <row r="125" spans="1:33" x14ac:dyDescent="0.25">
      <c r="A125" s="76">
        <v>46274.650868055556</v>
      </c>
      <c r="B125" s="75">
        <v>1</v>
      </c>
      <c r="C125" s="75" t="s">
        <v>301</v>
      </c>
      <c r="D125" s="75" t="s">
        <v>552</v>
      </c>
      <c r="E125" s="75" t="s">
        <v>1675</v>
      </c>
      <c r="F125" s="75">
        <v>2.947500166700863E-4</v>
      </c>
      <c r="G125" s="75">
        <v>0</v>
      </c>
      <c r="H125" s="77" t="s">
        <v>2096</v>
      </c>
      <c r="K125" s="50">
        <v>46274.650868055556</v>
      </c>
      <c r="L125" s="47" t="s">
        <v>1675</v>
      </c>
      <c r="M125" s="47" t="s">
        <v>166</v>
      </c>
      <c r="N125" s="47">
        <v>1553.9670858777254</v>
      </c>
      <c r="O125" s="47">
        <v>-504.8476439090432</v>
      </c>
      <c r="P125" s="47">
        <v>2499.9999999999923</v>
      </c>
      <c r="Q125" s="47" t="s">
        <v>1610</v>
      </c>
      <c r="R125" s="47">
        <v>49.999999999999922</v>
      </c>
      <c r="S125" s="47">
        <v>49.999999999999922</v>
      </c>
      <c r="T125" s="47"/>
      <c r="U125" s="47">
        <v>-0.62321623031615403</v>
      </c>
      <c r="V125" s="47">
        <v>520833.33333422698</v>
      </c>
      <c r="W125" s="47">
        <v>520833.33333605598</v>
      </c>
      <c r="X125" s="47">
        <v>2.3841857910156298E-7</v>
      </c>
      <c r="Y125" s="51" t="s">
        <v>1611</v>
      </c>
      <c r="AB125" s="76">
        <v>46274.650868055556</v>
      </c>
      <c r="AC125" s="75">
        <v>1</v>
      </c>
      <c r="AD125" s="75" t="s">
        <v>2166</v>
      </c>
      <c r="AE125" s="75">
        <v>0</v>
      </c>
      <c r="AF125" s="75" t="s">
        <v>279</v>
      </c>
      <c r="AG125" s="77" t="s">
        <v>833</v>
      </c>
    </row>
    <row r="126" spans="1:33" x14ac:dyDescent="0.25">
      <c r="A126" s="76">
        <v>46274.650868055556</v>
      </c>
      <c r="B126" s="75">
        <v>1</v>
      </c>
      <c r="C126" s="75" t="s">
        <v>301</v>
      </c>
      <c r="D126" s="75" t="s">
        <v>552</v>
      </c>
      <c r="E126" s="75" t="s">
        <v>1676</v>
      </c>
      <c r="F126" s="75">
        <v>-3.1862673392350115E-5</v>
      </c>
      <c r="G126" s="75">
        <v>-0.32924762505428329</v>
      </c>
      <c r="H126" s="77" t="s">
        <v>251</v>
      </c>
      <c r="K126" s="50">
        <v>46274.650868055556</v>
      </c>
      <c r="L126" s="47" t="s">
        <v>1676</v>
      </c>
      <c r="M126" s="47" t="s">
        <v>166</v>
      </c>
      <c r="N126" s="47">
        <v>1594.5673612554519</v>
      </c>
      <c r="O126" s="47">
        <v>-534.03013248100615</v>
      </c>
      <c r="P126" s="47">
        <v>2500.0000000000291</v>
      </c>
      <c r="Q126" s="47" t="s">
        <v>1610</v>
      </c>
      <c r="R126" s="47">
        <v>50.000000000000291</v>
      </c>
      <c r="S126" s="47">
        <v>50.000000000000291</v>
      </c>
      <c r="T126" s="47"/>
      <c r="U126" s="47">
        <v>-0.62321623031615603</v>
      </c>
      <c r="V126" s="47">
        <v>520833.33333346603</v>
      </c>
      <c r="W126" s="47">
        <v>520833.33333498501</v>
      </c>
      <c r="X126" s="47">
        <v>7.1525573730468803E-7</v>
      </c>
      <c r="Y126" s="51" t="s">
        <v>1611</v>
      </c>
      <c r="AB126" s="76">
        <v>46274.650868055556</v>
      </c>
      <c r="AC126" s="75">
        <v>1</v>
      </c>
      <c r="AD126" s="75" t="s">
        <v>2167</v>
      </c>
      <c r="AE126" s="75">
        <v>92.179450155025833</v>
      </c>
      <c r="AF126" s="75" t="s">
        <v>279</v>
      </c>
      <c r="AG126" s="77" t="s">
        <v>2168</v>
      </c>
    </row>
    <row r="127" spans="1:33" x14ac:dyDescent="0.25">
      <c r="A127" s="76">
        <v>46274.650868055556</v>
      </c>
      <c r="B127" s="75">
        <v>1</v>
      </c>
      <c r="C127" s="75" t="s">
        <v>301</v>
      </c>
      <c r="D127" s="75" t="s">
        <v>552</v>
      </c>
      <c r="E127" s="75" t="s">
        <v>1677</v>
      </c>
      <c r="F127" s="75">
        <v>-3.5847536345478848E-4</v>
      </c>
      <c r="G127" s="75">
        <v>-3.7042454223661467</v>
      </c>
      <c r="H127" s="77" t="s">
        <v>251</v>
      </c>
      <c r="K127" s="50">
        <v>46274.650868055556</v>
      </c>
      <c r="L127" s="47" t="s">
        <v>1677</v>
      </c>
      <c r="M127" s="47" t="s">
        <v>166</v>
      </c>
      <c r="N127" s="47">
        <v>1635.1676366331785</v>
      </c>
      <c r="O127" s="47">
        <v>-563.21262105296933</v>
      </c>
      <c r="P127" s="47">
        <v>2499.9999999999923</v>
      </c>
      <c r="Q127" s="47" t="s">
        <v>1610</v>
      </c>
      <c r="R127" s="47">
        <v>49.999999999999922</v>
      </c>
      <c r="S127" s="47">
        <v>49.999999999999922</v>
      </c>
      <c r="T127" s="47"/>
      <c r="U127" s="47">
        <v>-0.62321623031615403</v>
      </c>
      <c r="V127" s="47">
        <v>520833.33333454002</v>
      </c>
      <c r="W127" s="47">
        <v>520833.33333200502</v>
      </c>
      <c r="X127" s="47">
        <v>9.5367431640625E-7</v>
      </c>
      <c r="Y127" s="51" t="s">
        <v>1611</v>
      </c>
      <c r="AB127" s="76">
        <v>46274.650868055556</v>
      </c>
      <c r="AC127" s="75">
        <v>1</v>
      </c>
      <c r="AD127" s="75" t="s">
        <v>2169</v>
      </c>
      <c r="AE127" s="75">
        <v>-165.18872257652603</v>
      </c>
      <c r="AF127" s="75" t="s">
        <v>279</v>
      </c>
      <c r="AG127" s="77" t="s">
        <v>2170</v>
      </c>
    </row>
    <row r="128" spans="1:33" x14ac:dyDescent="0.25">
      <c r="A128" s="76">
        <v>46274.650868055556</v>
      </c>
      <c r="B128" s="75">
        <v>1</v>
      </c>
      <c r="C128" s="75" t="s">
        <v>301</v>
      </c>
      <c r="D128" s="75" t="s">
        <v>552</v>
      </c>
      <c r="E128" s="75" t="s">
        <v>1678</v>
      </c>
      <c r="F128" s="75">
        <v>-6.8508805351722769E-4</v>
      </c>
      <c r="G128" s="75">
        <v>-7.0792432196780188</v>
      </c>
      <c r="H128" s="77" t="s">
        <v>251</v>
      </c>
      <c r="K128" s="50">
        <v>46274.650868055556</v>
      </c>
      <c r="L128" s="47" t="s">
        <v>1678</v>
      </c>
      <c r="M128" s="47" t="s">
        <v>166</v>
      </c>
      <c r="N128" s="47">
        <v>1675.7679120109055</v>
      </c>
      <c r="O128" s="47">
        <v>-592.3951096249325</v>
      </c>
      <c r="P128" s="47">
        <v>2499.9999999999923</v>
      </c>
      <c r="Q128" s="47" t="s">
        <v>1610</v>
      </c>
      <c r="R128" s="47">
        <v>49.999999999999922</v>
      </c>
      <c r="S128" s="47">
        <v>49.999999999999922</v>
      </c>
      <c r="T128" s="47"/>
      <c r="U128" s="47">
        <v>-0.62321623031615403</v>
      </c>
      <c r="V128" s="47">
        <v>520833.33333321201</v>
      </c>
      <c r="W128" s="47">
        <v>520833.33333225298</v>
      </c>
      <c r="X128" s="47">
        <v>9.5367431640625E-7</v>
      </c>
      <c r="Y128" s="51" t="s">
        <v>1611</v>
      </c>
      <c r="AB128" s="76">
        <v>46274.650868055556</v>
      </c>
      <c r="AC128" s="75">
        <v>1</v>
      </c>
      <c r="AD128" s="75" t="s">
        <v>2171</v>
      </c>
      <c r="AE128" s="75" t="s">
        <v>789</v>
      </c>
      <c r="AF128" s="75" t="s">
        <v>9</v>
      </c>
      <c r="AG128" s="77" t="s">
        <v>2172</v>
      </c>
    </row>
    <row r="129" spans="1:33" x14ac:dyDescent="0.25">
      <c r="A129" s="76">
        <v>46274.650868055556</v>
      </c>
      <c r="B129" s="75">
        <v>1</v>
      </c>
      <c r="C129" s="75" t="s">
        <v>301</v>
      </c>
      <c r="D129" s="75" t="s">
        <v>552</v>
      </c>
      <c r="E129" s="75" t="s">
        <v>1679</v>
      </c>
      <c r="F129" s="75">
        <v>-1.0117007435796661E-3</v>
      </c>
      <c r="G129" s="75">
        <v>-10.454241016989883</v>
      </c>
      <c r="H129" s="77" t="s">
        <v>251</v>
      </c>
      <c r="K129" s="50">
        <v>46274.650868055556</v>
      </c>
      <c r="L129" s="47" t="s">
        <v>1679</v>
      </c>
      <c r="M129" s="47" t="s">
        <v>166</v>
      </c>
      <c r="N129" s="47">
        <v>1716.3681873886321</v>
      </c>
      <c r="O129" s="47">
        <v>-621.57759819689568</v>
      </c>
      <c r="P129" s="47">
        <v>2500.0000000000164</v>
      </c>
      <c r="Q129" s="47" t="s">
        <v>1610</v>
      </c>
      <c r="R129" s="47">
        <v>50.000000000000163</v>
      </c>
      <c r="S129" s="47">
        <v>50.000000000000163</v>
      </c>
      <c r="T129" s="47"/>
      <c r="U129" s="47">
        <v>-0.62321623031614803</v>
      </c>
      <c r="V129" s="47">
        <v>520833.33333353599</v>
      </c>
      <c r="W129" s="47">
        <v>520833.333331578</v>
      </c>
      <c r="X129" s="47">
        <v>-4.76837158203125E-7</v>
      </c>
      <c r="Y129" s="51" t="s">
        <v>1611</v>
      </c>
      <c r="AB129" s="76">
        <v>46274.650868055556</v>
      </c>
      <c r="AC129" s="75">
        <v>1</v>
      </c>
      <c r="AD129" s="75" t="s">
        <v>298</v>
      </c>
      <c r="AE129" s="75" t="s">
        <v>301</v>
      </c>
      <c r="AF129" s="75" t="s">
        <v>9</v>
      </c>
      <c r="AG129" s="77" t="s">
        <v>2173</v>
      </c>
    </row>
    <row r="130" spans="1:33" x14ac:dyDescent="0.25">
      <c r="A130" s="76">
        <v>46274.650868055556</v>
      </c>
      <c r="B130" s="75">
        <v>1</v>
      </c>
      <c r="C130" s="75" t="s">
        <v>301</v>
      </c>
      <c r="D130" s="75" t="s">
        <v>552</v>
      </c>
      <c r="E130" s="75" t="s">
        <v>1680</v>
      </c>
      <c r="F130" s="75">
        <v>-1.3383134336421053E-3</v>
      </c>
      <c r="G130" s="75">
        <v>-13.829238814301755</v>
      </c>
      <c r="H130" s="77" t="s">
        <v>251</v>
      </c>
      <c r="K130" s="50">
        <v>46274.650868055556</v>
      </c>
      <c r="L130" s="47" t="s">
        <v>1680</v>
      </c>
      <c r="M130" s="47" t="s">
        <v>166</v>
      </c>
      <c r="N130" s="47">
        <v>1756.9684627663592</v>
      </c>
      <c r="O130" s="47">
        <v>-650.76008676885886</v>
      </c>
      <c r="P130" s="47">
        <v>2499.9999999999923</v>
      </c>
      <c r="Q130" s="47" t="s">
        <v>1610</v>
      </c>
      <c r="R130" s="47">
        <v>49.999999999999922</v>
      </c>
      <c r="S130" s="47">
        <v>49.999999999999922</v>
      </c>
      <c r="T130" s="47"/>
      <c r="U130" s="47">
        <v>-0.62321623031615403</v>
      </c>
      <c r="V130" s="47">
        <v>520833.333334836</v>
      </c>
      <c r="W130" s="47">
        <v>520833.33332927898</v>
      </c>
      <c r="X130" s="47">
        <v>9.5367431640625E-7</v>
      </c>
      <c r="Y130" s="51" t="s">
        <v>1611</v>
      </c>
      <c r="AB130" s="76">
        <v>46274.650868055556</v>
      </c>
      <c r="AC130" s="75">
        <v>1</v>
      </c>
      <c r="AD130" s="75" t="s">
        <v>2174</v>
      </c>
      <c r="AE130" s="75" t="s">
        <v>789</v>
      </c>
      <c r="AF130" s="75" t="s">
        <v>9</v>
      </c>
      <c r="AG130" s="77" t="s">
        <v>2175</v>
      </c>
    </row>
    <row r="131" spans="1:33" x14ac:dyDescent="0.25">
      <c r="A131" s="76">
        <v>46274.650868055556</v>
      </c>
      <c r="B131" s="75">
        <v>1</v>
      </c>
      <c r="C131" s="75" t="s">
        <v>301</v>
      </c>
      <c r="D131" s="75" t="s">
        <v>552</v>
      </c>
      <c r="E131" s="75" t="s">
        <v>1681</v>
      </c>
      <c r="F131" s="75">
        <v>1.9019260330946342E-3</v>
      </c>
      <c r="G131" s="75">
        <v>0</v>
      </c>
      <c r="H131" s="77" t="s">
        <v>2096</v>
      </c>
      <c r="K131" s="50">
        <v>46274.650868055556</v>
      </c>
      <c r="L131" s="47" t="s">
        <v>1681</v>
      </c>
      <c r="M131" s="47" t="s">
        <v>166</v>
      </c>
      <c r="N131" s="47">
        <v>1420.7484729387816</v>
      </c>
      <c r="O131" s="47">
        <v>-347.51741424346392</v>
      </c>
      <c r="P131" s="47">
        <v>2500.0000000000291</v>
      </c>
      <c r="Q131" s="47" t="s">
        <v>1610</v>
      </c>
      <c r="R131" s="47">
        <v>50.000000000000291</v>
      </c>
      <c r="S131" s="47">
        <v>50.000000000000291</v>
      </c>
      <c r="T131" s="47"/>
      <c r="U131" s="47">
        <v>-0.62321623031615603</v>
      </c>
      <c r="V131" s="47">
        <v>520833.33333294402</v>
      </c>
      <c r="W131" s="47">
        <v>520833.33333414601</v>
      </c>
      <c r="X131" s="47">
        <v>-1.66893005371094E-6</v>
      </c>
      <c r="Y131" s="51" t="s">
        <v>1611</v>
      </c>
      <c r="AB131" s="76">
        <v>46274.650868055556</v>
      </c>
      <c r="AC131" s="75">
        <v>1</v>
      </c>
      <c r="AD131" s="75" t="s">
        <v>2176</v>
      </c>
      <c r="AE131" s="75" t="s">
        <v>789</v>
      </c>
      <c r="AF131" s="75" t="s">
        <v>9</v>
      </c>
      <c r="AG131" s="77" t="s">
        <v>2177</v>
      </c>
    </row>
    <row r="132" spans="1:33" x14ac:dyDescent="0.25">
      <c r="A132" s="76">
        <v>46274.650868055556</v>
      </c>
      <c r="B132" s="75">
        <v>1</v>
      </c>
      <c r="C132" s="75" t="s">
        <v>301</v>
      </c>
      <c r="D132" s="75" t="s">
        <v>552</v>
      </c>
      <c r="E132" s="75" t="s">
        <v>1682</v>
      </c>
      <c r="F132" s="75">
        <v>1.575313343032198E-3</v>
      </c>
      <c r="G132" s="75">
        <v>0</v>
      </c>
      <c r="H132" s="77" t="s">
        <v>2096</v>
      </c>
      <c r="K132" s="50">
        <v>46274.650868055556</v>
      </c>
      <c r="L132" s="47" t="s">
        <v>1682</v>
      </c>
      <c r="M132" s="47" t="s">
        <v>166</v>
      </c>
      <c r="N132" s="47">
        <v>1461.3487483165081</v>
      </c>
      <c r="O132" s="47">
        <v>-376.69990281542687</v>
      </c>
      <c r="P132" s="47">
        <v>2499.9999999999923</v>
      </c>
      <c r="Q132" s="47" t="s">
        <v>1610</v>
      </c>
      <c r="R132" s="47">
        <v>49.999999999999922</v>
      </c>
      <c r="S132" s="47">
        <v>49.999999999999922</v>
      </c>
      <c r="T132" s="47"/>
      <c r="U132" s="47">
        <v>-0.62321623031615403</v>
      </c>
      <c r="V132" s="47">
        <v>520833.33333294798</v>
      </c>
      <c r="W132" s="47">
        <v>520833.33333467698</v>
      </c>
      <c r="X132" s="47">
        <v>1.4305114746093801E-6</v>
      </c>
      <c r="Y132" s="51" t="s">
        <v>1611</v>
      </c>
      <c r="AB132" s="76">
        <v>46274.650868055556</v>
      </c>
      <c r="AC132" s="75">
        <v>1</v>
      </c>
      <c r="AD132" s="75" t="s">
        <v>299</v>
      </c>
      <c r="AE132" s="75" t="s">
        <v>307</v>
      </c>
      <c r="AF132" s="75" t="s">
        <v>9</v>
      </c>
      <c r="AG132" s="77" t="s">
        <v>2178</v>
      </c>
    </row>
    <row r="133" spans="1:33" x14ac:dyDescent="0.25">
      <c r="A133" s="76">
        <v>46274.650868055556</v>
      </c>
      <c r="B133" s="75">
        <v>1</v>
      </c>
      <c r="C133" s="75" t="s">
        <v>301</v>
      </c>
      <c r="D133" s="75" t="s">
        <v>552</v>
      </c>
      <c r="E133" s="75" t="s">
        <v>1683</v>
      </c>
      <c r="F133" s="75">
        <v>1.2487006529697587E-3</v>
      </c>
      <c r="G133" s="75">
        <v>0</v>
      </c>
      <c r="H133" s="77" t="s">
        <v>2096</v>
      </c>
      <c r="K133" s="50">
        <v>46274.650868055556</v>
      </c>
      <c r="L133" s="47" t="s">
        <v>1683</v>
      </c>
      <c r="M133" s="47" t="s">
        <v>166</v>
      </c>
      <c r="N133" s="47">
        <v>1501.9490236942352</v>
      </c>
      <c r="O133" s="47">
        <v>-405.88239138739004</v>
      </c>
      <c r="P133" s="47">
        <v>2499.9999999999923</v>
      </c>
      <c r="Q133" s="47" t="s">
        <v>1610</v>
      </c>
      <c r="R133" s="47">
        <v>49.999999999999922</v>
      </c>
      <c r="S133" s="47">
        <v>49.999999999999922</v>
      </c>
      <c r="T133" s="47"/>
      <c r="U133" s="47">
        <v>-0.62321623031615403</v>
      </c>
      <c r="V133" s="47">
        <v>520833.33333335002</v>
      </c>
      <c r="W133" s="47">
        <v>520833.33333334001</v>
      </c>
      <c r="X133" s="47">
        <v>-2.62260437011719E-6</v>
      </c>
      <c r="Y133" s="51" t="s">
        <v>1611</v>
      </c>
      <c r="AB133" s="76">
        <v>46274.650868055556</v>
      </c>
      <c r="AC133" s="75">
        <v>1</v>
      </c>
      <c r="AD133" s="75" t="s">
        <v>2179</v>
      </c>
      <c r="AE133" s="75" t="s">
        <v>546</v>
      </c>
      <c r="AF133" s="75" t="s">
        <v>9</v>
      </c>
      <c r="AG133" s="77" t="s">
        <v>2180</v>
      </c>
    </row>
    <row r="134" spans="1:33" x14ac:dyDescent="0.25">
      <c r="A134" s="76">
        <v>46274.650868055556</v>
      </c>
      <c r="B134" s="75">
        <v>1</v>
      </c>
      <c r="C134" s="75" t="s">
        <v>301</v>
      </c>
      <c r="D134" s="75" t="s">
        <v>552</v>
      </c>
      <c r="E134" s="75" t="s">
        <v>1684</v>
      </c>
      <c r="F134" s="75">
        <v>9.2208796290732032E-4</v>
      </c>
      <c r="G134" s="75">
        <v>0</v>
      </c>
      <c r="H134" s="77" t="s">
        <v>2096</v>
      </c>
      <c r="K134" s="50">
        <v>46274.650868055556</v>
      </c>
      <c r="L134" s="47" t="s">
        <v>1684</v>
      </c>
      <c r="M134" s="47" t="s">
        <v>166</v>
      </c>
      <c r="N134" s="47">
        <v>1542.5492990719617</v>
      </c>
      <c r="O134" s="47">
        <v>-435.06487995935322</v>
      </c>
      <c r="P134" s="47">
        <v>2500.0000000000291</v>
      </c>
      <c r="Q134" s="47" t="s">
        <v>1610</v>
      </c>
      <c r="R134" s="47">
        <v>50.000000000000291</v>
      </c>
      <c r="S134" s="47">
        <v>50.000000000000291</v>
      </c>
      <c r="T134" s="47"/>
      <c r="U134" s="47">
        <v>-0.62321623031615603</v>
      </c>
      <c r="V134" s="47">
        <v>520833.33333488199</v>
      </c>
      <c r="W134" s="47">
        <v>520833.33333311498</v>
      </c>
      <c r="X134" s="47">
        <v>7.1525573730468803E-7</v>
      </c>
      <c r="Y134" s="51" t="s">
        <v>1611</v>
      </c>
      <c r="AB134" s="76">
        <v>46274.650868055556</v>
      </c>
      <c r="AC134" s="75">
        <v>1</v>
      </c>
      <c r="AD134" s="75" t="s">
        <v>2181</v>
      </c>
      <c r="AE134" s="75">
        <v>3.546875</v>
      </c>
      <c r="AF134" s="75" t="s">
        <v>9</v>
      </c>
      <c r="AG134" s="77" t="s">
        <v>2182</v>
      </c>
    </row>
    <row r="135" spans="1:33" x14ac:dyDescent="0.25">
      <c r="A135" s="76">
        <v>46274.650868055556</v>
      </c>
      <c r="B135" s="75">
        <v>1</v>
      </c>
      <c r="C135" s="75" t="s">
        <v>301</v>
      </c>
      <c r="D135" s="75" t="s">
        <v>552</v>
      </c>
      <c r="E135" s="75" t="s">
        <v>1685</v>
      </c>
      <c r="F135" s="75">
        <v>5.9547527284488193E-4</v>
      </c>
      <c r="G135" s="75">
        <v>0</v>
      </c>
      <c r="H135" s="77" t="s">
        <v>2096</v>
      </c>
      <c r="K135" s="50">
        <v>46274.650868055556</v>
      </c>
      <c r="L135" s="47" t="s">
        <v>1685</v>
      </c>
      <c r="M135" s="47" t="s">
        <v>166</v>
      </c>
      <c r="N135" s="47">
        <v>1583.1495744496883</v>
      </c>
      <c r="O135" s="47">
        <v>-464.2473685313164</v>
      </c>
      <c r="P135" s="47">
        <v>2499.9999999999923</v>
      </c>
      <c r="Q135" s="47" t="s">
        <v>1610</v>
      </c>
      <c r="R135" s="47">
        <v>49.999999999999922</v>
      </c>
      <c r="S135" s="47">
        <v>49.999999999999922</v>
      </c>
      <c r="T135" s="47"/>
      <c r="U135" s="47">
        <v>-0.62321623031615403</v>
      </c>
      <c r="V135" s="47">
        <v>520833.33333271102</v>
      </c>
      <c r="W135" s="47">
        <v>520833.33333231002</v>
      </c>
      <c r="X135" s="47">
        <v>-1.19209289550781E-6</v>
      </c>
      <c r="Y135" s="51" t="s">
        <v>1611</v>
      </c>
      <c r="AB135" s="76">
        <v>46274.650868055556</v>
      </c>
      <c r="AC135" s="75">
        <v>1</v>
      </c>
      <c r="AD135" s="75" t="s">
        <v>2183</v>
      </c>
      <c r="AE135" s="75"/>
      <c r="AF135" s="75" t="s">
        <v>276</v>
      </c>
      <c r="AG135" s="77" t="s">
        <v>2184</v>
      </c>
    </row>
    <row r="136" spans="1:33" x14ac:dyDescent="0.25">
      <c r="A136" s="76">
        <v>46274.650868055556</v>
      </c>
      <c r="B136" s="75">
        <v>1</v>
      </c>
      <c r="C136" s="75" t="s">
        <v>301</v>
      </c>
      <c r="D136" s="75" t="s">
        <v>552</v>
      </c>
      <c r="E136" s="75" t="s">
        <v>1686</v>
      </c>
      <c r="F136" s="75">
        <v>2.6886258278244278E-4</v>
      </c>
      <c r="G136" s="75">
        <v>0</v>
      </c>
      <c r="H136" s="77" t="s">
        <v>2096</v>
      </c>
      <c r="K136" s="50">
        <v>46274.650868055556</v>
      </c>
      <c r="L136" s="47" t="s">
        <v>1686</v>
      </c>
      <c r="M136" s="47" t="s">
        <v>166</v>
      </c>
      <c r="N136" s="47">
        <v>1623.7498498274153</v>
      </c>
      <c r="O136" s="47">
        <v>-493.42985710327957</v>
      </c>
      <c r="P136" s="47">
        <v>2499.9999999999923</v>
      </c>
      <c r="Q136" s="47" t="s">
        <v>1610</v>
      </c>
      <c r="R136" s="47">
        <v>49.999999999999922</v>
      </c>
      <c r="S136" s="47">
        <v>49.999999999999922</v>
      </c>
      <c r="T136" s="47"/>
      <c r="U136" s="47">
        <v>-0.62321623031615403</v>
      </c>
      <c r="V136" s="47">
        <v>520833.33333357901</v>
      </c>
      <c r="W136" s="47">
        <v>520833.33333323197</v>
      </c>
      <c r="X136" s="47">
        <v>1.4305114746093801E-6</v>
      </c>
      <c r="Y136" s="51" t="s">
        <v>1611</v>
      </c>
      <c r="AB136" s="76">
        <v>46274.650868055556</v>
      </c>
      <c r="AC136" s="75">
        <v>1</v>
      </c>
      <c r="AD136" s="75" t="s">
        <v>2185</v>
      </c>
      <c r="AE136" s="75">
        <v>177.34375</v>
      </c>
      <c r="AF136" s="75" t="s">
        <v>279</v>
      </c>
      <c r="AG136" s="77" t="s">
        <v>2186</v>
      </c>
    </row>
    <row r="137" spans="1:33" x14ac:dyDescent="0.25">
      <c r="A137" s="76">
        <v>46274.650868055556</v>
      </c>
      <c r="B137" s="75">
        <v>1</v>
      </c>
      <c r="C137" s="75" t="s">
        <v>301</v>
      </c>
      <c r="D137" s="75" t="s">
        <v>552</v>
      </c>
      <c r="E137" s="75" t="s">
        <v>1687</v>
      </c>
      <c r="F137" s="75">
        <v>-5.7750107279995604E-5</v>
      </c>
      <c r="G137" s="75">
        <v>-0.59675110855995339</v>
      </c>
      <c r="H137" s="77" t="s">
        <v>251</v>
      </c>
      <c r="K137" s="50">
        <v>46274.650868055556</v>
      </c>
      <c r="L137" s="47" t="s">
        <v>1687</v>
      </c>
      <c r="M137" s="47" t="s">
        <v>166</v>
      </c>
      <c r="N137" s="47">
        <v>1664.3501252051419</v>
      </c>
      <c r="O137" s="47">
        <v>-522.61234567524275</v>
      </c>
      <c r="P137" s="47">
        <v>2499.9999999999923</v>
      </c>
      <c r="Q137" s="47" t="s">
        <v>1610</v>
      </c>
      <c r="R137" s="47">
        <v>49.999999999999922</v>
      </c>
      <c r="S137" s="47">
        <v>49.999999999999922</v>
      </c>
      <c r="T137" s="47"/>
      <c r="U137" s="47">
        <v>-0.62321623031615403</v>
      </c>
      <c r="V137" s="47">
        <v>520833.33333205798</v>
      </c>
      <c r="W137" s="47">
        <v>520833.33333544998</v>
      </c>
      <c r="X137" s="47">
        <v>0</v>
      </c>
      <c r="Y137" s="51" t="s">
        <v>1611</v>
      </c>
      <c r="AB137" s="76">
        <v>46274.650868055556</v>
      </c>
      <c r="AC137" s="75">
        <v>1</v>
      </c>
      <c r="AD137" s="75" t="s">
        <v>2187</v>
      </c>
      <c r="AE137" s="75"/>
      <c r="AF137" s="75" t="s">
        <v>279</v>
      </c>
      <c r="AG137" s="77" t="s">
        <v>2188</v>
      </c>
    </row>
    <row r="138" spans="1:33" x14ac:dyDescent="0.25">
      <c r="A138" s="76">
        <v>46274.650868055556</v>
      </c>
      <c r="B138" s="75">
        <v>1</v>
      </c>
      <c r="C138" s="75" t="s">
        <v>301</v>
      </c>
      <c r="D138" s="75" t="s">
        <v>552</v>
      </c>
      <c r="E138" s="75" t="s">
        <v>1688</v>
      </c>
      <c r="F138" s="75">
        <v>-3.8436279734243201E-4</v>
      </c>
      <c r="G138" s="75">
        <v>-3.9717489058717965</v>
      </c>
      <c r="H138" s="77" t="s">
        <v>251</v>
      </c>
      <c r="K138" s="50">
        <v>46274.650868055556</v>
      </c>
      <c r="L138" s="47" t="s">
        <v>1688</v>
      </c>
      <c r="M138" s="47" t="s">
        <v>166</v>
      </c>
      <c r="N138" s="47">
        <v>1704.9504005828685</v>
      </c>
      <c r="O138" s="47">
        <v>-551.7948342472057</v>
      </c>
      <c r="P138" s="47">
        <v>2500.0000000000291</v>
      </c>
      <c r="Q138" s="47" t="s">
        <v>1610</v>
      </c>
      <c r="R138" s="47">
        <v>50.000000000000291</v>
      </c>
      <c r="S138" s="47">
        <v>50.000000000000291</v>
      </c>
      <c r="T138" s="47"/>
      <c r="U138" s="47">
        <v>-0.62321623031615603</v>
      </c>
      <c r="V138" s="47">
        <v>520833.33333472803</v>
      </c>
      <c r="W138" s="47">
        <v>520833.33333319798</v>
      </c>
      <c r="X138" s="47">
        <v>4.76837158203125E-7</v>
      </c>
      <c r="Y138" s="51" t="s">
        <v>1611</v>
      </c>
      <c r="AB138" s="76">
        <v>46274.650868055556</v>
      </c>
      <c r="AC138" s="75">
        <v>1</v>
      </c>
      <c r="AD138" s="75" t="s">
        <v>2189</v>
      </c>
      <c r="AE138" s="75" t="s">
        <v>797</v>
      </c>
      <c r="AF138" s="75" t="s">
        <v>9</v>
      </c>
      <c r="AG138" s="77" t="s">
        <v>2190</v>
      </c>
    </row>
    <row r="139" spans="1:33" x14ac:dyDescent="0.25">
      <c r="A139" s="76">
        <v>46274.650868055556</v>
      </c>
      <c r="B139" s="75">
        <v>1</v>
      </c>
      <c r="C139" s="75" t="s">
        <v>301</v>
      </c>
      <c r="D139" s="75" t="s">
        <v>552</v>
      </c>
      <c r="E139" s="75" t="s">
        <v>1689</v>
      </c>
      <c r="F139" s="75">
        <v>-7.1097548740487035E-4</v>
      </c>
      <c r="G139" s="75">
        <v>-7.3467467031836593</v>
      </c>
      <c r="H139" s="77" t="s">
        <v>251</v>
      </c>
      <c r="K139" s="50">
        <v>46274.650868055556</v>
      </c>
      <c r="L139" s="47" t="s">
        <v>1689</v>
      </c>
      <c r="M139" s="47" t="s">
        <v>166</v>
      </c>
      <c r="N139" s="47">
        <v>1745.5506759605951</v>
      </c>
      <c r="O139" s="47">
        <v>-580.97732281916888</v>
      </c>
      <c r="P139" s="47">
        <v>2499.9999999999923</v>
      </c>
      <c r="Q139" s="47" t="s">
        <v>1610</v>
      </c>
      <c r="R139" s="47">
        <v>49.999999999999922</v>
      </c>
      <c r="S139" s="47">
        <v>49.999999999999922</v>
      </c>
      <c r="T139" s="47"/>
      <c r="U139" s="47">
        <v>-0.62321623031615403</v>
      </c>
      <c r="V139" s="47">
        <v>520833.333333958</v>
      </c>
      <c r="W139" s="47">
        <v>520833.33332916402</v>
      </c>
      <c r="X139" s="47">
        <v>2.86102294921875E-6</v>
      </c>
      <c r="Y139" s="51" t="s">
        <v>1611</v>
      </c>
      <c r="AB139" s="76">
        <v>46274.650868055556</v>
      </c>
      <c r="AC139" s="75">
        <v>1</v>
      </c>
      <c r="AD139" s="75" t="s">
        <v>2191</v>
      </c>
      <c r="AE139" s="75" t="s">
        <v>797</v>
      </c>
      <c r="AF139" s="75" t="s">
        <v>9</v>
      </c>
      <c r="AG139" s="77" t="s">
        <v>2192</v>
      </c>
    </row>
    <row r="140" spans="1:33" x14ac:dyDescent="0.25">
      <c r="A140" s="76">
        <v>46274.650868055556</v>
      </c>
      <c r="B140" s="75">
        <v>1</v>
      </c>
      <c r="C140" s="75" t="s">
        <v>301</v>
      </c>
      <c r="D140" s="75" t="s">
        <v>552</v>
      </c>
      <c r="E140" s="75" t="s">
        <v>1690</v>
      </c>
      <c r="F140" s="75">
        <v>-1.0375881774673096E-3</v>
      </c>
      <c r="G140" s="75">
        <v>-10.721744500495532</v>
      </c>
      <c r="H140" s="77" t="s">
        <v>251</v>
      </c>
      <c r="K140" s="50">
        <v>46274.650868055556</v>
      </c>
      <c r="L140" s="47" t="s">
        <v>1690</v>
      </c>
      <c r="M140" s="47" t="s">
        <v>166</v>
      </c>
      <c r="N140" s="47">
        <v>1786.1509513383221</v>
      </c>
      <c r="O140" s="47">
        <v>-610.15981139113205</v>
      </c>
      <c r="P140" s="47">
        <v>2499.9999999999923</v>
      </c>
      <c r="Q140" s="47" t="s">
        <v>1610</v>
      </c>
      <c r="R140" s="47">
        <v>49.999999999999922</v>
      </c>
      <c r="S140" s="47">
        <v>49.999999999999922</v>
      </c>
      <c r="T140" s="47"/>
      <c r="U140" s="47">
        <v>-0.62321623031615403</v>
      </c>
      <c r="V140" s="47">
        <v>520833.33333293698</v>
      </c>
      <c r="W140" s="47">
        <v>520833.33333185699</v>
      </c>
      <c r="X140" s="47">
        <v>-9.5367431640625E-7</v>
      </c>
      <c r="Y140" s="51" t="s">
        <v>1611</v>
      </c>
      <c r="AB140" s="76">
        <v>46274.650868055556</v>
      </c>
      <c r="AC140" s="75">
        <v>1</v>
      </c>
      <c r="AD140" s="75" t="s">
        <v>2193</v>
      </c>
      <c r="AE140" s="75">
        <v>6.8276157681168366</v>
      </c>
      <c r="AF140" s="75" t="s">
        <v>282</v>
      </c>
      <c r="AG140" s="77" t="s">
        <v>2194</v>
      </c>
    </row>
    <row r="141" spans="1:33" x14ac:dyDescent="0.25">
      <c r="A141" s="76">
        <v>46274.650868055556</v>
      </c>
      <c r="B141" s="75">
        <v>1</v>
      </c>
      <c r="C141" s="75" t="s">
        <v>301</v>
      </c>
      <c r="D141" s="75" t="s">
        <v>552</v>
      </c>
      <c r="E141" s="75" t="s">
        <v>1691</v>
      </c>
      <c r="F141" s="75">
        <v>2.2026512892694312E-3</v>
      </c>
      <c r="G141" s="75">
        <v>0</v>
      </c>
      <c r="H141" s="77" t="s">
        <v>2096</v>
      </c>
      <c r="K141" s="50">
        <v>46274.650868055556</v>
      </c>
      <c r="L141" s="47" t="s">
        <v>1691</v>
      </c>
      <c r="M141" s="47" t="s">
        <v>166</v>
      </c>
      <c r="N141" s="47">
        <v>1449.930961510745</v>
      </c>
      <c r="O141" s="47">
        <v>-306.91713886573689</v>
      </c>
      <c r="P141" s="47">
        <v>2499.9999999999923</v>
      </c>
      <c r="Q141" s="47" t="s">
        <v>1610</v>
      </c>
      <c r="R141" s="47">
        <v>49.999999999999922</v>
      </c>
      <c r="S141" s="47">
        <v>49.999999999999922</v>
      </c>
      <c r="T141" s="47"/>
      <c r="U141" s="47">
        <v>-0.62321623031615403</v>
      </c>
      <c r="V141" s="47">
        <v>520833.333331667</v>
      </c>
      <c r="W141" s="47">
        <v>520833.33333624201</v>
      </c>
      <c r="X141" s="47">
        <v>-2.62260437011719E-6</v>
      </c>
      <c r="Y141" s="51" t="s">
        <v>1611</v>
      </c>
      <c r="AB141" s="76">
        <v>46274.650868055556</v>
      </c>
      <c r="AC141" s="75">
        <v>1</v>
      </c>
      <c r="AD141" s="75" t="s">
        <v>2195</v>
      </c>
      <c r="AE141" s="75">
        <v>0</v>
      </c>
      <c r="AF141" s="75" t="s">
        <v>282</v>
      </c>
      <c r="AG141" s="77" t="s">
        <v>2196</v>
      </c>
    </row>
    <row r="142" spans="1:33" x14ac:dyDescent="0.25">
      <c r="A142" s="76">
        <v>46274.650868055556</v>
      </c>
      <c r="B142" s="75">
        <v>1</v>
      </c>
      <c r="C142" s="75" t="s">
        <v>301</v>
      </c>
      <c r="D142" s="75" t="s">
        <v>552</v>
      </c>
      <c r="E142" s="75" t="s">
        <v>1692</v>
      </c>
      <c r="F142" s="75">
        <v>1.8760385992069928E-3</v>
      </c>
      <c r="G142" s="75">
        <v>0</v>
      </c>
      <c r="H142" s="77" t="s">
        <v>2096</v>
      </c>
      <c r="K142" s="50">
        <v>46274.650868055556</v>
      </c>
      <c r="L142" s="47" t="s">
        <v>1692</v>
      </c>
      <c r="M142" s="47" t="s">
        <v>166</v>
      </c>
      <c r="N142" s="47">
        <v>1490.5312368884715</v>
      </c>
      <c r="O142" s="47">
        <v>-336.09962743770006</v>
      </c>
      <c r="P142" s="47">
        <v>2499.9999999999923</v>
      </c>
      <c r="Q142" s="47" t="s">
        <v>1610</v>
      </c>
      <c r="R142" s="47">
        <v>49.999999999999922</v>
      </c>
      <c r="S142" s="47">
        <v>49.999999999999922</v>
      </c>
      <c r="T142" s="47"/>
      <c r="U142" s="47">
        <v>-0.62321623031615403</v>
      </c>
      <c r="V142" s="47">
        <v>520833.33333286399</v>
      </c>
      <c r="W142" s="47">
        <v>520833.33333457401</v>
      </c>
      <c r="X142" s="47">
        <v>-2.3841857910156298E-7</v>
      </c>
      <c r="Y142" s="51" t="s">
        <v>1611</v>
      </c>
      <c r="AB142" s="76">
        <v>46274.650868055556</v>
      </c>
      <c r="AC142" s="75">
        <v>1</v>
      </c>
      <c r="AD142" s="75" t="s">
        <v>2197</v>
      </c>
      <c r="AE142" s="75">
        <v>0</v>
      </c>
      <c r="AF142" s="75" t="s">
        <v>9</v>
      </c>
      <c r="AG142" s="77" t="s">
        <v>2198</v>
      </c>
    </row>
    <row r="143" spans="1:33" x14ac:dyDescent="0.25">
      <c r="A143" s="76">
        <v>46274.650868055556</v>
      </c>
      <c r="B143" s="75">
        <v>1</v>
      </c>
      <c r="C143" s="75" t="s">
        <v>301</v>
      </c>
      <c r="D143" s="75" t="s">
        <v>552</v>
      </c>
      <c r="E143" s="75" t="s">
        <v>1693</v>
      </c>
      <c r="F143" s="75">
        <v>1.5494259091445525E-3</v>
      </c>
      <c r="G143" s="75">
        <v>0</v>
      </c>
      <c r="H143" s="77" t="s">
        <v>2096</v>
      </c>
      <c r="K143" s="50">
        <v>46274.650868055556</v>
      </c>
      <c r="L143" s="47" t="s">
        <v>1693</v>
      </c>
      <c r="M143" s="47" t="s">
        <v>166</v>
      </c>
      <c r="N143" s="47">
        <v>1531.1315122661981</v>
      </c>
      <c r="O143" s="47">
        <v>-365.28211600966347</v>
      </c>
      <c r="P143" s="47">
        <v>2500.0000000000164</v>
      </c>
      <c r="Q143" s="47" t="s">
        <v>1610</v>
      </c>
      <c r="R143" s="47">
        <v>50.000000000000163</v>
      </c>
      <c r="S143" s="47">
        <v>50.000000000000163</v>
      </c>
      <c r="T143" s="47"/>
      <c r="U143" s="47">
        <v>-0.62321623031614803</v>
      </c>
      <c r="V143" s="47">
        <v>520833.33333471598</v>
      </c>
      <c r="W143" s="47">
        <v>520833.33333132003</v>
      </c>
      <c r="X143" s="47">
        <v>-4.76837158203125E-7</v>
      </c>
      <c r="Y143" s="51" t="s">
        <v>1611</v>
      </c>
      <c r="AB143" s="76">
        <v>46274.650868055556</v>
      </c>
      <c r="AC143" s="75">
        <v>1</v>
      </c>
      <c r="AD143" s="75" t="s">
        <v>2199</v>
      </c>
      <c r="AE143" s="75" t="b">
        <v>0</v>
      </c>
      <c r="AF143" s="75" t="s">
        <v>9</v>
      </c>
      <c r="AG143" s="77" t="s">
        <v>2200</v>
      </c>
    </row>
    <row r="144" spans="1:33" x14ac:dyDescent="0.25">
      <c r="A144" s="76">
        <v>46274.650868055556</v>
      </c>
      <c r="B144" s="75">
        <v>1</v>
      </c>
      <c r="C144" s="75" t="s">
        <v>301</v>
      </c>
      <c r="D144" s="75" t="s">
        <v>552</v>
      </c>
      <c r="E144" s="75" t="s">
        <v>1694</v>
      </c>
      <c r="F144" s="75">
        <v>1.2228132190821161E-3</v>
      </c>
      <c r="G144" s="75">
        <v>0</v>
      </c>
      <c r="H144" s="77" t="s">
        <v>2096</v>
      </c>
      <c r="K144" s="50">
        <v>46274.650868055556</v>
      </c>
      <c r="L144" s="47" t="s">
        <v>1694</v>
      </c>
      <c r="M144" s="47" t="s">
        <v>166</v>
      </c>
      <c r="N144" s="47">
        <v>1571.7317876439247</v>
      </c>
      <c r="O144" s="47">
        <v>-394.46460458162642</v>
      </c>
      <c r="P144" s="47">
        <v>2499.9999999999923</v>
      </c>
      <c r="Q144" s="47" t="s">
        <v>1610</v>
      </c>
      <c r="R144" s="47">
        <v>49.999999999999922</v>
      </c>
      <c r="S144" s="47">
        <v>49.999999999999922</v>
      </c>
      <c r="T144" s="47"/>
      <c r="U144" s="47">
        <v>-0.62321623031615403</v>
      </c>
      <c r="V144" s="47">
        <v>520833.33333190699</v>
      </c>
      <c r="W144" s="47">
        <v>520833.33333577297</v>
      </c>
      <c r="X144" s="47">
        <v>-2.14576721191406E-6</v>
      </c>
      <c r="Y144" s="51" t="s">
        <v>1611</v>
      </c>
      <c r="AB144" s="76">
        <v>46274.650868055556</v>
      </c>
      <c r="AC144" s="75">
        <v>1</v>
      </c>
      <c r="AD144" s="75" t="s">
        <v>2201</v>
      </c>
      <c r="AE144" s="75" t="b">
        <v>1</v>
      </c>
      <c r="AF144" s="75" t="s">
        <v>9</v>
      </c>
      <c r="AG144" s="77" t="s">
        <v>2202</v>
      </c>
    </row>
    <row r="145" spans="1:33" x14ac:dyDescent="0.25">
      <c r="A145" s="76">
        <v>46274.650868055556</v>
      </c>
      <c r="B145" s="75">
        <v>1</v>
      </c>
      <c r="C145" s="75" t="s">
        <v>301</v>
      </c>
      <c r="D145" s="75" t="s">
        <v>552</v>
      </c>
      <c r="E145" s="75" t="s">
        <v>1695</v>
      </c>
      <c r="F145" s="75">
        <v>8.962005290196768E-4</v>
      </c>
      <c r="G145" s="75">
        <v>0</v>
      </c>
      <c r="H145" s="77" t="s">
        <v>2096</v>
      </c>
      <c r="K145" s="50">
        <v>46274.650868055556</v>
      </c>
      <c r="L145" s="47" t="s">
        <v>1695</v>
      </c>
      <c r="M145" s="47" t="s">
        <v>166</v>
      </c>
      <c r="N145" s="47">
        <v>1612.3320630216517</v>
      </c>
      <c r="O145" s="47">
        <v>-423.64709315358959</v>
      </c>
      <c r="P145" s="47">
        <v>2499.9999999999923</v>
      </c>
      <c r="Q145" s="47" t="s">
        <v>1610</v>
      </c>
      <c r="R145" s="47">
        <v>49.999999999999922</v>
      </c>
      <c r="S145" s="47">
        <v>49.999999999999922</v>
      </c>
      <c r="T145" s="47"/>
      <c r="U145" s="47">
        <v>-0.62321623031615403</v>
      </c>
      <c r="V145" s="47">
        <v>520833.33333070797</v>
      </c>
      <c r="W145" s="47">
        <v>520833.33333497401</v>
      </c>
      <c r="X145" s="47">
        <v>-2.3841857910156301E-6</v>
      </c>
      <c r="Y145" s="51" t="s">
        <v>1611</v>
      </c>
      <c r="AB145" s="76">
        <v>46274.650868055556</v>
      </c>
      <c r="AC145" s="75">
        <v>1</v>
      </c>
      <c r="AD145" s="75" t="s">
        <v>2203</v>
      </c>
      <c r="AE145" s="75" t="s">
        <v>2204</v>
      </c>
      <c r="AF145" s="75" t="s">
        <v>9</v>
      </c>
      <c r="AG145" s="77" t="s">
        <v>2205</v>
      </c>
    </row>
    <row r="146" spans="1:33" x14ac:dyDescent="0.25">
      <c r="A146" s="76">
        <v>46274.650868055556</v>
      </c>
      <c r="B146" s="75">
        <v>1</v>
      </c>
      <c r="C146" s="75" t="s">
        <v>301</v>
      </c>
      <c r="D146" s="75" t="s">
        <v>552</v>
      </c>
      <c r="E146" s="75" t="s">
        <v>1696</v>
      </c>
      <c r="F146" s="75">
        <v>5.695878389572384E-4</v>
      </c>
      <c r="G146" s="75">
        <v>0</v>
      </c>
      <c r="H146" s="77" t="s">
        <v>2096</v>
      </c>
      <c r="K146" s="50">
        <v>46274.650868055556</v>
      </c>
      <c r="L146" s="47" t="s">
        <v>1696</v>
      </c>
      <c r="M146" s="47" t="s">
        <v>166</v>
      </c>
      <c r="N146" s="47">
        <v>1652.9323383993783</v>
      </c>
      <c r="O146" s="47">
        <v>-452.82958172555277</v>
      </c>
      <c r="P146" s="47">
        <v>2500.0000000000291</v>
      </c>
      <c r="Q146" s="47" t="s">
        <v>1610</v>
      </c>
      <c r="R146" s="47">
        <v>50.000000000000291</v>
      </c>
      <c r="S146" s="47">
        <v>50.000000000000291</v>
      </c>
      <c r="T146" s="47"/>
      <c r="U146" s="47">
        <v>-0.62321623031615603</v>
      </c>
      <c r="V146" s="47">
        <v>520833.33333482599</v>
      </c>
      <c r="W146" s="47">
        <v>520833.33333399001</v>
      </c>
      <c r="X146" s="47">
        <v>2.3841857910156298E-7</v>
      </c>
      <c r="Y146" s="51" t="s">
        <v>1611</v>
      </c>
      <c r="AB146" s="76">
        <v>46274.650868055556</v>
      </c>
      <c r="AC146" s="75">
        <v>1</v>
      </c>
      <c r="AD146" s="75" t="s">
        <v>2206</v>
      </c>
      <c r="AE146" s="75" t="s">
        <v>2207</v>
      </c>
      <c r="AF146" s="75" t="s">
        <v>9</v>
      </c>
      <c r="AG146" s="77" t="s">
        <v>2208</v>
      </c>
    </row>
    <row r="147" spans="1:33" x14ac:dyDescent="0.25">
      <c r="A147" s="76">
        <v>46274.650868055556</v>
      </c>
      <c r="B147" s="75">
        <v>1</v>
      </c>
      <c r="C147" s="75" t="s">
        <v>301</v>
      </c>
      <c r="D147" s="75" t="s">
        <v>552</v>
      </c>
      <c r="E147" s="75" t="s">
        <v>1697</v>
      </c>
      <c r="F147" s="75">
        <v>2.4297514889480009E-4</v>
      </c>
      <c r="G147" s="75">
        <v>0</v>
      </c>
      <c r="H147" s="77" t="s">
        <v>2096</v>
      </c>
      <c r="K147" s="50">
        <v>46274.650868055556</v>
      </c>
      <c r="L147" s="47" t="s">
        <v>1697</v>
      </c>
      <c r="M147" s="47" t="s">
        <v>166</v>
      </c>
      <c r="N147" s="47">
        <v>1693.5326137771049</v>
      </c>
      <c r="O147" s="47">
        <v>-482.01207029751595</v>
      </c>
      <c r="P147" s="47">
        <v>2499.9999999999923</v>
      </c>
      <c r="Q147" s="47" t="s">
        <v>1610</v>
      </c>
      <c r="R147" s="47">
        <v>49.999999999999922</v>
      </c>
      <c r="S147" s="47">
        <v>49.999999999999922</v>
      </c>
      <c r="T147" s="47"/>
      <c r="U147" s="47">
        <v>-0.62321623031615403</v>
      </c>
      <c r="V147" s="47">
        <v>520833.33333259</v>
      </c>
      <c r="W147" s="47">
        <v>520833.33333170798</v>
      </c>
      <c r="X147" s="47">
        <v>-4.76837158203125E-7</v>
      </c>
      <c r="Y147" s="51" t="s">
        <v>1611</v>
      </c>
      <c r="AB147" s="76">
        <v>46274.650868055556</v>
      </c>
      <c r="AC147" s="75">
        <v>1</v>
      </c>
      <c r="AD147" s="75" t="s">
        <v>2209</v>
      </c>
      <c r="AE147" s="75" t="s">
        <v>2210</v>
      </c>
      <c r="AF147" s="75" t="s">
        <v>9</v>
      </c>
      <c r="AG147" s="77" t="s">
        <v>2211</v>
      </c>
    </row>
    <row r="148" spans="1:33" x14ac:dyDescent="0.25">
      <c r="A148" s="76">
        <v>46274.650868055556</v>
      </c>
      <c r="B148" s="75">
        <v>1</v>
      </c>
      <c r="C148" s="75" t="s">
        <v>301</v>
      </c>
      <c r="D148" s="75" t="s">
        <v>552</v>
      </c>
      <c r="E148" s="75" t="s">
        <v>1698</v>
      </c>
      <c r="F148" s="75">
        <v>-8.3637541167639115E-5</v>
      </c>
      <c r="G148" s="75">
        <v>-0.86425459206560296</v>
      </c>
      <c r="H148" s="77" t="s">
        <v>251</v>
      </c>
      <c r="K148" s="50">
        <v>46274.650868055556</v>
      </c>
      <c r="L148" s="47" t="s">
        <v>1698</v>
      </c>
      <c r="M148" s="47" t="s">
        <v>166</v>
      </c>
      <c r="N148" s="47">
        <v>1734.1328891548319</v>
      </c>
      <c r="O148" s="47">
        <v>-511.19455886947912</v>
      </c>
      <c r="P148" s="47">
        <v>2499.9999999999923</v>
      </c>
      <c r="Q148" s="47" t="s">
        <v>1610</v>
      </c>
      <c r="R148" s="47">
        <v>49.999999999999922</v>
      </c>
      <c r="S148" s="47">
        <v>49.999999999999922</v>
      </c>
      <c r="T148" s="47"/>
      <c r="U148" s="47">
        <v>-0.62321623031615403</v>
      </c>
      <c r="V148" s="47">
        <v>520833.33333281003</v>
      </c>
      <c r="W148" s="47">
        <v>520833.333333168</v>
      </c>
      <c r="X148" s="47">
        <v>2.3841857910156301E-6</v>
      </c>
      <c r="Y148" s="51" t="s">
        <v>1611</v>
      </c>
      <c r="AB148" s="76">
        <v>46274.650868055556</v>
      </c>
      <c r="AC148" s="75">
        <v>1</v>
      </c>
      <c r="AD148" s="75" t="s">
        <v>2212</v>
      </c>
      <c r="AE148" s="75" t="s">
        <v>2213</v>
      </c>
      <c r="AF148" s="75" t="s">
        <v>9</v>
      </c>
      <c r="AG148" s="77" t="s">
        <v>2214</v>
      </c>
    </row>
    <row r="149" spans="1:33" x14ac:dyDescent="0.25">
      <c r="A149" s="76">
        <v>46274.650868055556</v>
      </c>
      <c r="B149" s="75">
        <v>1</v>
      </c>
      <c r="C149" s="75" t="s">
        <v>301</v>
      </c>
      <c r="D149" s="75" t="s">
        <v>552</v>
      </c>
      <c r="E149" s="75" t="s">
        <v>1699</v>
      </c>
      <c r="F149" s="75">
        <v>-4.1025023123007748E-4</v>
      </c>
      <c r="G149" s="75">
        <v>-4.2392523893774667</v>
      </c>
      <c r="H149" s="77" t="s">
        <v>251</v>
      </c>
      <c r="K149" s="50">
        <v>46274.650868055556</v>
      </c>
      <c r="L149" s="47" t="s">
        <v>1699</v>
      </c>
      <c r="M149" s="47" t="s">
        <v>166</v>
      </c>
      <c r="N149" s="47">
        <v>1774.7331645325585</v>
      </c>
      <c r="O149" s="47">
        <v>-540.3770474414423</v>
      </c>
      <c r="P149" s="47">
        <v>2499.9999999999923</v>
      </c>
      <c r="Q149" s="47" t="s">
        <v>1610</v>
      </c>
      <c r="R149" s="47">
        <v>49.999999999999922</v>
      </c>
      <c r="S149" s="47">
        <v>49.999999999999922</v>
      </c>
      <c r="T149" s="47"/>
      <c r="U149" s="47">
        <v>-0.62321623031615403</v>
      </c>
      <c r="V149" s="47">
        <v>520833.33333159599</v>
      </c>
      <c r="W149" s="47">
        <v>520833.333334269</v>
      </c>
      <c r="X149" s="47">
        <v>9.5367431640625E-7</v>
      </c>
      <c r="Y149" s="51" t="s">
        <v>1611</v>
      </c>
      <c r="AB149" s="76">
        <v>46274.650868055556</v>
      </c>
      <c r="AC149" s="75">
        <v>1</v>
      </c>
      <c r="AD149" s="75" t="s">
        <v>2215</v>
      </c>
      <c r="AE149" s="75">
        <v>7.472688496615673E-3</v>
      </c>
      <c r="AF149" s="75" t="s">
        <v>9</v>
      </c>
      <c r="AG149" s="77" t="s">
        <v>2216</v>
      </c>
    </row>
    <row r="150" spans="1:33" x14ac:dyDescent="0.25">
      <c r="A150" s="76">
        <v>46274.650868055556</v>
      </c>
      <c r="B150" s="75">
        <v>1</v>
      </c>
      <c r="C150" s="75" t="s">
        <v>301</v>
      </c>
      <c r="D150" s="75" t="s">
        <v>552</v>
      </c>
      <c r="E150" s="75" t="s">
        <v>1700</v>
      </c>
      <c r="F150" s="75">
        <v>-7.3686292129251387E-4</v>
      </c>
      <c r="G150" s="75">
        <v>-7.6142501866893095</v>
      </c>
      <c r="H150" s="77" t="s">
        <v>251</v>
      </c>
      <c r="K150" s="50">
        <v>46274.650868055556</v>
      </c>
      <c r="L150" s="47" t="s">
        <v>1700</v>
      </c>
      <c r="M150" s="47" t="s">
        <v>166</v>
      </c>
      <c r="N150" s="47">
        <v>1815.3334399102851</v>
      </c>
      <c r="O150" s="47">
        <v>-569.55953601340525</v>
      </c>
      <c r="P150" s="47">
        <v>2499.9999999999923</v>
      </c>
      <c r="Q150" s="47" t="s">
        <v>1610</v>
      </c>
      <c r="R150" s="47">
        <v>49.999999999999922</v>
      </c>
      <c r="S150" s="47">
        <v>49.999999999999922</v>
      </c>
      <c r="T150" s="47"/>
      <c r="U150" s="47">
        <v>-0.62321623031615403</v>
      </c>
      <c r="V150" s="47">
        <v>520833.33333245601</v>
      </c>
      <c r="W150" s="47">
        <v>520833.33333306701</v>
      </c>
      <c r="X150" s="47">
        <v>-9.5367431640625E-7</v>
      </c>
      <c r="Y150" s="51" t="s">
        <v>1611</v>
      </c>
      <c r="AB150" s="76">
        <v>46274.650868055556</v>
      </c>
      <c r="AC150" s="75">
        <v>1</v>
      </c>
      <c r="AD150" s="75" t="s">
        <v>2217</v>
      </c>
      <c r="AE150" s="75">
        <v>8.6963597235757215E-6</v>
      </c>
      <c r="AF150" s="75" t="s">
        <v>284</v>
      </c>
      <c r="AG150" s="77" t="s">
        <v>2218</v>
      </c>
    </row>
    <row r="151" spans="1:33" x14ac:dyDescent="0.25">
      <c r="A151" s="76">
        <v>46274.650868055556</v>
      </c>
      <c r="B151" s="75">
        <v>1</v>
      </c>
      <c r="C151" s="75" t="s">
        <v>301</v>
      </c>
      <c r="D151" s="75" t="s">
        <v>552</v>
      </c>
      <c r="E151" s="75" t="s">
        <v>1701</v>
      </c>
      <c r="F151" s="75">
        <v>2.5033765454442209E-3</v>
      </c>
      <c r="G151" s="75">
        <v>0</v>
      </c>
      <c r="H151" s="77" t="s">
        <v>2096</v>
      </c>
      <c r="K151" s="50">
        <v>46274.650868055556</v>
      </c>
      <c r="L151" s="47" t="s">
        <v>1701</v>
      </c>
      <c r="M151" s="47" t="s">
        <v>166</v>
      </c>
      <c r="N151" s="47">
        <v>1479.1134500827079</v>
      </c>
      <c r="O151" s="47">
        <v>-266.31686348801077</v>
      </c>
      <c r="P151" s="47">
        <v>2500.0000000000164</v>
      </c>
      <c r="Q151" s="47" t="s">
        <v>1610</v>
      </c>
      <c r="R151" s="47">
        <v>50.000000000000163</v>
      </c>
      <c r="S151" s="47">
        <v>50.000000000000163</v>
      </c>
      <c r="T151" s="47"/>
      <c r="U151" s="47">
        <v>-0.62321623031614803</v>
      </c>
      <c r="V151" s="47">
        <v>520833.33333388501</v>
      </c>
      <c r="W151" s="47">
        <v>520833.33333519101</v>
      </c>
      <c r="X151" s="47">
        <v>-2.3841857910156298E-7</v>
      </c>
      <c r="Y151" s="51" t="s">
        <v>1611</v>
      </c>
      <c r="AB151" s="76">
        <v>46274.650868055556</v>
      </c>
      <c r="AC151" s="75">
        <v>1</v>
      </c>
      <c r="AD151" s="75" t="s">
        <v>2219</v>
      </c>
      <c r="AE151" s="75">
        <v>-1.7938615227093872E-6</v>
      </c>
      <c r="AF151" s="75" t="s">
        <v>284</v>
      </c>
      <c r="AG151" s="77" t="s">
        <v>2220</v>
      </c>
    </row>
    <row r="152" spans="1:33" x14ac:dyDescent="0.25">
      <c r="A152" s="76">
        <v>46274.650868055556</v>
      </c>
      <c r="B152" s="75">
        <v>1</v>
      </c>
      <c r="C152" s="75" t="s">
        <v>301</v>
      </c>
      <c r="D152" s="75" t="s">
        <v>552</v>
      </c>
      <c r="E152" s="75" t="s">
        <v>1702</v>
      </c>
      <c r="F152" s="75">
        <v>2.1767638553817866E-3</v>
      </c>
      <c r="G152" s="75">
        <v>0</v>
      </c>
      <c r="H152" s="77" t="s">
        <v>2096</v>
      </c>
      <c r="K152" s="50">
        <v>46274.650868055556</v>
      </c>
      <c r="L152" s="47" t="s">
        <v>1702</v>
      </c>
      <c r="M152" s="47" t="s">
        <v>166</v>
      </c>
      <c r="N152" s="47">
        <v>1519.7137254604345</v>
      </c>
      <c r="O152" s="47">
        <v>-295.49935205997349</v>
      </c>
      <c r="P152" s="47">
        <v>2499.9999999999923</v>
      </c>
      <c r="Q152" s="47" t="s">
        <v>1610</v>
      </c>
      <c r="R152" s="47">
        <v>49.999999999999922</v>
      </c>
      <c r="S152" s="47">
        <v>49.999999999999922</v>
      </c>
      <c r="T152" s="47"/>
      <c r="U152" s="47">
        <v>-0.62321623031615403</v>
      </c>
      <c r="V152" s="47">
        <v>520833.33333481598</v>
      </c>
      <c r="W152" s="47">
        <v>520833.33333451801</v>
      </c>
      <c r="X152" s="47">
        <v>-1.66893005371094E-6</v>
      </c>
      <c r="Y152" s="51" t="s">
        <v>1611</v>
      </c>
      <c r="AB152" s="76">
        <v>46274.650868055556</v>
      </c>
      <c r="AC152" s="75">
        <v>1</v>
      </c>
      <c r="AD152" s="75" t="s">
        <v>2221</v>
      </c>
      <c r="AE152" s="75" t="b">
        <v>0</v>
      </c>
      <c r="AF152" s="75" t="s">
        <v>9</v>
      </c>
      <c r="AG152" s="77" t="s">
        <v>2222</v>
      </c>
    </row>
    <row r="153" spans="1:33" x14ac:dyDescent="0.25">
      <c r="A153" s="76">
        <v>46274.650868055556</v>
      </c>
      <c r="B153" s="75">
        <v>1</v>
      </c>
      <c r="C153" s="75" t="s">
        <v>301</v>
      </c>
      <c r="D153" s="75" t="s">
        <v>552</v>
      </c>
      <c r="E153" s="75" t="s">
        <v>1703</v>
      </c>
      <c r="F153" s="75">
        <v>1.8501511653193474E-3</v>
      </c>
      <c r="G153" s="75">
        <v>0</v>
      </c>
      <c r="H153" s="77" t="s">
        <v>2096</v>
      </c>
      <c r="K153" s="50">
        <v>46274.650868055556</v>
      </c>
      <c r="L153" s="47" t="s">
        <v>1703</v>
      </c>
      <c r="M153" s="47" t="s">
        <v>166</v>
      </c>
      <c r="N153" s="47">
        <v>1560.3140008381615</v>
      </c>
      <c r="O153" s="47">
        <v>-324.68184063193667</v>
      </c>
      <c r="P153" s="47">
        <v>2499.9999999999923</v>
      </c>
      <c r="Q153" s="47" t="s">
        <v>1610</v>
      </c>
      <c r="R153" s="47">
        <v>49.999999999999922</v>
      </c>
      <c r="S153" s="47">
        <v>49.999999999999922</v>
      </c>
      <c r="T153" s="47"/>
      <c r="U153" s="47">
        <v>-0.62321623031615403</v>
      </c>
      <c r="V153" s="47">
        <v>520833.33333199797</v>
      </c>
      <c r="W153" s="47">
        <v>520833.33333439397</v>
      </c>
      <c r="X153" s="47">
        <v>9.5367431640625E-7</v>
      </c>
      <c r="Y153" s="51" t="s">
        <v>1611</v>
      </c>
      <c r="AB153" s="76">
        <v>46274.650868055556</v>
      </c>
      <c r="AC153" s="75">
        <v>1</v>
      </c>
      <c r="AD153" s="75" t="s">
        <v>2223</v>
      </c>
      <c r="AE153" s="75" t="s">
        <v>789</v>
      </c>
      <c r="AF153" s="75" t="s">
        <v>9</v>
      </c>
      <c r="AG153" s="77" t="s">
        <v>2224</v>
      </c>
    </row>
    <row r="154" spans="1:33" x14ac:dyDescent="0.25">
      <c r="A154" s="76">
        <v>46274.650868055556</v>
      </c>
      <c r="B154" s="75">
        <v>1</v>
      </c>
      <c r="C154" s="75" t="s">
        <v>301</v>
      </c>
      <c r="D154" s="75" t="s">
        <v>552</v>
      </c>
      <c r="E154" s="75" t="s">
        <v>1704</v>
      </c>
      <c r="F154" s="75">
        <v>1.523538475256909E-3</v>
      </c>
      <c r="G154" s="75">
        <v>0</v>
      </c>
      <c r="H154" s="77" t="s">
        <v>2096</v>
      </c>
      <c r="K154" s="50">
        <v>46274.650868055556</v>
      </c>
      <c r="L154" s="47" t="s">
        <v>1704</v>
      </c>
      <c r="M154" s="47" t="s">
        <v>166</v>
      </c>
      <c r="N154" s="47">
        <v>1600.9142762158881</v>
      </c>
      <c r="O154" s="47">
        <v>-353.86432920389984</v>
      </c>
      <c r="P154" s="47">
        <v>2499.9999999999923</v>
      </c>
      <c r="Q154" s="47" t="s">
        <v>1610</v>
      </c>
      <c r="R154" s="47">
        <v>49.999999999999922</v>
      </c>
      <c r="S154" s="47">
        <v>49.999999999999922</v>
      </c>
      <c r="T154" s="47"/>
      <c r="U154" s="47">
        <v>-0.62321623031615403</v>
      </c>
      <c r="V154" s="47">
        <v>520833.33333346702</v>
      </c>
      <c r="W154" s="47">
        <v>520833.33333351498</v>
      </c>
      <c r="X154" s="47">
        <v>1.4305114746093801E-6</v>
      </c>
      <c r="Y154" s="51" t="s">
        <v>1611</v>
      </c>
      <c r="AB154" s="76">
        <v>46274.650868055556</v>
      </c>
      <c r="AC154" s="75">
        <v>1</v>
      </c>
      <c r="AD154" s="75" t="s">
        <v>2225</v>
      </c>
      <c r="AE154" s="75" t="s">
        <v>2226</v>
      </c>
      <c r="AF154" s="75" t="s">
        <v>9</v>
      </c>
      <c r="AG154" s="77" t="s">
        <v>2227</v>
      </c>
    </row>
    <row r="155" spans="1:33" x14ac:dyDescent="0.25">
      <c r="A155" s="76">
        <v>46274.650868055556</v>
      </c>
      <c r="B155" s="75">
        <v>1</v>
      </c>
      <c r="C155" s="75" t="s">
        <v>301</v>
      </c>
      <c r="D155" s="75" t="s">
        <v>552</v>
      </c>
      <c r="E155" s="75" t="s">
        <v>1705</v>
      </c>
      <c r="F155" s="75">
        <v>1.1969257851944706E-3</v>
      </c>
      <c r="G155" s="75">
        <v>0</v>
      </c>
      <c r="H155" s="77" t="s">
        <v>2096</v>
      </c>
      <c r="K155" s="50">
        <v>46274.650868055556</v>
      </c>
      <c r="L155" s="47" t="s">
        <v>1705</v>
      </c>
      <c r="M155" s="47" t="s">
        <v>166</v>
      </c>
      <c r="N155" s="47">
        <v>1641.5145515936147</v>
      </c>
      <c r="O155" s="47">
        <v>-383.04681777586302</v>
      </c>
      <c r="P155" s="47">
        <v>2500.0000000000291</v>
      </c>
      <c r="Q155" s="47" t="s">
        <v>1610</v>
      </c>
      <c r="R155" s="47">
        <v>50.000000000000291</v>
      </c>
      <c r="S155" s="47">
        <v>50.000000000000291</v>
      </c>
      <c r="T155" s="47"/>
      <c r="U155" s="47">
        <v>-0.62321623031615603</v>
      </c>
      <c r="V155" s="47">
        <v>520833.33333668101</v>
      </c>
      <c r="W155" s="47">
        <v>520833.33333598502</v>
      </c>
      <c r="X155" s="47">
        <v>7.1525573730468803E-7</v>
      </c>
      <c r="Y155" s="51" t="s">
        <v>1611</v>
      </c>
      <c r="AB155" s="76">
        <v>46274.650868055556</v>
      </c>
      <c r="AC155" s="75">
        <v>1</v>
      </c>
      <c r="AD155" s="75" t="s">
        <v>2228</v>
      </c>
      <c r="AE155" s="75" t="s">
        <v>2204</v>
      </c>
      <c r="AF155" s="75" t="s">
        <v>9</v>
      </c>
      <c r="AG155" s="77" t="s">
        <v>2205</v>
      </c>
    </row>
    <row r="156" spans="1:33" x14ac:dyDescent="0.25">
      <c r="A156" s="76">
        <v>46274.650868055556</v>
      </c>
      <c r="B156" s="75">
        <v>1</v>
      </c>
      <c r="C156" s="75" t="s">
        <v>301</v>
      </c>
      <c r="D156" s="75" t="s">
        <v>552</v>
      </c>
      <c r="E156" s="75" t="s">
        <v>1706</v>
      </c>
      <c r="F156" s="75">
        <v>8.7031309513203219E-4</v>
      </c>
      <c r="G156" s="75">
        <v>0</v>
      </c>
      <c r="H156" s="77" t="s">
        <v>2096</v>
      </c>
      <c r="K156" s="50">
        <v>46274.650868055556</v>
      </c>
      <c r="L156" s="47" t="s">
        <v>1706</v>
      </c>
      <c r="M156" s="47" t="s">
        <v>166</v>
      </c>
      <c r="N156" s="47">
        <v>1682.1148269713412</v>
      </c>
      <c r="O156" s="47">
        <v>-412.2293063478262</v>
      </c>
      <c r="P156" s="47">
        <v>2499.9999999999923</v>
      </c>
      <c r="Q156" s="47" t="s">
        <v>1610</v>
      </c>
      <c r="R156" s="47">
        <v>49.999999999999922</v>
      </c>
      <c r="S156" s="47">
        <v>49.999999999999922</v>
      </c>
      <c r="T156" s="47"/>
      <c r="U156" s="47">
        <v>-0.62321623031615403</v>
      </c>
      <c r="V156" s="47">
        <v>520833.33333115</v>
      </c>
      <c r="W156" s="47">
        <v>520833.333334386</v>
      </c>
      <c r="X156" s="47">
        <v>-2.3841857910156298E-7</v>
      </c>
      <c r="Y156" s="51" t="s">
        <v>1611</v>
      </c>
      <c r="AB156" s="76">
        <v>46274.650868055556</v>
      </c>
      <c r="AC156" s="75">
        <v>1</v>
      </c>
      <c r="AD156" s="75" t="s">
        <v>2229</v>
      </c>
      <c r="AE156" s="75" t="s">
        <v>2207</v>
      </c>
      <c r="AF156" s="75" t="s">
        <v>9</v>
      </c>
      <c r="AG156" s="77" t="s">
        <v>2208</v>
      </c>
    </row>
    <row r="157" spans="1:33" x14ac:dyDescent="0.25">
      <c r="A157" s="76">
        <v>46274.650868055556</v>
      </c>
      <c r="B157" s="75">
        <v>1</v>
      </c>
      <c r="C157" s="75" t="s">
        <v>301</v>
      </c>
      <c r="D157" s="75" t="s">
        <v>552</v>
      </c>
      <c r="E157" s="75" t="s">
        <v>1707</v>
      </c>
      <c r="F157" s="75">
        <v>5.4370040506959293E-4</v>
      </c>
      <c r="G157" s="75">
        <v>0</v>
      </c>
      <c r="H157" s="77" t="s">
        <v>2096</v>
      </c>
      <c r="K157" s="50">
        <v>46274.650868055556</v>
      </c>
      <c r="L157" s="47" t="s">
        <v>1707</v>
      </c>
      <c r="M157" s="47" t="s">
        <v>166</v>
      </c>
      <c r="N157" s="47">
        <v>1722.7151023490683</v>
      </c>
      <c r="O157" s="47">
        <v>-441.41179491978937</v>
      </c>
      <c r="P157" s="47">
        <v>2499.9999999999923</v>
      </c>
      <c r="Q157" s="47" t="s">
        <v>1610</v>
      </c>
      <c r="R157" s="47">
        <v>49.999999999999922</v>
      </c>
      <c r="S157" s="47">
        <v>49.999999999999922</v>
      </c>
      <c r="T157" s="47"/>
      <c r="U157" s="47">
        <v>-0.62321623031615403</v>
      </c>
      <c r="V157" s="47">
        <v>520833.33333213202</v>
      </c>
      <c r="W157" s="47">
        <v>520833.33333412599</v>
      </c>
      <c r="X157" s="47">
        <v>1.9073486328125E-6</v>
      </c>
      <c r="Y157" s="51" t="s">
        <v>1611</v>
      </c>
      <c r="AB157" s="76">
        <v>46274.650868055556</v>
      </c>
      <c r="AC157" s="75">
        <v>1</v>
      </c>
      <c r="AD157" s="75" t="s">
        <v>2230</v>
      </c>
      <c r="AE157" s="75" t="s">
        <v>2231</v>
      </c>
      <c r="AF157" s="75" t="s">
        <v>9</v>
      </c>
      <c r="AG157" s="77" t="s">
        <v>2211</v>
      </c>
    </row>
    <row r="158" spans="1:33" x14ac:dyDescent="0.25">
      <c r="A158" s="76">
        <v>46274.650868055556</v>
      </c>
      <c r="B158" s="75">
        <v>1</v>
      </c>
      <c r="C158" s="75" t="s">
        <v>301</v>
      </c>
      <c r="D158" s="75" t="s">
        <v>552</v>
      </c>
      <c r="E158" s="75" t="s">
        <v>1708</v>
      </c>
      <c r="F158" s="75">
        <v>2.1708771500715657E-4</v>
      </c>
      <c r="G158" s="75">
        <v>0</v>
      </c>
      <c r="H158" s="77" t="s">
        <v>2096</v>
      </c>
      <c r="K158" s="50">
        <v>46274.650868055556</v>
      </c>
      <c r="L158" s="47" t="s">
        <v>1708</v>
      </c>
      <c r="M158" s="47" t="s">
        <v>166</v>
      </c>
      <c r="N158" s="47">
        <v>1763.3153777267948</v>
      </c>
      <c r="O158" s="47">
        <v>-470.59428349175232</v>
      </c>
      <c r="P158" s="47">
        <v>2500.0000000000291</v>
      </c>
      <c r="Q158" s="47" t="s">
        <v>1610</v>
      </c>
      <c r="R158" s="47">
        <v>50.000000000000291</v>
      </c>
      <c r="S158" s="47">
        <v>50.000000000000291</v>
      </c>
      <c r="T158" s="47"/>
      <c r="U158" s="47">
        <v>-0.62321623031615603</v>
      </c>
      <c r="V158" s="47">
        <v>520833.33333264</v>
      </c>
      <c r="W158" s="47">
        <v>520833.333331484</v>
      </c>
      <c r="X158" s="47">
        <v>-1.19209289550781E-6</v>
      </c>
      <c r="Y158" s="51" t="s">
        <v>1611</v>
      </c>
      <c r="AB158" s="76">
        <v>46274.650868055556</v>
      </c>
      <c r="AC158" s="75">
        <v>1</v>
      </c>
      <c r="AD158" s="75" t="s">
        <v>2232</v>
      </c>
      <c r="AE158" s="75" t="s">
        <v>2233</v>
      </c>
      <c r="AF158" s="75" t="s">
        <v>9</v>
      </c>
      <c r="AG158" s="77" t="s">
        <v>2214</v>
      </c>
    </row>
    <row r="159" spans="1:33" x14ac:dyDescent="0.25">
      <c r="A159" s="76">
        <v>46274.650868055556</v>
      </c>
      <c r="B159" s="75">
        <v>1</v>
      </c>
      <c r="C159" s="75" t="s">
        <v>301</v>
      </c>
      <c r="D159" s="75" t="s">
        <v>552</v>
      </c>
      <c r="E159" s="75" t="s">
        <v>1709</v>
      </c>
      <c r="F159" s="75">
        <v>-1.0952497505528263E-4</v>
      </c>
      <c r="G159" s="75">
        <v>-1.1317580755712526</v>
      </c>
      <c r="H159" s="77" t="s">
        <v>251</v>
      </c>
      <c r="K159" s="50">
        <v>46274.650868055556</v>
      </c>
      <c r="L159" s="47" t="s">
        <v>1709</v>
      </c>
      <c r="M159" s="47" t="s">
        <v>166</v>
      </c>
      <c r="N159" s="47">
        <v>1803.9156531045219</v>
      </c>
      <c r="O159" s="47">
        <v>-499.7767720637155</v>
      </c>
      <c r="P159" s="47">
        <v>2499.9999999999923</v>
      </c>
      <c r="Q159" s="47" t="s">
        <v>1610</v>
      </c>
      <c r="R159" s="47">
        <v>49.999999999999922</v>
      </c>
      <c r="S159" s="47">
        <v>49.999999999999922</v>
      </c>
      <c r="T159" s="47"/>
      <c r="U159" s="47">
        <v>-0.62321623031615403</v>
      </c>
      <c r="V159" s="47">
        <v>520833.333334175</v>
      </c>
      <c r="W159" s="47">
        <v>520833.33333405899</v>
      </c>
      <c r="X159" s="47">
        <v>-4.76837158203125E-7</v>
      </c>
      <c r="Y159" s="51" t="s">
        <v>1611</v>
      </c>
      <c r="AB159" s="76">
        <v>46274.650868055556</v>
      </c>
      <c r="AC159" s="75">
        <v>1</v>
      </c>
      <c r="AD159" s="75" t="s">
        <v>2234</v>
      </c>
      <c r="AE159" s="75">
        <v>1.1108398705826164E-3</v>
      </c>
      <c r="AF159" s="75" t="s">
        <v>9</v>
      </c>
      <c r="AG159" s="77" t="s">
        <v>2216</v>
      </c>
    </row>
    <row r="160" spans="1:33" x14ac:dyDescent="0.25">
      <c r="A160" s="76">
        <v>46274.650868055556</v>
      </c>
      <c r="B160" s="75">
        <v>1</v>
      </c>
      <c r="C160" s="75" t="s">
        <v>301</v>
      </c>
      <c r="D160" s="75" t="s">
        <v>552</v>
      </c>
      <c r="E160" s="75" t="s">
        <v>1710</v>
      </c>
      <c r="F160" s="75">
        <v>-4.3613766511772101E-4</v>
      </c>
      <c r="G160" s="75">
        <v>-4.5067558728831161</v>
      </c>
      <c r="H160" s="77" t="s">
        <v>251</v>
      </c>
      <c r="K160" s="50">
        <v>46274.650868055556</v>
      </c>
      <c r="L160" s="47" t="s">
        <v>1710</v>
      </c>
      <c r="M160" s="47" t="s">
        <v>166</v>
      </c>
      <c r="N160" s="47">
        <v>1844.5159284822485</v>
      </c>
      <c r="O160" s="47">
        <v>-528.95926063567867</v>
      </c>
      <c r="P160" s="47">
        <v>2499.9999999999923</v>
      </c>
      <c r="Q160" s="47" t="s">
        <v>1610</v>
      </c>
      <c r="R160" s="47">
        <v>49.999999999999922</v>
      </c>
      <c r="S160" s="47">
        <v>49.999999999999922</v>
      </c>
      <c r="T160" s="47"/>
      <c r="U160" s="47">
        <v>-0.62321623031615403</v>
      </c>
      <c r="V160" s="47">
        <v>520833.33333279402</v>
      </c>
      <c r="W160" s="47">
        <v>520833.33333252999</v>
      </c>
      <c r="X160" s="47">
        <v>1.9073486328125E-6</v>
      </c>
      <c r="Y160" s="51" t="s">
        <v>1611</v>
      </c>
      <c r="AB160" s="76">
        <v>46274.650868055556</v>
      </c>
      <c r="AC160" s="75">
        <v>1</v>
      </c>
      <c r="AD160" s="75" t="s">
        <v>2235</v>
      </c>
      <c r="AE160" s="75">
        <v>1.2839660287560018E-6</v>
      </c>
      <c r="AF160" s="75" t="s">
        <v>284</v>
      </c>
      <c r="AG160" s="77" t="s">
        <v>2218</v>
      </c>
    </row>
    <row r="161" spans="1:33" x14ac:dyDescent="0.25">
      <c r="A161" s="76">
        <v>46274.650868055556</v>
      </c>
      <c r="B161" s="75">
        <v>1</v>
      </c>
      <c r="C161" s="75" t="s">
        <v>301</v>
      </c>
      <c r="D161" s="75" t="s">
        <v>552</v>
      </c>
      <c r="E161" s="75" t="s">
        <v>1711</v>
      </c>
      <c r="F161" s="75">
        <v>2.8041018016190184E-3</v>
      </c>
      <c r="G161" s="75">
        <v>0</v>
      </c>
      <c r="H161" s="77" t="s">
        <v>2096</v>
      </c>
      <c r="K161" s="50">
        <v>46274.650868055556</v>
      </c>
      <c r="L161" s="47" t="s">
        <v>1711</v>
      </c>
      <c r="M161" s="47" t="s">
        <v>166</v>
      </c>
      <c r="N161" s="47">
        <v>1508.2959386546709</v>
      </c>
      <c r="O161" s="47">
        <v>-225.71658811028374</v>
      </c>
      <c r="P161" s="47">
        <v>2499.9999999999923</v>
      </c>
      <c r="Q161" s="47" t="s">
        <v>1610</v>
      </c>
      <c r="R161" s="47">
        <v>49.999999999999922</v>
      </c>
      <c r="S161" s="47">
        <v>49.999999999999922</v>
      </c>
      <c r="T161" s="47"/>
      <c r="U161" s="47">
        <v>-0.62321623031615403</v>
      </c>
      <c r="V161" s="47">
        <v>520833.33333461598</v>
      </c>
      <c r="W161" s="47">
        <v>520833.33333713998</v>
      </c>
      <c r="X161" s="47">
        <v>7.1525573730468803E-7</v>
      </c>
      <c r="Y161" s="51" t="s">
        <v>1611</v>
      </c>
      <c r="AB161" s="76">
        <v>46274.650868055556</v>
      </c>
      <c r="AC161" s="75">
        <v>1</v>
      </c>
      <c r="AD161" s="75" t="s">
        <v>2236</v>
      </c>
      <c r="AE161" s="75">
        <v>-3.5481470534125036E-7</v>
      </c>
      <c r="AF161" s="75" t="s">
        <v>284</v>
      </c>
      <c r="AG161" s="77" t="s">
        <v>2220</v>
      </c>
    </row>
    <row r="162" spans="1:33" x14ac:dyDescent="0.25">
      <c r="A162" s="76">
        <v>46274.650868055556</v>
      </c>
      <c r="B162" s="75">
        <v>1</v>
      </c>
      <c r="C162" s="75" t="s">
        <v>301</v>
      </c>
      <c r="D162" s="75" t="s">
        <v>552</v>
      </c>
      <c r="E162" s="75" t="s">
        <v>1712</v>
      </c>
      <c r="F162" s="75">
        <v>2.4774891115565793E-3</v>
      </c>
      <c r="G162" s="75">
        <v>0</v>
      </c>
      <c r="H162" s="77" t="s">
        <v>2096</v>
      </c>
      <c r="K162" s="50">
        <v>46274.650868055556</v>
      </c>
      <c r="L162" s="47" t="s">
        <v>1712</v>
      </c>
      <c r="M162" s="47" t="s">
        <v>166</v>
      </c>
      <c r="N162" s="47">
        <v>1548.8962140323979</v>
      </c>
      <c r="O162" s="47">
        <v>-254.89907668224691</v>
      </c>
      <c r="P162" s="47">
        <v>2499.9999999999923</v>
      </c>
      <c r="Q162" s="47" t="s">
        <v>1610</v>
      </c>
      <c r="R162" s="47">
        <v>49.999999999999922</v>
      </c>
      <c r="S162" s="47">
        <v>49.999999999999922</v>
      </c>
      <c r="T162" s="47"/>
      <c r="U162" s="47">
        <v>-0.62321623031615403</v>
      </c>
      <c r="V162" s="47">
        <v>520833.33333160501</v>
      </c>
      <c r="W162" s="47">
        <v>520833.33333338797</v>
      </c>
      <c r="X162" s="47">
        <v>2.5033950805664101E-6</v>
      </c>
      <c r="Y162" s="51" t="s">
        <v>1611</v>
      </c>
      <c r="AB162" s="76">
        <v>46274.650868055556</v>
      </c>
      <c r="AC162" s="75">
        <v>1</v>
      </c>
      <c r="AD162" s="75" t="s">
        <v>2237</v>
      </c>
      <c r="AE162" s="75" t="b">
        <v>0</v>
      </c>
      <c r="AF162" s="75" t="s">
        <v>9</v>
      </c>
      <c r="AG162" s="77" t="s">
        <v>2222</v>
      </c>
    </row>
    <row r="163" spans="1:33" x14ac:dyDescent="0.25">
      <c r="A163" s="76">
        <v>46274.650868055556</v>
      </c>
      <c r="B163" s="75">
        <v>1</v>
      </c>
      <c r="C163" s="75" t="s">
        <v>301</v>
      </c>
      <c r="D163" s="75" t="s">
        <v>552</v>
      </c>
      <c r="E163" s="75" t="s">
        <v>1713</v>
      </c>
      <c r="F163" s="75">
        <v>2.1508764214941412E-3</v>
      </c>
      <c r="G163" s="75">
        <v>0</v>
      </c>
      <c r="H163" s="77" t="s">
        <v>2096</v>
      </c>
      <c r="K163" s="50">
        <v>46274.650868055556</v>
      </c>
      <c r="L163" s="47" t="s">
        <v>1713</v>
      </c>
      <c r="M163" s="47" t="s">
        <v>166</v>
      </c>
      <c r="N163" s="47">
        <v>1589.4964894101245</v>
      </c>
      <c r="O163" s="47">
        <v>-284.08156525421009</v>
      </c>
      <c r="P163" s="47">
        <v>2500.0000000000241</v>
      </c>
      <c r="Q163" s="47" t="s">
        <v>1610</v>
      </c>
      <c r="R163" s="47">
        <v>50.000000000000242</v>
      </c>
      <c r="S163" s="47">
        <v>50.000000000000242</v>
      </c>
      <c r="T163" s="47"/>
      <c r="U163" s="47">
        <v>-0.62321623031616102</v>
      </c>
      <c r="V163" s="47">
        <v>520833.33333508199</v>
      </c>
      <c r="W163" s="47">
        <v>520833.33333426103</v>
      </c>
      <c r="X163" s="47">
        <v>1.66893005371094E-6</v>
      </c>
      <c r="Y163" s="51" t="s">
        <v>1611</v>
      </c>
      <c r="AB163" s="76">
        <v>46274.650868055556</v>
      </c>
      <c r="AC163" s="75">
        <v>1</v>
      </c>
      <c r="AD163" s="75" t="s">
        <v>2238</v>
      </c>
      <c r="AE163" s="75" t="s">
        <v>789</v>
      </c>
      <c r="AF163" s="75" t="s">
        <v>9</v>
      </c>
      <c r="AG163" s="77" t="s">
        <v>2224</v>
      </c>
    </row>
    <row r="164" spans="1:33" x14ac:dyDescent="0.25">
      <c r="A164" s="76">
        <v>46274.650868055556</v>
      </c>
      <c r="B164" s="75">
        <v>1</v>
      </c>
      <c r="C164" s="75" t="s">
        <v>301</v>
      </c>
      <c r="D164" s="75" t="s">
        <v>552</v>
      </c>
      <c r="E164" s="75" t="s">
        <v>1714</v>
      </c>
      <c r="F164" s="75">
        <v>1.8242637314317025E-3</v>
      </c>
      <c r="G164" s="75">
        <v>0</v>
      </c>
      <c r="H164" s="77" t="s">
        <v>2096</v>
      </c>
      <c r="K164" s="50">
        <v>46274.650868055556</v>
      </c>
      <c r="L164" s="47" t="s">
        <v>1714</v>
      </c>
      <c r="M164" s="47" t="s">
        <v>166</v>
      </c>
      <c r="N164" s="47">
        <v>1630.096764787851</v>
      </c>
      <c r="O164" s="47">
        <v>-313.26405382617327</v>
      </c>
      <c r="P164" s="47">
        <v>2499.9999999999923</v>
      </c>
      <c r="Q164" s="47" t="s">
        <v>1610</v>
      </c>
      <c r="R164" s="47">
        <v>49.999999999999922</v>
      </c>
      <c r="S164" s="47">
        <v>49.999999999999922</v>
      </c>
      <c r="T164" s="47"/>
      <c r="U164" s="47">
        <v>-0.62321623031615403</v>
      </c>
      <c r="V164" s="47">
        <v>520833.33333272499</v>
      </c>
      <c r="W164" s="47">
        <v>520833.33333537099</v>
      </c>
      <c r="X164" s="47">
        <v>-1.19209289550781E-6</v>
      </c>
      <c r="Y164" s="51" t="s">
        <v>1611</v>
      </c>
      <c r="AB164" s="76">
        <v>46274.650868055556</v>
      </c>
      <c r="AC164" s="75">
        <v>1</v>
      </c>
      <c r="AD164" s="75" t="s">
        <v>2239</v>
      </c>
      <c r="AE164" s="75" t="s">
        <v>2226</v>
      </c>
      <c r="AF164" s="75" t="s">
        <v>9</v>
      </c>
      <c r="AG164" s="77" t="s">
        <v>2227</v>
      </c>
    </row>
    <row r="165" spans="1:33" x14ac:dyDescent="0.25">
      <c r="A165" s="76">
        <v>46274.650868055556</v>
      </c>
      <c r="B165" s="75">
        <v>1</v>
      </c>
      <c r="C165" s="75" t="s">
        <v>301</v>
      </c>
      <c r="D165" s="75" t="s">
        <v>552</v>
      </c>
      <c r="E165" s="75" t="s">
        <v>1715</v>
      </c>
      <c r="F165" s="75">
        <v>1.4976510413692635E-3</v>
      </c>
      <c r="G165" s="75">
        <v>0</v>
      </c>
      <c r="H165" s="77" t="s">
        <v>2096</v>
      </c>
      <c r="K165" s="50">
        <v>46274.650868055556</v>
      </c>
      <c r="L165" s="47" t="s">
        <v>1715</v>
      </c>
      <c r="M165" s="47" t="s">
        <v>166</v>
      </c>
      <c r="N165" s="47">
        <v>1670.6970401655781</v>
      </c>
      <c r="O165" s="47">
        <v>-342.44654239813644</v>
      </c>
      <c r="P165" s="47">
        <v>2499.9999999999923</v>
      </c>
      <c r="Q165" s="47" t="s">
        <v>1610</v>
      </c>
      <c r="R165" s="47">
        <v>49.999999999999922</v>
      </c>
      <c r="S165" s="47">
        <v>49.999999999999922</v>
      </c>
      <c r="T165" s="47"/>
      <c r="U165" s="47">
        <v>-0.62321623031615403</v>
      </c>
      <c r="V165" s="47">
        <v>520833.33333208802</v>
      </c>
      <c r="W165" s="47">
        <v>520833.33333578502</v>
      </c>
      <c r="X165" s="47">
        <v>-2.3841857910156298E-7</v>
      </c>
      <c r="Y165" s="51" t="s">
        <v>1611</v>
      </c>
    </row>
    <row r="166" spans="1:33" x14ac:dyDescent="0.25">
      <c r="A166" s="76">
        <v>46274.650868055556</v>
      </c>
      <c r="B166" s="75">
        <v>1</v>
      </c>
      <c r="C166" s="75" t="s">
        <v>301</v>
      </c>
      <c r="D166" s="75" t="s">
        <v>552</v>
      </c>
      <c r="E166" s="75" t="s">
        <v>1716</v>
      </c>
      <c r="F166" s="75">
        <v>1.1710383513068251E-3</v>
      </c>
      <c r="G166" s="75">
        <v>0</v>
      </c>
      <c r="H166" s="77" t="s">
        <v>2096</v>
      </c>
      <c r="K166" s="50">
        <v>46274.650868055556</v>
      </c>
      <c r="L166" s="47" t="s">
        <v>1716</v>
      </c>
      <c r="M166" s="47" t="s">
        <v>166</v>
      </c>
      <c r="N166" s="47">
        <v>1711.2973155433046</v>
      </c>
      <c r="O166" s="47">
        <v>-371.62903097009962</v>
      </c>
      <c r="P166" s="47">
        <v>2499.9999999999923</v>
      </c>
      <c r="Q166" s="47" t="s">
        <v>1610</v>
      </c>
      <c r="R166" s="47">
        <v>49.999999999999922</v>
      </c>
      <c r="S166" s="47">
        <v>49.999999999999922</v>
      </c>
      <c r="T166" s="47"/>
      <c r="U166" s="47">
        <v>-0.62321623031615403</v>
      </c>
      <c r="V166" s="47">
        <v>520833.33333383</v>
      </c>
      <c r="W166" s="47">
        <v>520833.33333188097</v>
      </c>
      <c r="X166" s="47">
        <v>4.2915344238281301E-6</v>
      </c>
      <c r="Y166" s="51" t="s">
        <v>1611</v>
      </c>
    </row>
    <row r="167" spans="1:33" x14ac:dyDescent="0.25">
      <c r="A167" s="76">
        <v>46274.650868055556</v>
      </c>
      <c r="B167" s="75">
        <v>1</v>
      </c>
      <c r="C167" s="75" t="s">
        <v>301</v>
      </c>
      <c r="D167" s="75" t="s">
        <v>552</v>
      </c>
      <c r="E167" s="75" t="s">
        <v>1717</v>
      </c>
      <c r="F167" s="75">
        <v>8.4442566124438671E-4</v>
      </c>
      <c r="G167" s="75">
        <v>0</v>
      </c>
      <c r="H167" s="77" t="s">
        <v>2096</v>
      </c>
      <c r="K167" s="50">
        <v>46274.650868055556</v>
      </c>
      <c r="L167" s="47" t="s">
        <v>1717</v>
      </c>
      <c r="M167" s="47" t="s">
        <v>166</v>
      </c>
      <c r="N167" s="47">
        <v>1751.8975909210312</v>
      </c>
      <c r="O167" s="47">
        <v>-400.8115195420628</v>
      </c>
      <c r="P167" s="47">
        <v>2499.9999999999923</v>
      </c>
      <c r="Q167" s="47" t="s">
        <v>1610</v>
      </c>
      <c r="R167" s="47">
        <v>49.999999999999922</v>
      </c>
      <c r="S167" s="47">
        <v>49.999999999999922</v>
      </c>
      <c r="T167" s="47"/>
      <c r="U167" s="47">
        <v>-0.62321623031615403</v>
      </c>
      <c r="V167" s="47">
        <v>520833.33333509299</v>
      </c>
      <c r="W167" s="47">
        <v>520833.33333330299</v>
      </c>
      <c r="X167" s="47">
        <v>1.66893005371094E-6</v>
      </c>
      <c r="Y167" s="51" t="s">
        <v>1611</v>
      </c>
    </row>
    <row r="168" spans="1:33" x14ac:dyDescent="0.25">
      <c r="A168" s="76">
        <v>46274.650868055556</v>
      </c>
      <c r="B168" s="75">
        <v>1</v>
      </c>
      <c r="C168" s="75" t="s">
        <v>301</v>
      </c>
      <c r="D168" s="75" t="s">
        <v>552</v>
      </c>
      <c r="E168" s="75" t="s">
        <v>1718</v>
      </c>
      <c r="F168" s="75">
        <v>5.1781297118195027E-4</v>
      </c>
      <c r="G168" s="75">
        <v>0</v>
      </c>
      <c r="H168" s="77" t="s">
        <v>2096</v>
      </c>
      <c r="K168" s="50">
        <v>46274.650868055556</v>
      </c>
      <c r="L168" s="47" t="s">
        <v>1718</v>
      </c>
      <c r="M168" s="47" t="s">
        <v>166</v>
      </c>
      <c r="N168" s="47">
        <v>1792.4978662987578</v>
      </c>
      <c r="O168" s="47">
        <v>-429.99400811402575</v>
      </c>
      <c r="P168" s="47">
        <v>2500.0000000000291</v>
      </c>
      <c r="Q168" s="47" t="s">
        <v>1610</v>
      </c>
      <c r="R168" s="47">
        <v>50.000000000000291</v>
      </c>
      <c r="S168" s="47">
        <v>50.000000000000291</v>
      </c>
      <c r="T168" s="47"/>
      <c r="U168" s="47">
        <v>-0.62321623031615603</v>
      </c>
      <c r="V168" s="47">
        <v>520833.33333527501</v>
      </c>
      <c r="W168" s="47">
        <v>520833.33333232801</v>
      </c>
      <c r="X168" s="47">
        <v>1.66893005371094E-6</v>
      </c>
      <c r="Y168" s="51" t="s">
        <v>1611</v>
      </c>
    </row>
    <row r="169" spans="1:33" x14ac:dyDescent="0.25">
      <c r="A169" s="76">
        <v>46274.650868055556</v>
      </c>
      <c r="B169" s="75">
        <v>1</v>
      </c>
      <c r="C169" s="75" t="s">
        <v>301</v>
      </c>
      <c r="D169" s="75" t="s">
        <v>552</v>
      </c>
      <c r="E169" s="75" t="s">
        <v>1719</v>
      </c>
      <c r="F169" s="75">
        <v>1.9120028111951307E-4</v>
      </c>
      <c r="G169" s="75">
        <v>0</v>
      </c>
      <c r="H169" s="77" t="s">
        <v>2096</v>
      </c>
      <c r="K169" s="50">
        <v>46274.650868055556</v>
      </c>
      <c r="L169" s="47" t="s">
        <v>1719</v>
      </c>
      <c r="M169" s="47" t="s">
        <v>166</v>
      </c>
      <c r="N169" s="47">
        <v>1833.0981416764848</v>
      </c>
      <c r="O169" s="47">
        <v>-459.1764966859887</v>
      </c>
      <c r="P169" s="47">
        <v>2499.9999999999923</v>
      </c>
      <c r="Q169" s="47" t="s">
        <v>1610</v>
      </c>
      <c r="R169" s="47">
        <v>49.999999999999922</v>
      </c>
      <c r="S169" s="47">
        <v>49.999999999999922</v>
      </c>
      <c r="T169" s="47"/>
      <c r="U169" s="47">
        <v>-0.62321623031615403</v>
      </c>
      <c r="V169" s="47">
        <v>520833.33333149803</v>
      </c>
      <c r="W169" s="47">
        <v>520833.33333270199</v>
      </c>
      <c r="X169" s="47">
        <v>-2.62260437011719E-6</v>
      </c>
      <c r="Y169" s="51" t="s">
        <v>1611</v>
      </c>
    </row>
    <row r="170" spans="1:33" x14ac:dyDescent="0.25">
      <c r="A170" s="76">
        <v>46274.650868055556</v>
      </c>
      <c r="B170" s="75">
        <v>1</v>
      </c>
      <c r="C170" s="75" t="s">
        <v>301</v>
      </c>
      <c r="D170" s="75" t="s">
        <v>552</v>
      </c>
      <c r="E170" s="75" t="s">
        <v>1720</v>
      </c>
      <c r="F170" s="75">
        <v>-1.3541240894292532E-4</v>
      </c>
      <c r="G170" s="75">
        <v>-1.3992615590768938</v>
      </c>
      <c r="H170" s="77" t="s">
        <v>251</v>
      </c>
      <c r="K170" s="50">
        <v>46274.650868055556</v>
      </c>
      <c r="L170" s="47" t="s">
        <v>1720</v>
      </c>
      <c r="M170" s="47" t="s">
        <v>166</v>
      </c>
      <c r="N170" s="47">
        <v>1873.6984170542114</v>
      </c>
      <c r="O170" s="47">
        <v>-488.35898525795187</v>
      </c>
      <c r="P170" s="47">
        <v>2500.0000000000291</v>
      </c>
      <c r="Q170" s="47" t="s">
        <v>1610</v>
      </c>
      <c r="R170" s="47">
        <v>50.000000000000291</v>
      </c>
      <c r="S170" s="47">
        <v>50.000000000000291</v>
      </c>
      <c r="T170" s="47"/>
      <c r="U170" s="47">
        <v>-0.62321623031615603</v>
      </c>
      <c r="V170" s="47">
        <v>520833.33333404397</v>
      </c>
      <c r="W170" s="47">
        <v>520833.33333322802</v>
      </c>
      <c r="X170" s="47">
        <v>-1.4305114746093801E-6</v>
      </c>
      <c r="Y170" s="51" t="s">
        <v>1611</v>
      </c>
    </row>
    <row r="171" spans="1:33" x14ac:dyDescent="0.25">
      <c r="A171" s="76">
        <v>46274.650868055556</v>
      </c>
      <c r="B171" s="75">
        <v>1</v>
      </c>
      <c r="C171" s="75" t="s">
        <v>301</v>
      </c>
      <c r="D171" s="75" t="s">
        <v>552</v>
      </c>
      <c r="E171" s="75" t="s">
        <v>1721</v>
      </c>
      <c r="F171" s="75">
        <v>3.1048270577938132E-3</v>
      </c>
      <c r="G171" s="75">
        <v>0</v>
      </c>
      <c r="H171" s="77" t="s">
        <v>2096</v>
      </c>
      <c r="K171" s="50">
        <v>46274.650868055556</v>
      </c>
      <c r="L171" s="47" t="s">
        <v>1721</v>
      </c>
      <c r="M171" s="47" t="s">
        <v>166</v>
      </c>
      <c r="N171" s="47">
        <v>1537.4784272266343</v>
      </c>
      <c r="O171" s="47">
        <v>-185.11631273255693</v>
      </c>
      <c r="P171" s="47">
        <v>2499.9999999999923</v>
      </c>
      <c r="Q171" s="47" t="s">
        <v>1610</v>
      </c>
      <c r="R171" s="47">
        <v>49.999999999999922</v>
      </c>
      <c r="S171" s="47">
        <v>49.999999999999922</v>
      </c>
      <c r="T171" s="47"/>
      <c r="U171" s="47">
        <v>-0.62321623031615403</v>
      </c>
      <c r="V171" s="47">
        <v>520833.333332846</v>
      </c>
      <c r="W171" s="47">
        <v>520833.33333490201</v>
      </c>
      <c r="X171" s="47">
        <v>2.3841857910156301E-6</v>
      </c>
      <c r="Y171" s="51" t="s">
        <v>1611</v>
      </c>
    </row>
    <row r="172" spans="1:33" x14ac:dyDescent="0.25">
      <c r="A172" s="76">
        <v>46274.650868055556</v>
      </c>
      <c r="B172" s="75">
        <v>1</v>
      </c>
      <c r="C172" s="75" t="s">
        <v>301</v>
      </c>
      <c r="D172" s="75" t="s">
        <v>552</v>
      </c>
      <c r="E172" s="75" t="s">
        <v>1722</v>
      </c>
      <c r="F172" s="75">
        <v>2.7782143677313751E-3</v>
      </c>
      <c r="G172" s="75">
        <v>0</v>
      </c>
      <c r="H172" s="77" t="s">
        <v>2096</v>
      </c>
      <c r="K172" s="50">
        <v>46274.650868055556</v>
      </c>
      <c r="L172" s="47" t="s">
        <v>1722</v>
      </c>
      <c r="M172" s="47" t="s">
        <v>166</v>
      </c>
      <c r="N172" s="47">
        <v>1578.0787026043608</v>
      </c>
      <c r="O172" s="47">
        <v>-214.29880130452011</v>
      </c>
      <c r="P172" s="47">
        <v>2499.9999999999923</v>
      </c>
      <c r="Q172" s="47" t="s">
        <v>1610</v>
      </c>
      <c r="R172" s="47">
        <v>49.999999999999922</v>
      </c>
      <c r="S172" s="47">
        <v>49.999999999999922</v>
      </c>
      <c r="T172" s="47"/>
      <c r="U172" s="47">
        <v>-0.62321623031615403</v>
      </c>
      <c r="V172" s="47">
        <v>520833.33333396399</v>
      </c>
      <c r="W172" s="47">
        <v>520833.33333434502</v>
      </c>
      <c r="X172" s="47">
        <v>-3.5762786865234401E-7</v>
      </c>
      <c r="Y172" s="51" t="s">
        <v>1611</v>
      </c>
    </row>
    <row r="173" spans="1:33" x14ac:dyDescent="0.25">
      <c r="A173" s="76">
        <v>46274.650868055556</v>
      </c>
      <c r="B173" s="75">
        <v>1</v>
      </c>
      <c r="C173" s="75" t="s">
        <v>301</v>
      </c>
      <c r="D173" s="75" t="s">
        <v>552</v>
      </c>
      <c r="E173" s="75" t="s">
        <v>1723</v>
      </c>
      <c r="F173" s="75">
        <v>2.4516016776689369E-3</v>
      </c>
      <c r="G173" s="75">
        <v>0</v>
      </c>
      <c r="H173" s="77" t="s">
        <v>2096</v>
      </c>
      <c r="K173" s="50">
        <v>46274.650868055556</v>
      </c>
      <c r="L173" s="47" t="s">
        <v>1723</v>
      </c>
      <c r="M173" s="47" t="s">
        <v>166</v>
      </c>
      <c r="N173" s="47">
        <v>1618.6789779820874</v>
      </c>
      <c r="O173" s="47">
        <v>-243.48128987648329</v>
      </c>
      <c r="P173" s="47">
        <v>2500.0000000000291</v>
      </c>
      <c r="Q173" s="47" t="s">
        <v>1610</v>
      </c>
      <c r="R173" s="47">
        <v>50.000000000000291</v>
      </c>
      <c r="S173" s="47">
        <v>50.000000000000291</v>
      </c>
      <c r="T173" s="47"/>
      <c r="U173" s="47">
        <v>-0.62321623031615603</v>
      </c>
      <c r="V173" s="47">
        <v>520833.333334325</v>
      </c>
      <c r="W173" s="47">
        <v>520833.33333606302</v>
      </c>
      <c r="X173" s="47">
        <v>2.3841857910156298E-7</v>
      </c>
      <c r="Y173" s="51" t="s">
        <v>1611</v>
      </c>
    </row>
    <row r="174" spans="1:33" x14ac:dyDescent="0.25">
      <c r="A174" s="76">
        <v>46274.650868055556</v>
      </c>
      <c r="B174" s="75">
        <v>1</v>
      </c>
      <c r="C174" s="75" t="s">
        <v>301</v>
      </c>
      <c r="D174" s="75" t="s">
        <v>552</v>
      </c>
      <c r="E174" s="75" t="s">
        <v>1724</v>
      </c>
      <c r="F174" s="75">
        <v>2.1249889876064974E-3</v>
      </c>
      <c r="G174" s="75">
        <v>0</v>
      </c>
      <c r="H174" s="77" t="s">
        <v>2096</v>
      </c>
      <c r="K174" s="50">
        <v>46274.650868055556</v>
      </c>
      <c r="L174" s="47" t="s">
        <v>1724</v>
      </c>
      <c r="M174" s="47" t="s">
        <v>166</v>
      </c>
      <c r="N174" s="47">
        <v>1659.2792533598144</v>
      </c>
      <c r="O174" s="47">
        <v>-272.66377844844646</v>
      </c>
      <c r="P174" s="47">
        <v>2499.9999999999923</v>
      </c>
      <c r="Q174" s="47" t="s">
        <v>1610</v>
      </c>
      <c r="R174" s="47">
        <v>49.999999999999922</v>
      </c>
      <c r="S174" s="47">
        <v>49.999999999999922</v>
      </c>
      <c r="T174" s="47"/>
      <c r="U174" s="47">
        <v>-0.62321623031615403</v>
      </c>
      <c r="V174" s="47">
        <v>520833.33333094401</v>
      </c>
      <c r="W174" s="47">
        <v>520833.33333208598</v>
      </c>
      <c r="X174" s="47">
        <v>9.5367431640625E-7</v>
      </c>
      <c r="Y174" s="51" t="s">
        <v>1611</v>
      </c>
    </row>
    <row r="175" spans="1:33" x14ac:dyDescent="0.25">
      <c r="A175" s="76">
        <v>46274.650868055556</v>
      </c>
      <c r="B175" s="75">
        <v>1</v>
      </c>
      <c r="C175" s="75" t="s">
        <v>301</v>
      </c>
      <c r="D175" s="75" t="s">
        <v>552</v>
      </c>
      <c r="E175" s="75" t="s">
        <v>1725</v>
      </c>
      <c r="F175" s="75">
        <v>1.7983762975440631E-3</v>
      </c>
      <c r="G175" s="75">
        <v>0</v>
      </c>
      <c r="H175" s="77" t="s">
        <v>2096</v>
      </c>
      <c r="K175" s="50">
        <v>46274.650868055556</v>
      </c>
      <c r="L175" s="47" t="s">
        <v>1725</v>
      </c>
      <c r="M175" s="47" t="s">
        <v>166</v>
      </c>
      <c r="N175" s="47">
        <v>1699.879528737541</v>
      </c>
      <c r="O175" s="47">
        <v>-301.84626702040919</v>
      </c>
      <c r="P175" s="47">
        <v>2499.9999999999923</v>
      </c>
      <c r="Q175" s="47" t="s">
        <v>1610</v>
      </c>
      <c r="R175" s="47">
        <v>49.999999999999922</v>
      </c>
      <c r="S175" s="47">
        <v>49.999999999999922</v>
      </c>
      <c r="T175" s="47"/>
      <c r="U175" s="47">
        <v>-0.62321623031615403</v>
      </c>
      <c r="V175" s="47">
        <v>520833.33333226002</v>
      </c>
      <c r="W175" s="47">
        <v>520833.33333597198</v>
      </c>
      <c r="X175" s="47">
        <v>-9.5367431640625E-7</v>
      </c>
      <c r="Y175" s="51" t="s">
        <v>1611</v>
      </c>
    </row>
    <row r="176" spans="1:33" x14ac:dyDescent="0.25">
      <c r="A176" s="76">
        <v>46274.650868055556</v>
      </c>
      <c r="B176" s="75">
        <v>1</v>
      </c>
      <c r="C176" s="75" t="s">
        <v>301</v>
      </c>
      <c r="D176" s="75" t="s">
        <v>552</v>
      </c>
      <c r="E176" s="75" t="s">
        <v>1726</v>
      </c>
      <c r="F176" s="75">
        <v>1.4717636074816187E-3</v>
      </c>
      <c r="G176" s="75">
        <v>0</v>
      </c>
      <c r="H176" s="77" t="s">
        <v>2096</v>
      </c>
      <c r="K176" s="50">
        <v>46274.650868055556</v>
      </c>
      <c r="L176" s="47" t="s">
        <v>1726</v>
      </c>
      <c r="M176" s="47" t="s">
        <v>166</v>
      </c>
      <c r="N176" s="47">
        <v>1740.4798041152676</v>
      </c>
      <c r="O176" s="47">
        <v>-331.02875559237305</v>
      </c>
      <c r="P176" s="47">
        <v>2500.0000000000291</v>
      </c>
      <c r="Q176" s="47" t="s">
        <v>1610</v>
      </c>
      <c r="R176" s="47">
        <v>50.000000000000291</v>
      </c>
      <c r="S176" s="47">
        <v>50.000000000000291</v>
      </c>
      <c r="T176" s="47"/>
      <c r="U176" s="47">
        <v>-0.62321623031615603</v>
      </c>
      <c r="V176" s="47">
        <v>520833.33333589399</v>
      </c>
      <c r="W176" s="47">
        <v>520833.333332785</v>
      </c>
      <c r="X176" s="47">
        <v>2.62260437011719E-6</v>
      </c>
      <c r="Y176" s="51" t="s">
        <v>1611</v>
      </c>
    </row>
    <row r="177" spans="1:25" x14ac:dyDescent="0.25">
      <c r="A177" s="76">
        <v>46274.650868055556</v>
      </c>
      <c r="B177" s="75">
        <v>1</v>
      </c>
      <c r="C177" s="75" t="s">
        <v>301</v>
      </c>
      <c r="D177" s="75" t="s">
        <v>552</v>
      </c>
      <c r="E177" s="75" t="s">
        <v>1727</v>
      </c>
      <c r="F177" s="75">
        <v>1.1451509174191855E-3</v>
      </c>
      <c r="G177" s="75">
        <v>0</v>
      </c>
      <c r="H177" s="77" t="s">
        <v>2096</v>
      </c>
      <c r="K177" s="50">
        <v>46274.650868055556</v>
      </c>
      <c r="L177" s="47" t="s">
        <v>1727</v>
      </c>
      <c r="M177" s="47" t="s">
        <v>166</v>
      </c>
      <c r="N177" s="47">
        <v>1781.0800794929946</v>
      </c>
      <c r="O177" s="47">
        <v>-360.21124416433554</v>
      </c>
      <c r="P177" s="47">
        <v>2499.9999999999923</v>
      </c>
      <c r="Q177" s="47" t="s">
        <v>1610</v>
      </c>
      <c r="R177" s="47">
        <v>49.999999999999922</v>
      </c>
      <c r="S177" s="47">
        <v>49.999999999999922</v>
      </c>
      <c r="T177" s="47"/>
      <c r="U177" s="47">
        <v>-0.62321623031615403</v>
      </c>
      <c r="V177" s="47">
        <v>520833.333334119</v>
      </c>
      <c r="W177" s="47">
        <v>520833.33333469299</v>
      </c>
      <c r="X177" s="47">
        <v>4.76837158203125E-7</v>
      </c>
      <c r="Y177" s="51" t="s">
        <v>1611</v>
      </c>
    </row>
    <row r="178" spans="1:25" x14ac:dyDescent="0.25">
      <c r="A178" s="76">
        <v>46274.650868055556</v>
      </c>
      <c r="B178" s="75">
        <v>1</v>
      </c>
      <c r="C178" s="75" t="s">
        <v>301</v>
      </c>
      <c r="D178" s="75" t="s">
        <v>552</v>
      </c>
      <c r="E178" s="75" t="s">
        <v>1728</v>
      </c>
      <c r="F178" s="75">
        <v>8.1853822735674709E-4</v>
      </c>
      <c r="G178" s="75">
        <v>0</v>
      </c>
      <c r="H178" s="77" t="s">
        <v>2096</v>
      </c>
      <c r="K178" s="50">
        <v>46274.650868055556</v>
      </c>
      <c r="L178" s="47" t="s">
        <v>1728</v>
      </c>
      <c r="M178" s="47" t="s">
        <v>166</v>
      </c>
      <c r="N178" s="47">
        <v>1821.6803548707212</v>
      </c>
      <c r="O178" s="47">
        <v>-389.39373273629872</v>
      </c>
      <c r="P178" s="47">
        <v>2499.9999999999923</v>
      </c>
      <c r="Q178" s="47" t="s">
        <v>1610</v>
      </c>
      <c r="R178" s="47">
        <v>49.999999999999922</v>
      </c>
      <c r="S178" s="47">
        <v>49.999999999999922</v>
      </c>
      <c r="T178" s="47"/>
      <c r="U178" s="47">
        <v>-0.62321623031615403</v>
      </c>
      <c r="V178" s="47">
        <v>520833.33333051199</v>
      </c>
      <c r="W178" s="47">
        <v>520833.33333348599</v>
      </c>
      <c r="X178" s="47">
        <v>-2.62260437011719E-6</v>
      </c>
      <c r="Y178" s="51" t="s">
        <v>1611</v>
      </c>
    </row>
    <row r="179" spans="1:25" x14ac:dyDescent="0.25">
      <c r="A179" s="76">
        <v>46274.650868055556</v>
      </c>
      <c r="B179" s="75">
        <v>1</v>
      </c>
      <c r="C179" s="75" t="s">
        <v>301</v>
      </c>
      <c r="D179" s="75" t="s">
        <v>552</v>
      </c>
      <c r="E179" s="75" t="s">
        <v>1729</v>
      </c>
      <c r="F179" s="75">
        <v>4.9192553729430675E-4</v>
      </c>
      <c r="G179" s="75">
        <v>0</v>
      </c>
      <c r="H179" s="77" t="s">
        <v>2096</v>
      </c>
      <c r="K179" s="50">
        <v>46274.650868055556</v>
      </c>
      <c r="L179" s="47" t="s">
        <v>1729</v>
      </c>
      <c r="M179" s="47" t="s">
        <v>166</v>
      </c>
      <c r="N179" s="47">
        <v>1862.2806302484478</v>
      </c>
      <c r="O179" s="47">
        <v>-418.57622130826212</v>
      </c>
      <c r="P179" s="47">
        <v>2499.9999999999923</v>
      </c>
      <c r="Q179" s="47" t="s">
        <v>1610</v>
      </c>
      <c r="R179" s="47">
        <v>49.999999999999922</v>
      </c>
      <c r="S179" s="47">
        <v>49.999999999999922</v>
      </c>
      <c r="T179" s="47"/>
      <c r="U179" s="47">
        <v>-0.62321623031615403</v>
      </c>
      <c r="V179" s="47">
        <v>520833.33333167201</v>
      </c>
      <c r="W179" s="47">
        <v>520833.33333379001</v>
      </c>
      <c r="X179" s="47">
        <v>3.57627868652344E-6</v>
      </c>
      <c r="Y179" s="51" t="s">
        <v>1611</v>
      </c>
    </row>
    <row r="180" spans="1:25" x14ac:dyDescent="0.25">
      <c r="A180" s="76">
        <v>46274.650868055556</v>
      </c>
      <c r="B180" s="75">
        <v>1</v>
      </c>
      <c r="C180" s="75" t="s">
        <v>301</v>
      </c>
      <c r="D180" s="75" t="s">
        <v>552</v>
      </c>
      <c r="E180" s="75" t="s">
        <v>1730</v>
      </c>
      <c r="F180" s="75">
        <v>1.6531284723186838E-4</v>
      </c>
      <c r="G180" s="75">
        <v>0</v>
      </c>
      <c r="H180" s="77" t="s">
        <v>2096</v>
      </c>
      <c r="K180" s="50">
        <v>46274.650868055556</v>
      </c>
      <c r="L180" s="47" t="s">
        <v>1730</v>
      </c>
      <c r="M180" s="47" t="s">
        <v>166</v>
      </c>
      <c r="N180" s="47">
        <v>1902.8809056261744</v>
      </c>
      <c r="O180" s="47">
        <v>-447.7587098802253</v>
      </c>
      <c r="P180" s="47">
        <v>2500.0000000000164</v>
      </c>
      <c r="Q180" s="47" t="s">
        <v>1610</v>
      </c>
      <c r="R180" s="47">
        <v>50.000000000000163</v>
      </c>
      <c r="S180" s="47">
        <v>50.000000000000163</v>
      </c>
      <c r="T180" s="47"/>
      <c r="U180" s="47">
        <v>-0.62321623031614803</v>
      </c>
      <c r="V180" s="47">
        <v>520833.333332729</v>
      </c>
      <c r="W180" s="47">
        <v>520833.33332844498</v>
      </c>
      <c r="X180" s="47">
        <v>-1.19209289550781E-6</v>
      </c>
      <c r="Y180" s="51" t="s">
        <v>1611</v>
      </c>
    </row>
    <row r="181" spans="1:25" x14ac:dyDescent="0.25">
      <c r="A181" s="76">
        <v>46274.650868055556</v>
      </c>
      <c r="B181" s="75">
        <v>1</v>
      </c>
      <c r="C181" s="75" t="s">
        <v>301</v>
      </c>
      <c r="D181" s="75" t="s">
        <v>552</v>
      </c>
      <c r="E181" s="75" t="s">
        <v>1731</v>
      </c>
      <c r="F181" s="75">
        <v>3.4055523139686072E-3</v>
      </c>
      <c r="G181" s="75">
        <v>0</v>
      </c>
      <c r="H181" s="77" t="s">
        <v>2096</v>
      </c>
      <c r="K181" s="50">
        <v>46274.650868055556</v>
      </c>
      <c r="L181" s="47" t="s">
        <v>1731</v>
      </c>
      <c r="M181" s="47" t="s">
        <v>166</v>
      </c>
      <c r="N181" s="47">
        <v>1566.6609157985972</v>
      </c>
      <c r="O181" s="47">
        <v>-144.51603735483036</v>
      </c>
      <c r="P181" s="47">
        <v>2499.9999999999923</v>
      </c>
      <c r="Q181" s="47" t="s">
        <v>1610</v>
      </c>
      <c r="R181" s="47">
        <v>49.999999999999922</v>
      </c>
      <c r="S181" s="47">
        <v>49.999999999999922</v>
      </c>
      <c r="T181" s="47"/>
      <c r="U181" s="47">
        <v>-0.62321623031615403</v>
      </c>
      <c r="V181" s="47">
        <v>520833.33333423903</v>
      </c>
      <c r="W181" s="47">
        <v>520833.333334725</v>
      </c>
      <c r="X181" s="47">
        <v>5.9604644775390604E-7</v>
      </c>
      <c r="Y181" s="51" t="s">
        <v>1611</v>
      </c>
    </row>
    <row r="182" spans="1:25" x14ac:dyDescent="0.25">
      <c r="A182" s="76">
        <v>46274.650868055556</v>
      </c>
      <c r="B182" s="75">
        <v>1</v>
      </c>
      <c r="C182" s="75" t="s">
        <v>301</v>
      </c>
      <c r="D182" s="75" t="s">
        <v>552</v>
      </c>
      <c r="E182" s="75" t="s">
        <v>1732</v>
      </c>
      <c r="F182" s="75">
        <v>3.0789396239061678E-3</v>
      </c>
      <c r="G182" s="75">
        <v>0</v>
      </c>
      <c r="H182" s="77" t="s">
        <v>2096</v>
      </c>
      <c r="K182" s="50">
        <v>46274.650868055556</v>
      </c>
      <c r="L182" s="47" t="s">
        <v>1732</v>
      </c>
      <c r="M182" s="47" t="s">
        <v>166</v>
      </c>
      <c r="N182" s="47">
        <v>1607.2611911763242</v>
      </c>
      <c r="O182" s="47">
        <v>-173.69852592679354</v>
      </c>
      <c r="P182" s="47">
        <v>2500.0000000000059</v>
      </c>
      <c r="Q182" s="47" t="s">
        <v>1610</v>
      </c>
      <c r="R182" s="47">
        <v>50.000000000000057</v>
      </c>
      <c r="S182" s="47">
        <v>50.000000000000057</v>
      </c>
      <c r="T182" s="47"/>
      <c r="U182" s="47">
        <v>-0.62321623031616102</v>
      </c>
      <c r="V182" s="47">
        <v>520833.333331412</v>
      </c>
      <c r="W182" s="47">
        <v>520833.33333509101</v>
      </c>
      <c r="X182" s="47">
        <v>1.4305114746093801E-6</v>
      </c>
      <c r="Y182" s="51" t="s">
        <v>1611</v>
      </c>
    </row>
    <row r="183" spans="1:25" x14ac:dyDescent="0.25">
      <c r="A183" s="76">
        <v>46274.650868055556</v>
      </c>
      <c r="B183" s="75">
        <v>1</v>
      </c>
      <c r="C183" s="75" t="s">
        <v>301</v>
      </c>
      <c r="D183" s="75" t="s">
        <v>552</v>
      </c>
      <c r="E183" s="75" t="s">
        <v>1733</v>
      </c>
      <c r="F183" s="75">
        <v>2.7523269338437296E-3</v>
      </c>
      <c r="G183" s="75">
        <v>0</v>
      </c>
      <c r="H183" s="77" t="s">
        <v>2096</v>
      </c>
      <c r="K183" s="50">
        <v>46274.650868055556</v>
      </c>
      <c r="L183" s="47" t="s">
        <v>1733</v>
      </c>
      <c r="M183" s="47" t="s">
        <v>166</v>
      </c>
      <c r="N183" s="47">
        <v>1647.8614665540508</v>
      </c>
      <c r="O183" s="47">
        <v>-202.88101449875671</v>
      </c>
      <c r="P183" s="47">
        <v>2499.9999999999923</v>
      </c>
      <c r="Q183" s="47" t="s">
        <v>1610</v>
      </c>
      <c r="R183" s="47">
        <v>49.999999999999922</v>
      </c>
      <c r="S183" s="47">
        <v>49.999999999999922</v>
      </c>
      <c r="T183" s="47"/>
      <c r="U183" s="47">
        <v>-0.62321623031615403</v>
      </c>
      <c r="V183" s="47">
        <v>520833.33333751</v>
      </c>
      <c r="W183" s="47">
        <v>520833.33333472197</v>
      </c>
      <c r="X183" s="47">
        <v>2.3841857910156301E-6</v>
      </c>
      <c r="Y183" s="51" t="s">
        <v>1611</v>
      </c>
    </row>
    <row r="184" spans="1:25" x14ac:dyDescent="0.25">
      <c r="A184" s="76">
        <v>46274.650868055556</v>
      </c>
      <c r="B184" s="75">
        <v>1</v>
      </c>
      <c r="C184" s="75" t="s">
        <v>301</v>
      </c>
      <c r="D184" s="75" t="s">
        <v>552</v>
      </c>
      <c r="E184" s="75" t="s">
        <v>1734</v>
      </c>
      <c r="F184" s="75">
        <v>2.425714243781291E-3</v>
      </c>
      <c r="G184" s="75">
        <v>0</v>
      </c>
      <c r="H184" s="77" t="s">
        <v>2096</v>
      </c>
      <c r="K184" s="50">
        <v>46274.650868055556</v>
      </c>
      <c r="L184" s="47" t="s">
        <v>1734</v>
      </c>
      <c r="M184" s="47" t="s">
        <v>166</v>
      </c>
      <c r="N184" s="47">
        <v>1688.4617419317774</v>
      </c>
      <c r="O184" s="47">
        <v>-232.06350307071989</v>
      </c>
      <c r="P184" s="47">
        <v>2500.0000000000291</v>
      </c>
      <c r="Q184" s="47" t="s">
        <v>1610</v>
      </c>
      <c r="R184" s="47">
        <v>50.000000000000291</v>
      </c>
      <c r="S184" s="47">
        <v>50.000000000000291</v>
      </c>
      <c r="T184" s="47"/>
      <c r="U184" s="47">
        <v>-0.62321623031615603</v>
      </c>
      <c r="V184" s="47">
        <v>520833.33333310299</v>
      </c>
      <c r="W184" s="47">
        <v>520833.33333484601</v>
      </c>
      <c r="X184" s="47">
        <v>-1.07288360595703E-6</v>
      </c>
      <c r="Y184" s="51" t="s">
        <v>1611</v>
      </c>
    </row>
    <row r="185" spans="1:25" x14ac:dyDescent="0.25">
      <c r="A185" s="76">
        <v>46274.650868055556</v>
      </c>
      <c r="B185" s="75">
        <v>1</v>
      </c>
      <c r="C185" s="75" t="s">
        <v>301</v>
      </c>
      <c r="D185" s="75" t="s">
        <v>552</v>
      </c>
      <c r="E185" s="75" t="s">
        <v>1735</v>
      </c>
      <c r="F185" s="75">
        <v>2.0991015537188528E-3</v>
      </c>
      <c r="G185" s="75">
        <v>0</v>
      </c>
      <c r="H185" s="77" t="s">
        <v>2096</v>
      </c>
      <c r="K185" s="50">
        <v>46274.650868055556</v>
      </c>
      <c r="L185" s="47" t="s">
        <v>1735</v>
      </c>
      <c r="M185" s="47" t="s">
        <v>166</v>
      </c>
      <c r="N185" s="47">
        <v>1729.062017309504</v>
      </c>
      <c r="O185" s="47">
        <v>-261.24599164268307</v>
      </c>
      <c r="P185" s="47">
        <v>2499.9999999999923</v>
      </c>
      <c r="Q185" s="47" t="s">
        <v>1610</v>
      </c>
      <c r="R185" s="47">
        <v>49.999999999999922</v>
      </c>
      <c r="S185" s="47">
        <v>49.999999999999922</v>
      </c>
      <c r="T185" s="47"/>
      <c r="U185" s="47">
        <v>-0.62321623031615403</v>
      </c>
      <c r="V185" s="47">
        <v>520833.33333409001</v>
      </c>
      <c r="W185" s="47">
        <v>520833.33333097602</v>
      </c>
      <c r="X185" s="47">
        <v>1.19209289550781E-6</v>
      </c>
      <c r="Y185" s="51" t="s">
        <v>1611</v>
      </c>
    </row>
    <row r="186" spans="1:25" x14ac:dyDescent="0.25">
      <c r="A186" s="76">
        <v>46274.650868055556</v>
      </c>
      <c r="B186" s="75">
        <v>1</v>
      </c>
      <c r="C186" s="75" t="s">
        <v>301</v>
      </c>
      <c r="D186" s="75" t="s">
        <v>552</v>
      </c>
      <c r="E186" s="75" t="s">
        <v>1736</v>
      </c>
      <c r="F186" s="75">
        <v>1.7724888636564144E-3</v>
      </c>
      <c r="G186" s="75">
        <v>0</v>
      </c>
      <c r="H186" s="77" t="s">
        <v>2096</v>
      </c>
      <c r="K186" s="50">
        <v>46274.650868055556</v>
      </c>
      <c r="L186" s="47" t="s">
        <v>1736</v>
      </c>
      <c r="M186" s="47" t="s">
        <v>166</v>
      </c>
      <c r="N186" s="47">
        <v>1769.6622926872305</v>
      </c>
      <c r="O186" s="47">
        <v>-290.42848021464624</v>
      </c>
      <c r="P186" s="47">
        <v>2499.9999999999923</v>
      </c>
      <c r="Q186" s="47" t="s">
        <v>1610</v>
      </c>
      <c r="R186" s="47">
        <v>49.999999999999922</v>
      </c>
      <c r="S186" s="47">
        <v>49.999999999999922</v>
      </c>
      <c r="T186" s="47"/>
      <c r="U186" s="47">
        <v>-0.62321623031615403</v>
      </c>
      <c r="V186" s="47">
        <v>520833.33333547402</v>
      </c>
      <c r="W186" s="47">
        <v>520833.33333423198</v>
      </c>
      <c r="X186" s="47">
        <v>3.09944152832031E-6</v>
      </c>
      <c r="Y186" s="51" t="s">
        <v>1611</v>
      </c>
    </row>
    <row r="187" spans="1:25" x14ac:dyDescent="0.25">
      <c r="A187" s="76">
        <v>46274.650868055556</v>
      </c>
      <c r="B187" s="75">
        <v>1</v>
      </c>
      <c r="C187" s="75" t="s">
        <v>301</v>
      </c>
      <c r="D187" s="75" t="s">
        <v>552</v>
      </c>
      <c r="E187" s="75" t="s">
        <v>1737</v>
      </c>
      <c r="F187" s="75">
        <v>1.4458761735939773E-3</v>
      </c>
      <c r="G187" s="75">
        <v>0</v>
      </c>
      <c r="H187" s="77" t="s">
        <v>2096</v>
      </c>
      <c r="K187" s="50">
        <v>46274.650868055556</v>
      </c>
      <c r="L187" s="47" t="s">
        <v>1737</v>
      </c>
      <c r="M187" s="47" t="s">
        <v>166</v>
      </c>
      <c r="N187" s="47">
        <v>1810.2625680649576</v>
      </c>
      <c r="O187" s="47">
        <v>-319.61096878660919</v>
      </c>
      <c r="P187" s="47">
        <v>2500.0000000000291</v>
      </c>
      <c r="Q187" s="47" t="s">
        <v>1610</v>
      </c>
      <c r="R187" s="47">
        <v>50.000000000000291</v>
      </c>
      <c r="S187" s="47">
        <v>50.000000000000291</v>
      </c>
      <c r="T187" s="47"/>
      <c r="U187" s="47">
        <v>-0.62321623031615603</v>
      </c>
      <c r="V187" s="47">
        <v>520833.33333393198</v>
      </c>
      <c r="W187" s="47">
        <v>520833.33333433798</v>
      </c>
      <c r="X187" s="47">
        <v>9.5367431640625E-7</v>
      </c>
      <c r="Y187" s="51" t="s">
        <v>1611</v>
      </c>
    </row>
    <row r="188" spans="1:25" x14ac:dyDescent="0.25">
      <c r="A188" s="76">
        <v>46274.650868055556</v>
      </c>
      <c r="B188" s="75">
        <v>1</v>
      </c>
      <c r="C188" s="75" t="s">
        <v>301</v>
      </c>
      <c r="D188" s="75" t="s">
        <v>552</v>
      </c>
      <c r="E188" s="75" t="s">
        <v>1738</v>
      </c>
      <c r="F188" s="75">
        <v>1.119263483531537E-3</v>
      </c>
      <c r="G188" s="75">
        <v>0</v>
      </c>
      <c r="H188" s="77" t="s">
        <v>2096</v>
      </c>
      <c r="K188" s="50">
        <v>46274.650868055556</v>
      </c>
      <c r="L188" s="47" t="s">
        <v>1738</v>
      </c>
      <c r="M188" s="47" t="s">
        <v>166</v>
      </c>
      <c r="N188" s="47">
        <v>1850.8628434426842</v>
      </c>
      <c r="O188" s="47">
        <v>-348.7934573585726</v>
      </c>
      <c r="P188" s="47">
        <v>2499.9999999999923</v>
      </c>
      <c r="Q188" s="47" t="s">
        <v>1610</v>
      </c>
      <c r="R188" s="47">
        <v>49.999999999999922</v>
      </c>
      <c r="S188" s="47">
        <v>49.999999999999922</v>
      </c>
      <c r="T188" s="47"/>
      <c r="U188" s="47">
        <v>-0.62321623031615403</v>
      </c>
      <c r="V188" s="47">
        <v>520833.33333393902</v>
      </c>
      <c r="W188" s="47">
        <v>520833.33333344199</v>
      </c>
      <c r="X188" s="47">
        <v>2.14576721191406E-6</v>
      </c>
      <c r="Y188" s="51" t="s">
        <v>1611</v>
      </c>
    </row>
    <row r="189" spans="1:25" x14ac:dyDescent="0.25">
      <c r="A189" s="76">
        <v>46274.650868055556</v>
      </c>
      <c r="B189" s="75">
        <v>1</v>
      </c>
      <c r="C189" s="75" t="s">
        <v>301</v>
      </c>
      <c r="D189" s="75" t="s">
        <v>552</v>
      </c>
      <c r="E189" s="75" t="s">
        <v>1739</v>
      </c>
      <c r="F189" s="75">
        <v>7.9265079346910162E-4</v>
      </c>
      <c r="G189" s="75">
        <v>0</v>
      </c>
      <c r="H189" s="77" t="s">
        <v>2096</v>
      </c>
      <c r="K189" s="50">
        <v>46274.650868055556</v>
      </c>
      <c r="L189" s="47" t="s">
        <v>1739</v>
      </c>
      <c r="M189" s="47" t="s">
        <v>166</v>
      </c>
      <c r="N189" s="47">
        <v>1891.4631188204112</v>
      </c>
      <c r="O189" s="47">
        <v>-377.97594593053532</v>
      </c>
      <c r="P189" s="47">
        <v>2499.9999999999923</v>
      </c>
      <c r="Q189" s="47" t="s">
        <v>1610</v>
      </c>
      <c r="R189" s="47">
        <v>49.999999999999922</v>
      </c>
      <c r="S189" s="47">
        <v>49.999999999999922</v>
      </c>
      <c r="T189" s="47"/>
      <c r="U189" s="47">
        <v>-0.62321623031615403</v>
      </c>
      <c r="V189" s="47">
        <v>520833.33333378698</v>
      </c>
      <c r="W189" s="47">
        <v>520833.33333302598</v>
      </c>
      <c r="X189" s="47">
        <v>1.19209289550781E-6</v>
      </c>
      <c r="Y189" s="51" t="s">
        <v>1611</v>
      </c>
    </row>
    <row r="190" spans="1:25" x14ac:dyDescent="0.25">
      <c r="A190" s="76">
        <v>46274.650868055556</v>
      </c>
      <c r="B190" s="75">
        <v>1</v>
      </c>
      <c r="C190" s="75" t="s">
        <v>301</v>
      </c>
      <c r="D190" s="75" t="s">
        <v>552</v>
      </c>
      <c r="E190" s="75" t="s">
        <v>1740</v>
      </c>
      <c r="F190" s="75">
        <v>4.6603810340666328E-4</v>
      </c>
      <c r="G190" s="75">
        <v>0</v>
      </c>
      <c r="H190" s="77" t="s">
        <v>2096</v>
      </c>
      <c r="K190" s="50">
        <v>46274.650868055556</v>
      </c>
      <c r="L190" s="47" t="s">
        <v>1740</v>
      </c>
      <c r="M190" s="47" t="s">
        <v>166</v>
      </c>
      <c r="N190" s="47">
        <v>1932.0633941981378</v>
      </c>
      <c r="O190" s="47">
        <v>-407.15843450249849</v>
      </c>
      <c r="P190" s="47">
        <v>2499.9999999999923</v>
      </c>
      <c r="Q190" s="47" t="s">
        <v>1610</v>
      </c>
      <c r="R190" s="47">
        <v>49.999999999999922</v>
      </c>
      <c r="S190" s="47">
        <v>49.999999999999922</v>
      </c>
      <c r="T190" s="47"/>
      <c r="U190" s="47">
        <v>-0.62321623031615403</v>
      </c>
      <c r="V190" s="47">
        <v>520833.33333140798</v>
      </c>
      <c r="W190" s="47">
        <v>520833.3333307</v>
      </c>
      <c r="X190" s="47">
        <v>-1.66893005371094E-6</v>
      </c>
      <c r="Y190" s="51" t="s">
        <v>1611</v>
      </c>
    </row>
    <row r="191" spans="1:25" x14ac:dyDescent="0.25">
      <c r="A191" s="76">
        <v>46274.650868055556</v>
      </c>
      <c r="B191" s="75">
        <v>1</v>
      </c>
      <c r="C191" s="75" t="s">
        <v>301</v>
      </c>
      <c r="D191" s="75" t="s">
        <v>552</v>
      </c>
      <c r="E191" s="75" t="s">
        <v>1741</v>
      </c>
      <c r="F191" s="75">
        <v>3.7062775701434021E-3</v>
      </c>
      <c r="G191" s="75">
        <v>0</v>
      </c>
      <c r="H191" s="77" t="s">
        <v>2096</v>
      </c>
      <c r="K191" s="50">
        <v>46274.650868055556</v>
      </c>
      <c r="L191" s="47" t="s">
        <v>1741</v>
      </c>
      <c r="M191" s="47" t="s">
        <v>166</v>
      </c>
      <c r="N191" s="47">
        <v>1595.8434043705606</v>
      </c>
      <c r="O191" s="47">
        <v>-103.91576197710356</v>
      </c>
      <c r="P191" s="47">
        <v>2499.9999999999923</v>
      </c>
      <c r="Q191" s="47" t="s">
        <v>1610</v>
      </c>
      <c r="R191" s="47">
        <v>49.999999999999922</v>
      </c>
      <c r="S191" s="47">
        <v>49.999999999999922</v>
      </c>
      <c r="T191" s="47"/>
      <c r="U191" s="47">
        <v>-0.62321623031615403</v>
      </c>
      <c r="V191" s="47">
        <v>520833.33333535498</v>
      </c>
      <c r="W191" s="47">
        <v>520833.33333527501</v>
      </c>
      <c r="X191" s="47">
        <v>-3.5762786865234401E-7</v>
      </c>
      <c r="Y191" s="51" t="s">
        <v>1611</v>
      </c>
    </row>
    <row r="192" spans="1:25" x14ac:dyDescent="0.25">
      <c r="A192" s="76">
        <v>46274.650868055556</v>
      </c>
      <c r="B192" s="75">
        <v>1</v>
      </c>
      <c r="C192" s="75" t="s">
        <v>301</v>
      </c>
      <c r="D192" s="75" t="s">
        <v>552</v>
      </c>
      <c r="E192" s="75" t="s">
        <v>1742</v>
      </c>
      <c r="F192" s="75">
        <v>3.3796648800809635E-3</v>
      </c>
      <c r="G192" s="75">
        <v>0</v>
      </c>
      <c r="H192" s="77" t="s">
        <v>2096</v>
      </c>
      <c r="K192" s="50">
        <v>46274.650868055556</v>
      </c>
      <c r="L192" s="47" t="s">
        <v>1742</v>
      </c>
      <c r="M192" s="47" t="s">
        <v>166</v>
      </c>
      <c r="N192" s="47">
        <v>1636.4436797482872</v>
      </c>
      <c r="O192" s="47">
        <v>-133.09825054906673</v>
      </c>
      <c r="P192" s="47">
        <v>2500.0000000000291</v>
      </c>
      <c r="Q192" s="47" t="s">
        <v>1610</v>
      </c>
      <c r="R192" s="47">
        <v>50.000000000000291</v>
      </c>
      <c r="S192" s="47">
        <v>50.000000000000291</v>
      </c>
      <c r="T192" s="47"/>
      <c r="U192" s="47">
        <v>-0.62321623031615603</v>
      </c>
      <c r="V192" s="47">
        <v>520833.333334508</v>
      </c>
      <c r="W192" s="47">
        <v>520833.33333279</v>
      </c>
      <c r="X192" s="47">
        <v>2.3841857910156298E-7</v>
      </c>
      <c r="Y192" s="51" t="s">
        <v>1611</v>
      </c>
    </row>
    <row r="193" spans="1:25" x14ac:dyDescent="0.25">
      <c r="A193" s="76">
        <v>46274.650868055556</v>
      </c>
      <c r="B193" s="75">
        <v>1</v>
      </c>
      <c r="C193" s="75" t="s">
        <v>301</v>
      </c>
      <c r="D193" s="75" t="s">
        <v>552</v>
      </c>
      <c r="E193" s="75" t="s">
        <v>1743</v>
      </c>
      <c r="F193" s="75">
        <v>3.0530521900185253E-3</v>
      </c>
      <c r="G193" s="75">
        <v>0</v>
      </c>
      <c r="H193" s="77" t="s">
        <v>2096</v>
      </c>
      <c r="K193" s="50">
        <v>46274.650868055556</v>
      </c>
      <c r="L193" s="47" t="s">
        <v>1743</v>
      </c>
      <c r="M193" s="47" t="s">
        <v>166</v>
      </c>
      <c r="N193" s="47">
        <v>1677.0439551260138</v>
      </c>
      <c r="O193" s="47">
        <v>-162.28073912102991</v>
      </c>
      <c r="P193" s="47">
        <v>2499.9999999999923</v>
      </c>
      <c r="Q193" s="47" t="s">
        <v>1610</v>
      </c>
      <c r="R193" s="47">
        <v>49.999999999999922</v>
      </c>
      <c r="S193" s="47">
        <v>49.999999999999922</v>
      </c>
      <c r="T193" s="47"/>
      <c r="U193" s="47">
        <v>-0.62321623031615403</v>
      </c>
      <c r="V193" s="47">
        <v>520833.33333353099</v>
      </c>
      <c r="W193" s="47">
        <v>520833.33333645598</v>
      </c>
      <c r="X193" s="47">
        <v>3.5762786865234401E-7</v>
      </c>
      <c r="Y193" s="51" t="s">
        <v>1611</v>
      </c>
    </row>
    <row r="194" spans="1:25" x14ac:dyDescent="0.25">
      <c r="A194" s="76">
        <v>46274.650868055556</v>
      </c>
      <c r="B194" s="75">
        <v>1</v>
      </c>
      <c r="C194" s="75" t="s">
        <v>301</v>
      </c>
      <c r="D194" s="75" t="s">
        <v>552</v>
      </c>
      <c r="E194" s="75" t="s">
        <v>1744</v>
      </c>
      <c r="F194" s="75">
        <v>2.7264394999560859E-3</v>
      </c>
      <c r="G194" s="75">
        <v>0</v>
      </c>
      <c r="H194" s="77" t="s">
        <v>2096</v>
      </c>
      <c r="K194" s="50">
        <v>46274.650868055556</v>
      </c>
      <c r="L194" s="47" t="s">
        <v>1744</v>
      </c>
      <c r="M194" s="47" t="s">
        <v>166</v>
      </c>
      <c r="N194" s="47">
        <v>1717.6442305037408</v>
      </c>
      <c r="O194" s="47">
        <v>-191.46322769299309</v>
      </c>
      <c r="P194" s="47">
        <v>2499.9999999999923</v>
      </c>
      <c r="Q194" s="47" t="s">
        <v>1610</v>
      </c>
      <c r="R194" s="47">
        <v>49.999999999999922</v>
      </c>
      <c r="S194" s="47">
        <v>49.999999999999922</v>
      </c>
      <c r="T194" s="47"/>
      <c r="U194" s="47">
        <v>-0.62321623031615403</v>
      </c>
      <c r="V194" s="47">
        <v>520833.33333428297</v>
      </c>
      <c r="W194" s="47">
        <v>520833.33333254902</v>
      </c>
      <c r="X194" s="47">
        <v>1.3113021850585899E-6</v>
      </c>
      <c r="Y194" s="51" t="s">
        <v>1611</v>
      </c>
    </row>
    <row r="195" spans="1:25" x14ac:dyDescent="0.25">
      <c r="A195" s="76">
        <v>46274.650868055556</v>
      </c>
      <c r="B195" s="75">
        <v>1</v>
      </c>
      <c r="C195" s="75" t="s">
        <v>301</v>
      </c>
      <c r="D195" s="75" t="s">
        <v>552</v>
      </c>
      <c r="E195" s="75" t="s">
        <v>1745</v>
      </c>
      <c r="F195" s="75">
        <v>2.3998268098936477E-3</v>
      </c>
      <c r="G195" s="75">
        <v>0</v>
      </c>
      <c r="H195" s="77" t="s">
        <v>2096</v>
      </c>
      <c r="K195" s="50">
        <v>46274.650868055556</v>
      </c>
      <c r="L195" s="47" t="s">
        <v>1745</v>
      </c>
      <c r="M195" s="47" t="s">
        <v>166</v>
      </c>
      <c r="N195" s="47">
        <v>1758.2445058814674</v>
      </c>
      <c r="O195" s="47">
        <v>-220.64571626495626</v>
      </c>
      <c r="P195" s="47">
        <v>2499.9999999999923</v>
      </c>
      <c r="Q195" s="47" t="s">
        <v>1610</v>
      </c>
      <c r="R195" s="47">
        <v>49.999999999999922</v>
      </c>
      <c r="S195" s="47">
        <v>49.999999999999922</v>
      </c>
      <c r="T195" s="47"/>
      <c r="U195" s="47">
        <v>-0.62321623031615403</v>
      </c>
      <c r="V195" s="47">
        <v>520833.33333550801</v>
      </c>
      <c r="W195" s="47">
        <v>520833.33333396597</v>
      </c>
      <c r="X195" s="47">
        <v>4.76837158203125E-7</v>
      </c>
      <c r="Y195" s="51" t="s">
        <v>1611</v>
      </c>
    </row>
    <row r="196" spans="1:25" x14ac:dyDescent="0.25">
      <c r="A196" s="76">
        <v>46274.650868055556</v>
      </c>
      <c r="B196" s="75">
        <v>1</v>
      </c>
      <c r="C196" s="75" t="s">
        <v>301</v>
      </c>
      <c r="D196" s="75" t="s">
        <v>552</v>
      </c>
      <c r="E196" s="75" t="s">
        <v>1746</v>
      </c>
      <c r="F196" s="75">
        <v>2.0732141198312112E-3</v>
      </c>
      <c r="G196" s="75">
        <v>0</v>
      </c>
      <c r="H196" s="77" t="s">
        <v>2096</v>
      </c>
      <c r="K196" s="50">
        <v>46274.650868055556</v>
      </c>
      <c r="L196" s="47" t="s">
        <v>1746</v>
      </c>
      <c r="M196" s="47" t="s">
        <v>166</v>
      </c>
      <c r="N196" s="47">
        <v>1798.844781259194</v>
      </c>
      <c r="O196" s="47">
        <v>-249.82820483691921</v>
      </c>
      <c r="P196" s="47">
        <v>2499.9999999999923</v>
      </c>
      <c r="Q196" s="47" t="s">
        <v>1610</v>
      </c>
      <c r="R196" s="47">
        <v>49.999999999999922</v>
      </c>
      <c r="S196" s="47">
        <v>49.999999999999922</v>
      </c>
      <c r="T196" s="47"/>
      <c r="U196" s="47">
        <v>-0.62321623031615403</v>
      </c>
      <c r="V196" s="47">
        <v>520833.33333081403</v>
      </c>
      <c r="W196" s="47">
        <v>520833.33333307999</v>
      </c>
      <c r="X196" s="47">
        <v>-1.19209289550781E-6</v>
      </c>
      <c r="Y196" s="51" t="s">
        <v>1611</v>
      </c>
    </row>
    <row r="197" spans="1:25" x14ac:dyDescent="0.25">
      <c r="A197" s="76">
        <v>46274.650868055556</v>
      </c>
      <c r="B197" s="75">
        <v>1</v>
      </c>
      <c r="C197" s="75" t="s">
        <v>301</v>
      </c>
      <c r="D197" s="75" t="s">
        <v>552</v>
      </c>
      <c r="E197" s="75" t="s">
        <v>1747</v>
      </c>
      <c r="F197" s="75">
        <v>1.7466014297687728E-3</v>
      </c>
      <c r="G197" s="75">
        <v>0</v>
      </c>
      <c r="H197" s="77" t="s">
        <v>2096</v>
      </c>
      <c r="K197" s="50">
        <v>46274.650868055556</v>
      </c>
      <c r="L197" s="47" t="s">
        <v>1747</v>
      </c>
      <c r="M197" s="47" t="s">
        <v>166</v>
      </c>
      <c r="N197" s="47">
        <v>1839.4450566369205</v>
      </c>
      <c r="O197" s="47">
        <v>-279.01069340888239</v>
      </c>
      <c r="P197" s="47">
        <v>2500.0000000000291</v>
      </c>
      <c r="Q197" s="47" t="s">
        <v>1610</v>
      </c>
      <c r="R197" s="47">
        <v>50.000000000000291</v>
      </c>
      <c r="S197" s="47">
        <v>50.000000000000291</v>
      </c>
      <c r="T197" s="47"/>
      <c r="U197" s="47">
        <v>-0.62321623031615603</v>
      </c>
      <c r="V197" s="47">
        <v>520833.33333396498</v>
      </c>
      <c r="W197" s="47">
        <v>520833.33333305299</v>
      </c>
      <c r="X197" s="47">
        <v>-1.66893005371094E-6</v>
      </c>
      <c r="Y197" s="51" t="s">
        <v>1611</v>
      </c>
    </row>
    <row r="198" spans="1:25" x14ac:dyDescent="0.25">
      <c r="A198" s="76">
        <v>46274.650868055556</v>
      </c>
      <c r="B198" s="75">
        <v>1</v>
      </c>
      <c r="C198" s="75" t="s">
        <v>301</v>
      </c>
      <c r="D198" s="75" t="s">
        <v>552</v>
      </c>
      <c r="E198" s="75" t="s">
        <v>1748</v>
      </c>
      <c r="F198" s="75">
        <v>1.4199887397063338E-3</v>
      </c>
      <c r="G198" s="75">
        <v>0</v>
      </c>
      <c r="H198" s="77" t="s">
        <v>2096</v>
      </c>
      <c r="K198" s="50">
        <v>46274.650868055556</v>
      </c>
      <c r="L198" s="47" t="s">
        <v>1748</v>
      </c>
      <c r="M198" s="47" t="s">
        <v>166</v>
      </c>
      <c r="N198" s="47">
        <v>1880.0453320146476</v>
      </c>
      <c r="O198" s="47">
        <v>-308.19318198084557</v>
      </c>
      <c r="P198" s="47">
        <v>2499.9999999999923</v>
      </c>
      <c r="Q198" s="47" t="s">
        <v>1610</v>
      </c>
      <c r="R198" s="47">
        <v>49.999999999999922</v>
      </c>
      <c r="S198" s="47">
        <v>49.999999999999922</v>
      </c>
      <c r="T198" s="47"/>
      <c r="U198" s="47">
        <v>-0.62321623031615403</v>
      </c>
      <c r="V198" s="47">
        <v>520833.33333283401</v>
      </c>
      <c r="W198" s="47">
        <v>520833.33333156997</v>
      </c>
      <c r="X198" s="47">
        <v>7.1525573730468803E-7</v>
      </c>
      <c r="Y198" s="51" t="s">
        <v>1611</v>
      </c>
    </row>
    <row r="199" spans="1:25" x14ac:dyDescent="0.25">
      <c r="A199" s="76">
        <v>46274.650868055556</v>
      </c>
      <c r="B199" s="75">
        <v>1</v>
      </c>
      <c r="C199" s="75" t="s">
        <v>301</v>
      </c>
      <c r="D199" s="75" t="s">
        <v>552</v>
      </c>
      <c r="E199" s="75" t="s">
        <v>1749</v>
      </c>
      <c r="F199" s="75">
        <v>1.0933760496438954E-3</v>
      </c>
      <c r="G199" s="75">
        <v>0</v>
      </c>
      <c r="H199" s="77" t="s">
        <v>2096</v>
      </c>
      <c r="K199" s="50">
        <v>46274.650868055556</v>
      </c>
      <c r="L199" s="47" t="s">
        <v>1749</v>
      </c>
      <c r="M199" s="47" t="s">
        <v>166</v>
      </c>
      <c r="N199" s="47">
        <v>1920.6456073923741</v>
      </c>
      <c r="O199" s="47">
        <v>-337.37567055280874</v>
      </c>
      <c r="P199" s="47">
        <v>2500.0000000000164</v>
      </c>
      <c r="Q199" s="47" t="s">
        <v>1610</v>
      </c>
      <c r="R199" s="47">
        <v>50.000000000000163</v>
      </c>
      <c r="S199" s="47">
        <v>50.000000000000163</v>
      </c>
      <c r="T199" s="47"/>
      <c r="U199" s="47">
        <v>-0.62321623031614803</v>
      </c>
      <c r="V199" s="47">
        <v>520833.33333419502</v>
      </c>
      <c r="W199" s="47">
        <v>520833.333332051</v>
      </c>
      <c r="X199" s="47">
        <v>-2.3841857910156301E-6</v>
      </c>
      <c r="Y199" s="51" t="s">
        <v>1611</v>
      </c>
    </row>
    <row r="200" spans="1:25" x14ac:dyDescent="0.25">
      <c r="A200" s="76">
        <v>46274.650868055556</v>
      </c>
      <c r="B200" s="75">
        <v>1</v>
      </c>
      <c r="C200" s="75" t="s">
        <v>301</v>
      </c>
      <c r="D200" s="75" t="s">
        <v>552</v>
      </c>
      <c r="E200" s="75" t="s">
        <v>1750</v>
      </c>
      <c r="F200" s="75">
        <v>7.6676335958145701E-4</v>
      </c>
      <c r="G200" s="75">
        <v>0</v>
      </c>
      <c r="H200" s="77" t="s">
        <v>2096</v>
      </c>
      <c r="K200" s="50">
        <v>46274.650868055556</v>
      </c>
      <c r="L200" s="47" t="s">
        <v>1750</v>
      </c>
      <c r="M200" s="47" t="s">
        <v>166</v>
      </c>
      <c r="N200" s="47">
        <v>1961.2458827701007</v>
      </c>
      <c r="O200" s="47">
        <v>-366.55815912477192</v>
      </c>
      <c r="P200" s="47">
        <v>2499.9999999999923</v>
      </c>
      <c r="Q200" s="47" t="s">
        <v>1610</v>
      </c>
      <c r="R200" s="47">
        <v>49.999999999999922</v>
      </c>
      <c r="S200" s="47">
        <v>49.999999999999922</v>
      </c>
      <c r="T200" s="47"/>
      <c r="U200" s="47">
        <v>-0.62321623031615403</v>
      </c>
      <c r="V200" s="47">
        <v>520833.33333102497</v>
      </c>
      <c r="W200" s="47">
        <v>520833.33333256701</v>
      </c>
      <c r="X200" s="47">
        <v>-2.14576721191406E-6</v>
      </c>
      <c r="Y200" s="51" t="s">
        <v>1611</v>
      </c>
    </row>
    <row r="201" spans="1:25" x14ac:dyDescent="0.25">
      <c r="A201" s="76">
        <v>46274.650868055556</v>
      </c>
      <c r="B201" s="75">
        <v>1</v>
      </c>
      <c r="C201" s="75" t="s">
        <v>301</v>
      </c>
      <c r="D201" s="75" t="s">
        <v>552</v>
      </c>
      <c r="E201" s="75" t="s">
        <v>1751</v>
      </c>
      <c r="F201" s="75">
        <v>4.0070028263181979E-3</v>
      </c>
      <c r="G201" s="75">
        <v>0</v>
      </c>
      <c r="H201" s="77" t="s">
        <v>2096</v>
      </c>
      <c r="K201" s="50">
        <v>46274.650868055556</v>
      </c>
      <c r="L201" s="47" t="s">
        <v>1751</v>
      </c>
      <c r="M201" s="47" t="s">
        <v>166</v>
      </c>
      <c r="N201" s="47">
        <v>1625.0258929425236</v>
      </c>
      <c r="O201" s="47">
        <v>-63.315486599376754</v>
      </c>
      <c r="P201" s="47">
        <v>2499.9999999999991</v>
      </c>
      <c r="Q201" s="47" t="s">
        <v>1610</v>
      </c>
      <c r="R201" s="47">
        <v>49.999999999999993</v>
      </c>
      <c r="S201" s="47">
        <v>49.999999999999993</v>
      </c>
      <c r="T201" s="47"/>
      <c r="U201" s="47">
        <v>-0.62321623031615403</v>
      </c>
      <c r="V201" s="47">
        <v>520833.33333214099</v>
      </c>
      <c r="W201" s="47">
        <v>520833.333337171</v>
      </c>
      <c r="X201" s="47">
        <v>9.2387199401855501E-7</v>
      </c>
      <c r="Y201" s="51" t="s">
        <v>1611</v>
      </c>
    </row>
    <row r="202" spans="1:25" x14ac:dyDescent="0.25">
      <c r="A202" s="76">
        <v>46274.650868055556</v>
      </c>
      <c r="B202" s="75">
        <v>1</v>
      </c>
      <c r="C202" s="75" t="s">
        <v>301</v>
      </c>
      <c r="D202" s="75" t="s">
        <v>552</v>
      </c>
      <c r="E202" s="75" t="s">
        <v>1752</v>
      </c>
      <c r="F202" s="75">
        <v>3.6803901362557592E-3</v>
      </c>
      <c r="G202" s="75">
        <v>0</v>
      </c>
      <c r="H202" s="77" t="s">
        <v>2096</v>
      </c>
      <c r="K202" s="50">
        <v>46274.650868055556</v>
      </c>
      <c r="L202" s="47" t="s">
        <v>1752</v>
      </c>
      <c r="M202" s="47" t="s">
        <v>166</v>
      </c>
      <c r="N202" s="47">
        <v>1665.6261683202501</v>
      </c>
      <c r="O202" s="47">
        <v>-92.497975171339931</v>
      </c>
      <c r="P202" s="47">
        <v>2500.0000000000291</v>
      </c>
      <c r="Q202" s="47" t="s">
        <v>1610</v>
      </c>
      <c r="R202" s="47">
        <v>50.000000000000291</v>
      </c>
      <c r="S202" s="47">
        <v>50.000000000000291</v>
      </c>
      <c r="T202" s="47"/>
      <c r="U202" s="47">
        <v>-0.62321623031615603</v>
      </c>
      <c r="V202" s="47">
        <v>520833.33333387901</v>
      </c>
      <c r="W202" s="47">
        <v>520833.33333747101</v>
      </c>
      <c r="X202" s="47">
        <v>-1.19209289550781E-7</v>
      </c>
      <c r="Y202" s="51" t="s">
        <v>1611</v>
      </c>
    </row>
    <row r="203" spans="1:25" x14ac:dyDescent="0.25">
      <c r="A203" s="76">
        <v>46274.650868055556</v>
      </c>
      <c r="B203" s="75">
        <v>1</v>
      </c>
      <c r="C203" s="75" t="s">
        <v>301</v>
      </c>
      <c r="D203" s="75" t="s">
        <v>552</v>
      </c>
      <c r="E203" s="75" t="s">
        <v>1753</v>
      </c>
      <c r="F203" s="75">
        <v>3.3537774461933189E-3</v>
      </c>
      <c r="G203" s="75">
        <v>0</v>
      </c>
      <c r="H203" s="77" t="s">
        <v>2096</v>
      </c>
      <c r="K203" s="50">
        <v>46274.650868055556</v>
      </c>
      <c r="L203" s="47" t="s">
        <v>1753</v>
      </c>
      <c r="M203" s="47" t="s">
        <v>166</v>
      </c>
      <c r="N203" s="47">
        <v>1706.2264436979767</v>
      </c>
      <c r="O203" s="47">
        <v>-121.68046374330333</v>
      </c>
      <c r="P203" s="47">
        <v>2499.9999999999923</v>
      </c>
      <c r="Q203" s="47" t="s">
        <v>1610</v>
      </c>
      <c r="R203" s="47">
        <v>49.999999999999922</v>
      </c>
      <c r="S203" s="47">
        <v>49.999999999999922</v>
      </c>
      <c r="T203" s="47"/>
      <c r="U203" s="47">
        <v>-0.62321623031615403</v>
      </c>
      <c r="V203" s="47">
        <v>520833.33333464898</v>
      </c>
      <c r="W203" s="47">
        <v>520833.33333110198</v>
      </c>
      <c r="X203" s="47">
        <v>-1.01327896118164E-6</v>
      </c>
      <c r="Y203" s="51" t="s">
        <v>1611</v>
      </c>
    </row>
    <row r="204" spans="1:25" x14ac:dyDescent="0.25">
      <c r="A204" s="76">
        <v>46274.650868055556</v>
      </c>
      <c r="B204" s="75">
        <v>1</v>
      </c>
      <c r="C204" s="75" t="s">
        <v>301</v>
      </c>
      <c r="D204" s="75" t="s">
        <v>552</v>
      </c>
      <c r="E204" s="75" t="s">
        <v>1754</v>
      </c>
      <c r="F204" s="75">
        <v>3.0271647561308816E-3</v>
      </c>
      <c r="G204" s="75">
        <v>0</v>
      </c>
      <c r="H204" s="77" t="s">
        <v>2096</v>
      </c>
      <c r="K204" s="50">
        <v>46274.650868055556</v>
      </c>
      <c r="L204" s="47" t="s">
        <v>1754</v>
      </c>
      <c r="M204" s="47" t="s">
        <v>166</v>
      </c>
      <c r="N204" s="47">
        <v>1746.8267190757037</v>
      </c>
      <c r="O204" s="47">
        <v>-150.86295231526628</v>
      </c>
      <c r="P204" s="47">
        <v>2500.0000000000291</v>
      </c>
      <c r="Q204" s="47" t="s">
        <v>1610</v>
      </c>
      <c r="R204" s="47">
        <v>50.000000000000291</v>
      </c>
      <c r="S204" s="47">
        <v>50.000000000000291</v>
      </c>
      <c r="T204" s="47"/>
      <c r="U204" s="47">
        <v>-0.62321623031615603</v>
      </c>
      <c r="V204" s="47">
        <v>520833.333333107</v>
      </c>
      <c r="W204" s="47">
        <v>520833.333332751</v>
      </c>
      <c r="X204" s="47">
        <v>5.9604644775390604E-7</v>
      </c>
      <c r="Y204" s="51" t="s">
        <v>1611</v>
      </c>
    </row>
    <row r="205" spans="1:25" x14ac:dyDescent="0.25">
      <c r="A205" s="76">
        <v>46274.650868055556</v>
      </c>
      <c r="B205" s="75">
        <v>1</v>
      </c>
      <c r="C205" s="75" t="s">
        <v>301</v>
      </c>
      <c r="D205" s="75" t="s">
        <v>552</v>
      </c>
      <c r="E205" s="75" t="s">
        <v>1755</v>
      </c>
      <c r="F205" s="75">
        <v>2.7005520660684412E-3</v>
      </c>
      <c r="G205" s="75">
        <v>0</v>
      </c>
      <c r="H205" s="77" t="s">
        <v>2096</v>
      </c>
      <c r="K205" s="50">
        <v>46274.650868055556</v>
      </c>
      <c r="L205" s="47" t="s">
        <v>1755</v>
      </c>
      <c r="M205" s="47" t="s">
        <v>166</v>
      </c>
      <c r="N205" s="47">
        <v>1787.4269944534303</v>
      </c>
      <c r="O205" s="47">
        <v>-180.04544088722969</v>
      </c>
      <c r="P205" s="47">
        <v>2499.9999999999923</v>
      </c>
      <c r="Q205" s="47" t="s">
        <v>1610</v>
      </c>
      <c r="R205" s="47">
        <v>49.999999999999922</v>
      </c>
      <c r="S205" s="47">
        <v>49.999999999999922</v>
      </c>
      <c r="T205" s="47"/>
      <c r="U205" s="47">
        <v>-0.62321623031615403</v>
      </c>
      <c r="V205" s="47">
        <v>520833.33333527902</v>
      </c>
      <c r="W205" s="47">
        <v>520833.33333189</v>
      </c>
      <c r="X205" s="47">
        <v>2.02655792236328E-6</v>
      </c>
      <c r="Y205" s="51" t="s">
        <v>1611</v>
      </c>
    </row>
    <row r="206" spans="1:25" x14ac:dyDescent="0.25">
      <c r="A206" s="76">
        <v>46274.650868055556</v>
      </c>
      <c r="B206" s="75">
        <v>1</v>
      </c>
      <c r="C206" s="75" t="s">
        <v>301</v>
      </c>
      <c r="D206" s="75" t="s">
        <v>552</v>
      </c>
      <c r="E206" s="75" t="s">
        <v>1756</v>
      </c>
      <c r="F206" s="75">
        <v>2.3739393760060044E-3</v>
      </c>
      <c r="G206" s="75">
        <v>0</v>
      </c>
      <c r="H206" s="77" t="s">
        <v>2096</v>
      </c>
      <c r="K206" s="50">
        <v>46274.650868055556</v>
      </c>
      <c r="L206" s="47" t="s">
        <v>1756</v>
      </c>
      <c r="M206" s="47" t="s">
        <v>166</v>
      </c>
      <c r="N206" s="47">
        <v>1828.0272698311574</v>
      </c>
      <c r="O206" s="47">
        <v>-209.22792945919264</v>
      </c>
      <c r="P206" s="47">
        <v>2500.0000000000059</v>
      </c>
      <c r="Q206" s="47" t="s">
        <v>1610</v>
      </c>
      <c r="R206" s="47">
        <v>50.000000000000057</v>
      </c>
      <c r="S206" s="47">
        <v>50.000000000000057</v>
      </c>
      <c r="T206" s="47"/>
      <c r="U206" s="47">
        <v>-0.62321623031616102</v>
      </c>
      <c r="V206" s="47">
        <v>520833.33333499101</v>
      </c>
      <c r="W206" s="47">
        <v>520833.33333061601</v>
      </c>
      <c r="X206" s="47">
        <v>1.5497207641601601E-6</v>
      </c>
      <c r="Y206" s="51" t="s">
        <v>1611</v>
      </c>
    </row>
    <row r="207" spans="1:25" x14ac:dyDescent="0.25">
      <c r="A207" s="76">
        <v>46274.650868055556</v>
      </c>
      <c r="B207" s="75">
        <v>1</v>
      </c>
      <c r="C207" s="75" t="s">
        <v>301</v>
      </c>
      <c r="D207" s="75" t="s">
        <v>552</v>
      </c>
      <c r="E207" s="75" t="s">
        <v>1757</v>
      </c>
      <c r="F207" s="75">
        <v>2.047326685943564E-3</v>
      </c>
      <c r="G207" s="75">
        <v>0</v>
      </c>
      <c r="H207" s="77" t="s">
        <v>2096</v>
      </c>
      <c r="K207" s="50">
        <v>46274.650868055556</v>
      </c>
      <c r="L207" s="47" t="s">
        <v>1757</v>
      </c>
      <c r="M207" s="47" t="s">
        <v>166</v>
      </c>
      <c r="N207" s="47">
        <v>1868.6275452088839</v>
      </c>
      <c r="O207" s="47">
        <v>-238.41041803115604</v>
      </c>
      <c r="P207" s="47">
        <v>2499.9999999999923</v>
      </c>
      <c r="Q207" s="47" t="s">
        <v>1610</v>
      </c>
      <c r="R207" s="47">
        <v>49.999999999999922</v>
      </c>
      <c r="S207" s="47">
        <v>49.999999999999922</v>
      </c>
      <c r="T207" s="47"/>
      <c r="U207" s="47">
        <v>-0.62321623031615403</v>
      </c>
      <c r="V207" s="47">
        <v>520833.33333589497</v>
      </c>
      <c r="W207" s="47">
        <v>520833.33333454299</v>
      </c>
      <c r="X207" s="47">
        <v>2.3841857910156301E-6</v>
      </c>
      <c r="Y207" s="51" t="s">
        <v>1611</v>
      </c>
    </row>
    <row r="208" spans="1:25" x14ac:dyDescent="0.25">
      <c r="A208" s="76">
        <v>46274.650868055556</v>
      </c>
      <c r="B208" s="75">
        <v>1</v>
      </c>
      <c r="C208" s="75" t="s">
        <v>301</v>
      </c>
      <c r="D208" s="75" t="s">
        <v>552</v>
      </c>
      <c r="E208" s="75" t="s">
        <v>1758</v>
      </c>
      <c r="F208" s="75">
        <v>1.7207139958811254E-3</v>
      </c>
      <c r="G208" s="75">
        <v>0</v>
      </c>
      <c r="H208" s="77" t="s">
        <v>2096</v>
      </c>
      <c r="K208" s="50">
        <v>46274.650868055556</v>
      </c>
      <c r="L208" s="47" t="s">
        <v>1758</v>
      </c>
      <c r="M208" s="47" t="s">
        <v>166</v>
      </c>
      <c r="N208" s="47">
        <v>1909.2278205866105</v>
      </c>
      <c r="O208" s="47">
        <v>-267.59290660311922</v>
      </c>
      <c r="P208" s="47">
        <v>2499.9999999999923</v>
      </c>
      <c r="Q208" s="47" t="s">
        <v>1610</v>
      </c>
      <c r="R208" s="47">
        <v>49.999999999999922</v>
      </c>
      <c r="S208" s="47">
        <v>49.999999999999922</v>
      </c>
      <c r="T208" s="47"/>
      <c r="U208" s="47">
        <v>-0.62321623031615403</v>
      </c>
      <c r="V208" s="47">
        <v>520833.333335959</v>
      </c>
      <c r="W208" s="47">
        <v>520833.33333253901</v>
      </c>
      <c r="X208" s="47">
        <v>1.9073486328125E-6</v>
      </c>
      <c r="Y208" s="51" t="s">
        <v>1611</v>
      </c>
    </row>
    <row r="209" spans="1:25" x14ac:dyDescent="0.25">
      <c r="A209" s="76">
        <v>46274.650868055556</v>
      </c>
      <c r="B209" s="75">
        <v>1</v>
      </c>
      <c r="C209" s="75" t="s">
        <v>301</v>
      </c>
      <c r="D209" s="75" t="s">
        <v>552</v>
      </c>
      <c r="E209" s="75" t="s">
        <v>1759</v>
      </c>
      <c r="F209" s="75">
        <v>1.3941013058186931E-3</v>
      </c>
      <c r="G209" s="75">
        <v>0</v>
      </c>
      <c r="H209" s="77" t="s">
        <v>2096</v>
      </c>
      <c r="K209" s="50">
        <v>46274.650868055556</v>
      </c>
      <c r="L209" s="47" t="s">
        <v>1759</v>
      </c>
      <c r="M209" s="47" t="s">
        <v>166</v>
      </c>
      <c r="N209" s="47">
        <v>1949.8280959643371</v>
      </c>
      <c r="O209" s="47">
        <v>-296.77539517508171</v>
      </c>
      <c r="P209" s="47">
        <v>2500.0000000000291</v>
      </c>
      <c r="Q209" s="47" t="s">
        <v>1610</v>
      </c>
      <c r="R209" s="47">
        <v>50.000000000000291</v>
      </c>
      <c r="S209" s="47">
        <v>50.000000000000291</v>
      </c>
      <c r="T209" s="47"/>
      <c r="U209" s="47">
        <v>-0.62321623031615603</v>
      </c>
      <c r="V209" s="47">
        <v>520833.33333235601</v>
      </c>
      <c r="W209" s="47">
        <v>520833.333331245</v>
      </c>
      <c r="X209" s="47">
        <v>-3.09944152832031E-6</v>
      </c>
      <c r="Y209" s="51" t="s">
        <v>1611</v>
      </c>
    </row>
    <row r="210" spans="1:25" x14ac:dyDescent="0.25">
      <c r="A210" s="76">
        <v>46274.650868055556</v>
      </c>
      <c r="B210" s="75">
        <v>1</v>
      </c>
      <c r="C210" s="75" t="s">
        <v>301</v>
      </c>
      <c r="D210" s="75" t="s">
        <v>552</v>
      </c>
      <c r="E210" s="75" t="s">
        <v>1760</v>
      </c>
      <c r="F210" s="75">
        <v>1.0674886157562519E-3</v>
      </c>
      <c r="G210" s="75">
        <v>0</v>
      </c>
      <c r="H210" s="77" t="s">
        <v>2096</v>
      </c>
      <c r="K210" s="50">
        <v>46274.650868055556</v>
      </c>
      <c r="L210" s="47" t="s">
        <v>1760</v>
      </c>
      <c r="M210" s="47" t="s">
        <v>166</v>
      </c>
      <c r="N210" s="47">
        <v>1990.4283713420641</v>
      </c>
      <c r="O210" s="47">
        <v>-325.95788374704512</v>
      </c>
      <c r="P210" s="47">
        <v>2499.9999999999923</v>
      </c>
      <c r="Q210" s="47" t="s">
        <v>1610</v>
      </c>
      <c r="R210" s="47">
        <v>49.999999999999922</v>
      </c>
      <c r="S210" s="47">
        <v>49.999999999999922</v>
      </c>
      <c r="T210" s="47"/>
      <c r="U210" s="47">
        <v>-0.62321623031615403</v>
      </c>
      <c r="V210" s="47">
        <v>520833.33333347901</v>
      </c>
      <c r="W210" s="47">
        <v>520833.33333235601</v>
      </c>
      <c r="X210" s="47">
        <v>-1.9073486328125E-6</v>
      </c>
      <c r="Y210" s="51" t="s">
        <v>1611</v>
      </c>
    </row>
    <row r="211" spans="1:25" x14ac:dyDescent="0.25">
      <c r="A211" s="76">
        <v>46274.650868055556</v>
      </c>
      <c r="B211" s="75">
        <v>1</v>
      </c>
      <c r="C211" s="75" t="s">
        <v>301</v>
      </c>
      <c r="D211" s="75" t="s">
        <v>552</v>
      </c>
      <c r="E211" s="75" t="s">
        <v>1761</v>
      </c>
      <c r="F211" s="75">
        <v>4.3077280824929927E-3</v>
      </c>
      <c r="G211" s="75">
        <v>0</v>
      </c>
      <c r="H211" s="77" t="s">
        <v>2096</v>
      </c>
      <c r="K211" s="50">
        <v>46274.650868055556</v>
      </c>
      <c r="L211" s="47" t="s">
        <v>1761</v>
      </c>
      <c r="M211" s="47" t="s">
        <v>166</v>
      </c>
      <c r="N211" s="47">
        <v>1654.208381514487</v>
      </c>
      <c r="O211" s="47">
        <v>-22.715211221649952</v>
      </c>
      <c r="P211" s="47">
        <v>2500.0000000000059</v>
      </c>
      <c r="Q211" s="47" t="s">
        <v>1610</v>
      </c>
      <c r="R211" s="47">
        <v>50.000000000000057</v>
      </c>
      <c r="S211" s="47">
        <v>50.000000000000057</v>
      </c>
      <c r="T211" s="47"/>
      <c r="U211" s="47">
        <v>-0.62321623031615703</v>
      </c>
      <c r="V211" s="47">
        <v>520833.333334208</v>
      </c>
      <c r="W211" s="47">
        <v>520833.33333454101</v>
      </c>
      <c r="X211" s="47">
        <v>2.9653310775756802E-6</v>
      </c>
      <c r="Y211" s="51" t="s">
        <v>1611</v>
      </c>
    </row>
    <row r="212" spans="1:25" x14ac:dyDescent="0.25">
      <c r="A212" s="76">
        <v>46274.650868055556</v>
      </c>
      <c r="B212" s="75">
        <v>1</v>
      </c>
      <c r="C212" s="75" t="s">
        <v>301</v>
      </c>
      <c r="D212" s="75" t="s">
        <v>552</v>
      </c>
      <c r="E212" s="75" t="s">
        <v>1762</v>
      </c>
      <c r="F212" s="75">
        <v>3.9811153924305519E-3</v>
      </c>
      <c r="G212" s="75">
        <v>0</v>
      </c>
      <c r="H212" s="77" t="s">
        <v>2096</v>
      </c>
      <c r="K212" s="50">
        <v>46274.650868055556</v>
      </c>
      <c r="L212" s="47" t="s">
        <v>1762</v>
      </c>
      <c r="M212" s="47" t="s">
        <v>166</v>
      </c>
      <c r="N212" s="47">
        <v>1694.8086568922135</v>
      </c>
      <c r="O212" s="47">
        <v>-51.897699793613356</v>
      </c>
      <c r="P212" s="47">
        <v>2499.9999999999991</v>
      </c>
      <c r="Q212" s="47" t="s">
        <v>1610</v>
      </c>
      <c r="R212" s="47">
        <v>49.999999999999993</v>
      </c>
      <c r="S212" s="47">
        <v>49.999999999999993</v>
      </c>
      <c r="T212" s="47"/>
      <c r="U212" s="47">
        <v>-0.62321623031615403</v>
      </c>
      <c r="V212" s="47">
        <v>520833.33333647897</v>
      </c>
      <c r="W212" s="47">
        <v>520833.33333343401</v>
      </c>
      <c r="X212" s="47">
        <v>1.3709068298339799E-6</v>
      </c>
      <c r="Y212" s="51" t="s">
        <v>1611</v>
      </c>
    </row>
    <row r="213" spans="1:25" x14ac:dyDescent="0.25">
      <c r="A213" s="76">
        <v>46274.650868055556</v>
      </c>
      <c r="B213" s="75">
        <v>1</v>
      </c>
      <c r="C213" s="75" t="s">
        <v>301</v>
      </c>
      <c r="D213" s="75" t="s">
        <v>552</v>
      </c>
      <c r="E213" s="75" t="s">
        <v>1763</v>
      </c>
      <c r="F213" s="75">
        <v>3.6545027023681138E-3</v>
      </c>
      <c r="G213" s="75">
        <v>0</v>
      </c>
      <c r="H213" s="77" t="s">
        <v>2096</v>
      </c>
      <c r="K213" s="50">
        <v>46274.650868055556</v>
      </c>
      <c r="L213" s="47" t="s">
        <v>1763</v>
      </c>
      <c r="M213" s="47" t="s">
        <v>166</v>
      </c>
      <c r="N213" s="47">
        <v>1735.4089322699401</v>
      </c>
      <c r="O213" s="47">
        <v>-81.080188365576532</v>
      </c>
      <c r="P213" s="47">
        <v>2499.9999999999923</v>
      </c>
      <c r="Q213" s="47" t="s">
        <v>1610</v>
      </c>
      <c r="R213" s="47">
        <v>49.999999999999922</v>
      </c>
      <c r="S213" s="47">
        <v>49.999999999999922</v>
      </c>
      <c r="T213" s="47"/>
      <c r="U213" s="47">
        <v>-0.62321623031615403</v>
      </c>
      <c r="V213" s="47">
        <v>520833.33333546302</v>
      </c>
      <c r="W213" s="47">
        <v>520833.333335692</v>
      </c>
      <c r="X213" s="47">
        <v>4.1723251342773404E-6</v>
      </c>
      <c r="Y213" s="51" t="s">
        <v>1611</v>
      </c>
    </row>
    <row r="214" spans="1:25" x14ac:dyDescent="0.25">
      <c r="A214" s="76">
        <v>46274.650868055556</v>
      </c>
      <c r="B214" s="75">
        <v>1</v>
      </c>
      <c r="C214" s="75" t="s">
        <v>301</v>
      </c>
      <c r="D214" s="75" t="s">
        <v>552</v>
      </c>
      <c r="E214" s="75" t="s">
        <v>1764</v>
      </c>
      <c r="F214" s="75">
        <v>3.3278900123056756E-3</v>
      </c>
      <c r="G214" s="75">
        <v>0</v>
      </c>
      <c r="H214" s="77" t="s">
        <v>2096</v>
      </c>
      <c r="K214" s="50">
        <v>46274.650868055556</v>
      </c>
      <c r="L214" s="47" t="s">
        <v>1764</v>
      </c>
      <c r="M214" s="47" t="s">
        <v>166</v>
      </c>
      <c r="N214" s="47">
        <v>1776.0092076476667</v>
      </c>
      <c r="O214" s="47">
        <v>-110.26267693753971</v>
      </c>
      <c r="P214" s="47">
        <v>2500.0000000000291</v>
      </c>
      <c r="Q214" s="47" t="s">
        <v>1610</v>
      </c>
      <c r="R214" s="47">
        <v>50.000000000000291</v>
      </c>
      <c r="S214" s="47">
        <v>50.000000000000291</v>
      </c>
      <c r="T214" s="47"/>
      <c r="U214" s="47">
        <v>-0.62321623031615603</v>
      </c>
      <c r="V214" s="47">
        <v>520833.33333445399</v>
      </c>
      <c r="W214" s="47">
        <v>520833.33332957001</v>
      </c>
      <c r="X214" s="47">
        <v>-1.7881393432617201E-7</v>
      </c>
      <c r="Y214" s="51" t="s">
        <v>1611</v>
      </c>
    </row>
    <row r="215" spans="1:25" x14ac:dyDescent="0.25">
      <c r="A215" s="76">
        <v>46274.650868055556</v>
      </c>
      <c r="B215" s="75">
        <v>1</v>
      </c>
      <c r="C215" s="75" t="s">
        <v>301</v>
      </c>
      <c r="D215" s="75" t="s">
        <v>552</v>
      </c>
      <c r="E215" s="75" t="s">
        <v>1765</v>
      </c>
      <c r="F215" s="75">
        <v>3.0012773222432391E-3</v>
      </c>
      <c r="G215" s="75">
        <v>0</v>
      </c>
      <c r="H215" s="77" t="s">
        <v>2096</v>
      </c>
      <c r="K215" s="50">
        <v>46274.650868055556</v>
      </c>
      <c r="L215" s="47" t="s">
        <v>1765</v>
      </c>
      <c r="M215" s="47" t="s">
        <v>166</v>
      </c>
      <c r="N215" s="47">
        <v>1816.6094830253933</v>
      </c>
      <c r="O215" s="47">
        <v>-139.44516550950266</v>
      </c>
      <c r="P215" s="47">
        <v>2499.9999999999923</v>
      </c>
      <c r="Q215" s="47" t="s">
        <v>1610</v>
      </c>
      <c r="R215" s="47">
        <v>49.999999999999922</v>
      </c>
      <c r="S215" s="47">
        <v>49.999999999999922</v>
      </c>
      <c r="T215" s="47"/>
      <c r="U215" s="47">
        <v>-0.62321623031615403</v>
      </c>
      <c r="V215" s="47">
        <v>520833.33333306498</v>
      </c>
      <c r="W215" s="47">
        <v>520833.33333226101</v>
      </c>
      <c r="X215" s="47">
        <v>-4.52995300292969E-6</v>
      </c>
      <c r="Y215" s="51" t="s">
        <v>1611</v>
      </c>
    </row>
    <row r="216" spans="1:25" x14ac:dyDescent="0.25">
      <c r="A216" s="76">
        <v>46274.650868055556</v>
      </c>
      <c r="B216" s="75">
        <v>1</v>
      </c>
      <c r="C216" s="75" t="s">
        <v>301</v>
      </c>
      <c r="D216" s="75" t="s">
        <v>552</v>
      </c>
      <c r="E216" s="75" t="s">
        <v>1766</v>
      </c>
      <c r="F216" s="75">
        <v>2.6746646321807979E-3</v>
      </c>
      <c r="G216" s="75">
        <v>0</v>
      </c>
      <c r="H216" s="77" t="s">
        <v>2096</v>
      </c>
      <c r="K216" s="50">
        <v>46274.650868055556</v>
      </c>
      <c r="L216" s="47" t="s">
        <v>1766</v>
      </c>
      <c r="M216" s="47" t="s">
        <v>166</v>
      </c>
      <c r="N216" s="47">
        <v>1857.2097584031203</v>
      </c>
      <c r="O216" s="47">
        <v>-168.62765408146606</v>
      </c>
      <c r="P216" s="47">
        <v>2499.9999999999923</v>
      </c>
      <c r="Q216" s="47" t="s">
        <v>1610</v>
      </c>
      <c r="R216" s="47">
        <v>49.999999999999922</v>
      </c>
      <c r="S216" s="47">
        <v>49.999999999999922</v>
      </c>
      <c r="T216" s="47"/>
      <c r="U216" s="47">
        <v>-0.62321623031615403</v>
      </c>
      <c r="V216" s="47">
        <v>520833.33333519899</v>
      </c>
      <c r="W216" s="47">
        <v>520833.33333049901</v>
      </c>
      <c r="X216" s="47">
        <v>2.86102294921875E-6</v>
      </c>
      <c r="Y216" s="51" t="s">
        <v>1611</v>
      </c>
    </row>
    <row r="217" spans="1:25" x14ac:dyDescent="0.25">
      <c r="A217" s="76">
        <v>46274.650868055556</v>
      </c>
      <c r="B217" s="75">
        <v>1</v>
      </c>
      <c r="C217" s="75" t="s">
        <v>301</v>
      </c>
      <c r="D217" s="75" t="s">
        <v>552</v>
      </c>
      <c r="E217" s="75" t="s">
        <v>1767</v>
      </c>
      <c r="F217" s="75">
        <v>2.3480519421183615E-3</v>
      </c>
      <c r="G217" s="75">
        <v>0</v>
      </c>
      <c r="H217" s="77" t="s">
        <v>2096</v>
      </c>
      <c r="K217" s="50">
        <v>46274.650868055556</v>
      </c>
      <c r="L217" s="47" t="s">
        <v>1767</v>
      </c>
      <c r="M217" s="47" t="s">
        <v>166</v>
      </c>
      <c r="N217" s="47">
        <v>1897.8100337808469</v>
      </c>
      <c r="O217" s="47">
        <v>-197.81014265342901</v>
      </c>
      <c r="P217" s="47">
        <v>2500.0000000000291</v>
      </c>
      <c r="Q217" s="47" t="s">
        <v>1610</v>
      </c>
      <c r="R217" s="47">
        <v>50.000000000000291</v>
      </c>
      <c r="S217" s="47">
        <v>50.000000000000291</v>
      </c>
      <c r="T217" s="47"/>
      <c r="U217" s="47">
        <v>-0.62321623031615603</v>
      </c>
      <c r="V217" s="47">
        <v>520833.33333484101</v>
      </c>
      <c r="W217" s="47">
        <v>520833.33333331801</v>
      </c>
      <c r="X217" s="47">
        <v>-8.3446502685546896E-7</v>
      </c>
      <c r="Y217" s="51" t="s">
        <v>1611</v>
      </c>
    </row>
    <row r="218" spans="1:25" x14ac:dyDescent="0.25">
      <c r="A218" s="76">
        <v>46274.650868055556</v>
      </c>
      <c r="B218" s="75">
        <v>1</v>
      </c>
      <c r="C218" s="75" t="s">
        <v>301</v>
      </c>
      <c r="D218" s="75" t="s">
        <v>552</v>
      </c>
      <c r="E218" s="75" t="s">
        <v>1768</v>
      </c>
      <c r="F218" s="75">
        <v>2.0214392520559224E-3</v>
      </c>
      <c r="G218" s="75">
        <v>0</v>
      </c>
      <c r="H218" s="77" t="s">
        <v>2096</v>
      </c>
      <c r="K218" s="50">
        <v>46274.650868055556</v>
      </c>
      <c r="L218" s="47" t="s">
        <v>1768</v>
      </c>
      <c r="M218" s="47" t="s">
        <v>166</v>
      </c>
      <c r="N218" s="47">
        <v>1938.4103091585739</v>
      </c>
      <c r="O218" s="47">
        <v>-226.99263122539219</v>
      </c>
      <c r="P218" s="47">
        <v>2499.9999999999923</v>
      </c>
      <c r="Q218" s="47" t="s">
        <v>1610</v>
      </c>
      <c r="R218" s="47">
        <v>49.999999999999922</v>
      </c>
      <c r="S218" s="47">
        <v>49.999999999999922</v>
      </c>
      <c r="T218" s="47"/>
      <c r="U218" s="47">
        <v>-0.62321623031615403</v>
      </c>
      <c r="V218" s="47">
        <v>520833.33333192498</v>
      </c>
      <c r="W218" s="47">
        <v>520833.33333154698</v>
      </c>
      <c r="X218" s="47">
        <v>0</v>
      </c>
      <c r="Y218" s="51" t="s">
        <v>1611</v>
      </c>
    </row>
    <row r="219" spans="1:25" x14ac:dyDescent="0.25">
      <c r="A219" s="76">
        <v>46274.650868055556</v>
      </c>
      <c r="B219" s="75">
        <v>1</v>
      </c>
      <c r="C219" s="75" t="s">
        <v>301</v>
      </c>
      <c r="D219" s="75" t="s">
        <v>552</v>
      </c>
      <c r="E219" s="75" t="s">
        <v>1769</v>
      </c>
      <c r="F219" s="75">
        <v>1.6948265619934838E-3</v>
      </c>
      <c r="G219" s="75">
        <v>0</v>
      </c>
      <c r="H219" s="77" t="s">
        <v>2096</v>
      </c>
      <c r="K219" s="50">
        <v>46274.650868055556</v>
      </c>
      <c r="L219" s="47" t="s">
        <v>1769</v>
      </c>
      <c r="M219" s="47" t="s">
        <v>166</v>
      </c>
      <c r="N219" s="47">
        <v>1979.0105845363005</v>
      </c>
      <c r="O219" s="47">
        <v>-256.17511979735536</v>
      </c>
      <c r="P219" s="47">
        <v>2499.9999999999923</v>
      </c>
      <c r="Q219" s="47" t="s">
        <v>1610</v>
      </c>
      <c r="R219" s="47">
        <v>49.999999999999922</v>
      </c>
      <c r="S219" s="47">
        <v>49.999999999999922</v>
      </c>
      <c r="T219" s="47"/>
      <c r="U219" s="47">
        <v>-0.62321623031615403</v>
      </c>
      <c r="V219" s="47">
        <v>520833.33333280898</v>
      </c>
      <c r="W219" s="47">
        <v>520833.33333454299</v>
      </c>
      <c r="X219" s="47">
        <v>-7.1525573730468803E-7</v>
      </c>
      <c r="Y219" s="51" t="s">
        <v>1611</v>
      </c>
    </row>
    <row r="220" spans="1:25" x14ac:dyDescent="0.25">
      <c r="A220" s="76">
        <v>46274.650868055556</v>
      </c>
      <c r="B220" s="75">
        <v>1</v>
      </c>
      <c r="C220" s="75" t="s">
        <v>301</v>
      </c>
      <c r="D220" s="75" t="s">
        <v>552</v>
      </c>
      <c r="E220" s="75" t="s">
        <v>1770</v>
      </c>
      <c r="F220" s="75">
        <v>1.3682138719310454E-3</v>
      </c>
      <c r="G220" s="75">
        <v>0</v>
      </c>
      <c r="H220" s="77" t="s">
        <v>2096</v>
      </c>
      <c r="K220" s="50">
        <v>46274.650868055556</v>
      </c>
      <c r="L220" s="47" t="s">
        <v>1770</v>
      </c>
      <c r="M220" s="47" t="s">
        <v>166</v>
      </c>
      <c r="N220" s="47">
        <v>2019.6108599140271</v>
      </c>
      <c r="O220" s="47">
        <v>-285.35760836931854</v>
      </c>
      <c r="P220" s="47">
        <v>2499.9999999999923</v>
      </c>
      <c r="Q220" s="47" t="s">
        <v>1610</v>
      </c>
      <c r="R220" s="47">
        <v>49.999999999999922</v>
      </c>
      <c r="S220" s="47">
        <v>49.999999999999922</v>
      </c>
      <c r="T220" s="47"/>
      <c r="U220" s="47">
        <v>-0.62321623031615403</v>
      </c>
      <c r="V220" s="47">
        <v>520833.33333512</v>
      </c>
      <c r="W220" s="47">
        <v>520833.33333142102</v>
      </c>
      <c r="X220" s="47">
        <v>2.86102294921875E-6</v>
      </c>
      <c r="Y220" s="51" t="s">
        <v>1611</v>
      </c>
    </row>
    <row r="221" spans="1:25" x14ac:dyDescent="0.25">
      <c r="A221" s="76">
        <v>46274.650868055556</v>
      </c>
      <c r="B221" s="75">
        <v>1</v>
      </c>
      <c r="C221" s="75" t="s">
        <v>301</v>
      </c>
      <c r="D221" s="75" t="s">
        <v>552</v>
      </c>
      <c r="E221" s="75" t="s">
        <v>1771</v>
      </c>
      <c r="F221" s="75">
        <v>3.9552279585429069E-3</v>
      </c>
      <c r="G221" s="75">
        <v>0</v>
      </c>
      <c r="H221" s="77" t="s">
        <v>2096</v>
      </c>
      <c r="K221" s="50">
        <v>46274.650868055556</v>
      </c>
      <c r="L221" s="47" t="s">
        <v>1771</v>
      </c>
      <c r="M221" s="47" t="s">
        <v>166</v>
      </c>
      <c r="N221" s="47">
        <v>1764.5914208419035</v>
      </c>
      <c r="O221" s="47">
        <v>-40.479912987849957</v>
      </c>
      <c r="P221" s="47">
        <v>2499.9999999999991</v>
      </c>
      <c r="Q221" s="47" t="s">
        <v>1610</v>
      </c>
      <c r="R221" s="47">
        <v>49.999999999999993</v>
      </c>
      <c r="S221" s="47">
        <v>49.999999999999993</v>
      </c>
      <c r="T221" s="47"/>
      <c r="U221" s="47">
        <v>-0.62321623031615403</v>
      </c>
      <c r="V221" s="47">
        <v>520833.33333573199</v>
      </c>
      <c r="W221" s="47">
        <v>520833.33333089203</v>
      </c>
      <c r="X221" s="47">
        <v>2.86102294921875E-6</v>
      </c>
      <c r="Y221" s="51" t="s">
        <v>1611</v>
      </c>
    </row>
    <row r="222" spans="1:25" x14ac:dyDescent="0.25">
      <c r="A222" s="76">
        <v>46274.650868055556</v>
      </c>
      <c r="B222" s="75">
        <v>1</v>
      </c>
      <c r="C222" s="75" t="s">
        <v>301</v>
      </c>
      <c r="D222" s="75" t="s">
        <v>552</v>
      </c>
      <c r="E222" s="75" t="s">
        <v>1772</v>
      </c>
      <c r="F222" s="75">
        <v>3.6286152684804683E-3</v>
      </c>
      <c r="G222" s="75">
        <v>0</v>
      </c>
      <c r="H222" s="77" t="s">
        <v>2096</v>
      </c>
      <c r="K222" s="50">
        <v>46274.650868055556</v>
      </c>
      <c r="L222" s="47" t="s">
        <v>1772</v>
      </c>
      <c r="M222" s="47" t="s">
        <v>166</v>
      </c>
      <c r="N222" s="47">
        <v>1805.1916962196301</v>
      </c>
      <c r="O222" s="47">
        <v>-69.662401559813134</v>
      </c>
      <c r="P222" s="47">
        <v>2499.9999999999923</v>
      </c>
      <c r="Q222" s="47" t="s">
        <v>1610</v>
      </c>
      <c r="R222" s="47">
        <v>49.999999999999922</v>
      </c>
      <c r="S222" s="47">
        <v>49.999999999999922</v>
      </c>
      <c r="T222" s="47"/>
      <c r="U222" s="47">
        <v>-0.62321623031615403</v>
      </c>
      <c r="V222" s="47">
        <v>520833.33333546302</v>
      </c>
      <c r="W222" s="47">
        <v>520833.333330261</v>
      </c>
      <c r="X222" s="47">
        <v>-1.19209289550781E-7</v>
      </c>
      <c r="Y222" s="51" t="s">
        <v>1611</v>
      </c>
    </row>
    <row r="223" spans="1:25" x14ac:dyDescent="0.25">
      <c r="A223" s="76">
        <v>46274.650868055556</v>
      </c>
      <c r="B223" s="75">
        <v>1</v>
      </c>
      <c r="C223" s="75" t="s">
        <v>301</v>
      </c>
      <c r="D223" s="75" t="s">
        <v>552</v>
      </c>
      <c r="E223" s="75" t="s">
        <v>1773</v>
      </c>
      <c r="F223" s="75">
        <v>3.3020025784180301E-3</v>
      </c>
      <c r="G223" s="75">
        <v>0</v>
      </c>
      <c r="H223" s="77" t="s">
        <v>2096</v>
      </c>
      <c r="K223" s="50">
        <v>46274.650868055556</v>
      </c>
      <c r="L223" s="47" t="s">
        <v>1773</v>
      </c>
      <c r="M223" s="47" t="s">
        <v>166</v>
      </c>
      <c r="N223" s="47">
        <v>1845.7919715973567</v>
      </c>
      <c r="O223" s="47">
        <v>-98.84489013177631</v>
      </c>
      <c r="P223" s="47">
        <v>2499.9999999999923</v>
      </c>
      <c r="Q223" s="47" t="s">
        <v>1610</v>
      </c>
      <c r="R223" s="47">
        <v>49.999999999999922</v>
      </c>
      <c r="S223" s="47">
        <v>49.999999999999922</v>
      </c>
      <c r="T223" s="47"/>
      <c r="U223" s="47">
        <v>-0.62321623031615403</v>
      </c>
      <c r="V223" s="47">
        <v>520833.33333565597</v>
      </c>
      <c r="W223" s="47">
        <v>520833.33333088201</v>
      </c>
      <c r="X223" s="47">
        <v>-3.5762786865234401E-7</v>
      </c>
      <c r="Y223" s="51" t="s">
        <v>1611</v>
      </c>
    </row>
    <row r="224" spans="1:25" x14ac:dyDescent="0.25">
      <c r="A224" s="76">
        <v>46274.650868055556</v>
      </c>
      <c r="B224" s="75">
        <v>1</v>
      </c>
      <c r="C224" s="75" t="s">
        <v>301</v>
      </c>
      <c r="D224" s="75" t="s">
        <v>552</v>
      </c>
      <c r="E224" s="75" t="s">
        <v>1774</v>
      </c>
      <c r="F224" s="75">
        <v>2.9753898883555937E-3</v>
      </c>
      <c r="G224" s="75">
        <v>0</v>
      </c>
      <c r="H224" s="77" t="s">
        <v>2096</v>
      </c>
      <c r="K224" s="50">
        <v>46274.650868055556</v>
      </c>
      <c r="L224" s="47" t="s">
        <v>1774</v>
      </c>
      <c r="M224" s="47" t="s">
        <v>166</v>
      </c>
      <c r="N224" s="47">
        <v>1886.3922469750833</v>
      </c>
      <c r="O224" s="47">
        <v>-128.02737870373926</v>
      </c>
      <c r="P224" s="47">
        <v>2500.0000000000164</v>
      </c>
      <c r="Q224" s="47" t="s">
        <v>1610</v>
      </c>
      <c r="R224" s="47">
        <v>50.000000000000163</v>
      </c>
      <c r="S224" s="47">
        <v>50.000000000000163</v>
      </c>
      <c r="T224" s="47"/>
      <c r="U224" s="47">
        <v>-0.62321623031614803</v>
      </c>
      <c r="V224" s="47">
        <v>520833.33333607198</v>
      </c>
      <c r="W224" s="47">
        <v>520833.33333308098</v>
      </c>
      <c r="X224" s="47">
        <v>-1.3113021850585899E-6</v>
      </c>
      <c r="Y224" s="51" t="s">
        <v>1611</v>
      </c>
    </row>
    <row r="225" spans="1:25" x14ac:dyDescent="0.25">
      <c r="A225" s="76">
        <v>46274.650868055556</v>
      </c>
      <c r="B225" s="75">
        <v>1</v>
      </c>
      <c r="C225" s="75" t="s">
        <v>301</v>
      </c>
      <c r="D225" s="75" t="s">
        <v>552</v>
      </c>
      <c r="E225" s="75" t="s">
        <v>1775</v>
      </c>
      <c r="F225" s="75">
        <v>2.6487771982931572E-3</v>
      </c>
      <c r="G225" s="75">
        <v>0</v>
      </c>
      <c r="H225" s="77" t="s">
        <v>2096</v>
      </c>
      <c r="K225" s="50">
        <v>46274.650868055556</v>
      </c>
      <c r="L225" s="47" t="s">
        <v>1775</v>
      </c>
      <c r="M225" s="47" t="s">
        <v>166</v>
      </c>
      <c r="N225" s="47">
        <v>1926.9925223528098</v>
      </c>
      <c r="O225" s="47">
        <v>-157.20986727570221</v>
      </c>
      <c r="P225" s="47">
        <v>2499.9999999999923</v>
      </c>
      <c r="Q225" s="47" t="s">
        <v>1610</v>
      </c>
      <c r="R225" s="47">
        <v>49.999999999999922</v>
      </c>
      <c r="S225" s="47">
        <v>49.999999999999922</v>
      </c>
      <c r="T225" s="47"/>
      <c r="U225" s="47">
        <v>-0.62321623031615403</v>
      </c>
      <c r="V225" s="47">
        <v>520833.33333400398</v>
      </c>
      <c r="W225" s="47">
        <v>520833.33333284501</v>
      </c>
      <c r="X225" s="47">
        <v>1.5497207641601601E-6</v>
      </c>
      <c r="Y225" s="51" t="s">
        <v>1611</v>
      </c>
    </row>
    <row r="226" spans="1:25" x14ac:dyDescent="0.25">
      <c r="A226" s="76">
        <v>46274.650868055556</v>
      </c>
      <c r="B226" s="75">
        <v>1</v>
      </c>
      <c r="C226" s="75" t="s">
        <v>301</v>
      </c>
      <c r="D226" s="75" t="s">
        <v>552</v>
      </c>
      <c r="E226" s="75" t="s">
        <v>1776</v>
      </c>
      <c r="F226" s="75">
        <v>2.3221645082307178E-3</v>
      </c>
      <c r="G226" s="75">
        <v>0</v>
      </c>
      <c r="H226" s="77" t="s">
        <v>2096</v>
      </c>
      <c r="K226" s="50">
        <v>46274.650868055556</v>
      </c>
      <c r="L226" s="47" t="s">
        <v>1776</v>
      </c>
      <c r="M226" s="47" t="s">
        <v>166</v>
      </c>
      <c r="N226" s="47">
        <v>1967.5927977305369</v>
      </c>
      <c r="O226" s="47">
        <v>-186.39235584766539</v>
      </c>
      <c r="P226" s="47">
        <v>2500.0000000000291</v>
      </c>
      <c r="Q226" s="47" t="s">
        <v>1610</v>
      </c>
      <c r="R226" s="47">
        <v>50.000000000000291</v>
      </c>
      <c r="S226" s="47">
        <v>50.000000000000291</v>
      </c>
      <c r="T226" s="47"/>
      <c r="U226" s="47">
        <v>-0.62321623031615603</v>
      </c>
      <c r="V226" s="47">
        <v>520833.33333631</v>
      </c>
      <c r="W226" s="47">
        <v>520833.33333206997</v>
      </c>
      <c r="X226" s="47">
        <v>2.3841857910156301E-6</v>
      </c>
      <c r="Y226" s="51" t="s">
        <v>1611</v>
      </c>
    </row>
    <row r="227" spans="1:25" x14ac:dyDescent="0.25">
      <c r="A227" s="76">
        <v>46274.650868055556</v>
      </c>
      <c r="B227" s="75">
        <v>1</v>
      </c>
      <c r="C227" s="75" t="s">
        <v>301</v>
      </c>
      <c r="D227" s="75" t="s">
        <v>552</v>
      </c>
      <c r="E227" s="75" t="s">
        <v>1777</v>
      </c>
      <c r="F227" s="75">
        <v>1.9955518181682796E-3</v>
      </c>
      <c r="G227" s="75">
        <v>0</v>
      </c>
      <c r="H227" s="77" t="s">
        <v>2096</v>
      </c>
      <c r="K227" s="50">
        <v>46274.650868055556</v>
      </c>
      <c r="L227" s="47" t="s">
        <v>1777</v>
      </c>
      <c r="M227" s="47" t="s">
        <v>166</v>
      </c>
      <c r="N227" s="47">
        <v>2008.1930731082634</v>
      </c>
      <c r="O227" s="47">
        <v>-215.57484441962856</v>
      </c>
      <c r="P227" s="47">
        <v>2499.9999999999923</v>
      </c>
      <c r="Q227" s="47" t="s">
        <v>1610</v>
      </c>
      <c r="R227" s="47">
        <v>49.999999999999922</v>
      </c>
      <c r="S227" s="47">
        <v>49.999999999999922</v>
      </c>
      <c r="T227" s="47"/>
      <c r="U227" s="47">
        <v>-0.62321623031615403</v>
      </c>
      <c r="V227" s="47">
        <v>520833.33333592699</v>
      </c>
      <c r="W227" s="47">
        <v>520833.33333247399</v>
      </c>
      <c r="X227" s="47">
        <v>1.19209289550781E-6</v>
      </c>
      <c r="Y227" s="51" t="s">
        <v>1611</v>
      </c>
    </row>
    <row r="228" spans="1:25" x14ac:dyDescent="0.25">
      <c r="A228" s="76">
        <v>46274.650868055556</v>
      </c>
      <c r="B228" s="75">
        <v>1</v>
      </c>
      <c r="C228" s="75" t="s">
        <v>301</v>
      </c>
      <c r="D228" s="75" t="s">
        <v>552</v>
      </c>
      <c r="E228" s="75" t="s">
        <v>1778</v>
      </c>
      <c r="F228" s="75">
        <v>1.6689391281058403E-3</v>
      </c>
      <c r="G228" s="75">
        <v>0</v>
      </c>
      <c r="H228" s="77" t="s">
        <v>2096</v>
      </c>
      <c r="K228" s="50">
        <v>46274.650868055556</v>
      </c>
      <c r="L228" s="47" t="s">
        <v>1778</v>
      </c>
      <c r="M228" s="47" t="s">
        <v>166</v>
      </c>
      <c r="N228" s="47">
        <v>2048.7933484859905</v>
      </c>
      <c r="O228" s="47">
        <v>-244.75733299159174</v>
      </c>
      <c r="P228" s="47">
        <v>2499.9999999999923</v>
      </c>
      <c r="Q228" s="47" t="s">
        <v>1610</v>
      </c>
      <c r="R228" s="47">
        <v>49.999999999999922</v>
      </c>
      <c r="S228" s="47">
        <v>49.999999999999922</v>
      </c>
      <c r="T228" s="47"/>
      <c r="U228" s="47">
        <v>-0.62321623031615403</v>
      </c>
      <c r="V228" s="47">
        <v>520833.33333187603</v>
      </c>
      <c r="W228" s="47">
        <v>520833.33332827501</v>
      </c>
      <c r="X228" s="47">
        <v>-1.19209289550781E-6</v>
      </c>
      <c r="Y228" s="51" t="s">
        <v>1611</v>
      </c>
    </row>
    <row r="229" spans="1:25" x14ac:dyDescent="0.25">
      <c r="A229" s="76">
        <v>46274.650868055556</v>
      </c>
      <c r="B229" s="75">
        <v>1</v>
      </c>
      <c r="C229" s="75" t="s">
        <v>301</v>
      </c>
      <c r="D229" s="75" t="s">
        <v>552</v>
      </c>
      <c r="E229" s="75" t="s">
        <v>1779</v>
      </c>
      <c r="F229" s="75">
        <v>5.2057126666941334E-3</v>
      </c>
      <c r="G229" s="75">
        <v>0</v>
      </c>
      <c r="H229" s="77" t="s">
        <v>2096</v>
      </c>
      <c r="K229" s="50">
        <v>46274.650868055556</v>
      </c>
      <c r="L229" s="47" t="s">
        <v>1779</v>
      </c>
      <c r="M229" s="47" t="s">
        <v>166</v>
      </c>
      <c r="N229" s="47">
        <v>1671.6272637858042</v>
      </c>
      <c r="O229" s="47">
        <v>84.13773373612662</v>
      </c>
      <c r="P229" s="47">
        <v>5443.2065633614102</v>
      </c>
      <c r="Q229" s="47" t="s">
        <v>1780</v>
      </c>
      <c r="R229" s="47">
        <v>46.528064435843994</v>
      </c>
      <c r="S229" s="47">
        <v>116.98759940609322</v>
      </c>
      <c r="T229" s="47"/>
      <c r="U229" s="47">
        <v>0.17272874670299257</v>
      </c>
      <c r="V229" s="47">
        <v>6990148.4845103398</v>
      </c>
      <c r="W229" s="47">
        <v>1312152.7286467</v>
      </c>
      <c r="X229" s="47">
        <v>-1021724.68825865</v>
      </c>
      <c r="Y229" s="51" t="s">
        <v>1781</v>
      </c>
    </row>
    <row r="230" spans="1:25" x14ac:dyDescent="0.25">
      <c r="A230" s="76">
        <v>46274.650868055556</v>
      </c>
      <c r="B230" s="75">
        <v>1</v>
      </c>
      <c r="C230" s="75" t="s">
        <v>301</v>
      </c>
      <c r="D230" s="75" t="s">
        <v>552</v>
      </c>
      <c r="E230" s="75" t="s">
        <v>1782</v>
      </c>
      <c r="F230" s="75">
        <v>4.5045525255918949E-3</v>
      </c>
      <c r="G230" s="75">
        <v>0</v>
      </c>
      <c r="H230" s="77" t="s">
        <v>2096</v>
      </c>
      <c r="K230" s="50">
        <v>46274.650868055556</v>
      </c>
      <c r="L230" s="47" t="s">
        <v>1782</v>
      </c>
      <c r="M230" s="47" t="s">
        <v>166</v>
      </c>
      <c r="N230" s="47">
        <v>1745.6031872583073</v>
      </c>
      <c r="O230" s="47">
        <v>18.770431043145777</v>
      </c>
      <c r="P230" s="47">
        <v>6202.9127486568304</v>
      </c>
      <c r="Q230" s="47" t="s">
        <v>1783</v>
      </c>
      <c r="R230" s="47">
        <v>50.000000000000497</v>
      </c>
      <c r="S230" s="47">
        <v>124.05825497314299</v>
      </c>
      <c r="T230" s="47"/>
      <c r="U230" s="47">
        <v>-0.62321623031622198</v>
      </c>
      <c r="V230" s="47">
        <v>5685670.7601140998</v>
      </c>
      <c r="W230" s="47">
        <v>3562071.2626624899</v>
      </c>
      <c r="X230" s="47">
        <v>3157866.89756981</v>
      </c>
      <c r="Y230" s="51" t="s">
        <v>1781</v>
      </c>
    </row>
    <row r="231" spans="1:25" x14ac:dyDescent="0.25">
      <c r="A231" s="76">
        <v>46274.650868055556</v>
      </c>
      <c r="B231" s="75">
        <v>1</v>
      </c>
      <c r="C231" s="75" t="s">
        <v>301</v>
      </c>
      <c r="D231" s="75" t="s">
        <v>552</v>
      </c>
      <c r="E231" s="75" t="s">
        <v>1784</v>
      </c>
      <c r="F231" s="75">
        <v>4.2944583595766221E-3</v>
      </c>
      <c r="G231" s="75">
        <v>0</v>
      </c>
      <c r="H231" s="77" t="s">
        <v>2096</v>
      </c>
      <c r="K231" s="50">
        <v>46274.650868055556</v>
      </c>
      <c r="L231" s="47" t="s">
        <v>1784</v>
      </c>
      <c r="M231" s="47" t="s">
        <v>166</v>
      </c>
      <c r="N231" s="47">
        <v>1822.8571225698761</v>
      </c>
      <c r="O231" s="47">
        <v>10.547300186667599</v>
      </c>
      <c r="P231" s="47">
        <v>3382.4710687559045</v>
      </c>
      <c r="Q231" s="47" t="s">
        <v>1610</v>
      </c>
      <c r="R231" s="47">
        <v>58.159015369553018</v>
      </c>
      <c r="S231" s="47">
        <v>58.159015369553018</v>
      </c>
      <c r="T231" s="47"/>
      <c r="U231" s="47">
        <v>-0.61905295488481304</v>
      </c>
      <c r="V231" s="47">
        <v>910454.64773194003</v>
      </c>
      <c r="W231" s="47">
        <v>910454.64773315901</v>
      </c>
      <c r="X231" s="47">
        <v>-3.2782554626464801E-7</v>
      </c>
      <c r="Y231" s="51" t="s">
        <v>1611</v>
      </c>
    </row>
    <row r="232" spans="1:25" x14ac:dyDescent="0.25">
      <c r="A232" s="76">
        <v>46274.650868055556</v>
      </c>
      <c r="B232" s="75">
        <v>1</v>
      </c>
      <c r="C232" s="75" t="s">
        <v>301</v>
      </c>
      <c r="D232" s="75" t="s">
        <v>552</v>
      </c>
      <c r="E232" s="75" t="s">
        <v>1785</v>
      </c>
      <c r="F232" s="75">
        <v>5.6206806799172703E-3</v>
      </c>
      <c r="G232" s="75">
        <v>0</v>
      </c>
      <c r="H232" s="77" t="s">
        <v>2096</v>
      </c>
      <c r="K232" s="50">
        <v>46274.650868055556</v>
      </c>
      <c r="L232" s="47" t="s">
        <v>1785</v>
      </c>
      <c r="M232" s="47" t="s">
        <v>166</v>
      </c>
      <c r="N232" s="47">
        <v>1489.0948260910664</v>
      </c>
      <c r="O232" s="47">
        <v>94.202875862079054</v>
      </c>
      <c r="P232" s="47">
        <v>6777.8665332617429</v>
      </c>
      <c r="Q232" s="47" t="s">
        <v>1780</v>
      </c>
      <c r="R232" s="47">
        <v>71.643880397283283</v>
      </c>
      <c r="S232" s="47">
        <v>94.604961312491341</v>
      </c>
      <c r="T232" s="47"/>
      <c r="U232" s="47">
        <v>0.74202157946844505</v>
      </c>
      <c r="V232" s="47">
        <v>5367392.6739960797</v>
      </c>
      <c r="W232" s="47">
        <v>5121067.0133237597</v>
      </c>
      <c r="X232" s="47">
        <v>-1416129.2220248</v>
      </c>
      <c r="Y232" s="51" t="s">
        <v>1781</v>
      </c>
    </row>
    <row r="233" spans="1:25" x14ac:dyDescent="0.25">
      <c r="A233" s="76">
        <v>46274.650868055556</v>
      </c>
      <c r="B233" s="75">
        <v>1</v>
      </c>
      <c r="C233" s="75" t="s">
        <v>301</v>
      </c>
      <c r="D233" s="75" t="s">
        <v>552</v>
      </c>
      <c r="E233" s="75" t="s">
        <v>1786</v>
      </c>
      <c r="F233" s="75">
        <v>3.0068432507750808E-3</v>
      </c>
      <c r="G233" s="75">
        <v>350</v>
      </c>
      <c r="H233" s="77" t="s">
        <v>253</v>
      </c>
      <c r="K233" s="50">
        <v>46274.650868055556</v>
      </c>
      <c r="L233" s="47" t="s">
        <v>1786</v>
      </c>
      <c r="M233" s="47" t="s">
        <v>1787</v>
      </c>
      <c r="N233" s="47">
        <v>1549.6585098399523</v>
      </c>
      <c r="O233" s="47">
        <v>-193.871059304146</v>
      </c>
      <c r="P233" s="47">
        <v>804.24771931898704</v>
      </c>
      <c r="Q233" s="47" t="s">
        <v>543</v>
      </c>
      <c r="R233" s="47"/>
      <c r="S233" s="47"/>
      <c r="T233" s="47">
        <v>32</v>
      </c>
      <c r="U233" s="47">
        <v>0</v>
      </c>
      <c r="V233" s="47">
        <v>0</v>
      </c>
      <c r="W233" s="47">
        <v>0</v>
      </c>
      <c r="X233" s="47">
        <v>0</v>
      </c>
      <c r="Y233" s="51" t="s">
        <v>1788</v>
      </c>
    </row>
    <row r="234" spans="1:25" x14ac:dyDescent="0.25">
      <c r="A234" s="76">
        <v>46274.650868055556</v>
      </c>
      <c r="B234" s="75">
        <v>1</v>
      </c>
      <c r="C234" s="75" t="s">
        <v>301</v>
      </c>
      <c r="D234" s="75" t="s">
        <v>552</v>
      </c>
      <c r="E234" s="75" t="s">
        <v>1789</v>
      </c>
      <c r="F234" s="75">
        <v>2.4204290012342328E-3</v>
      </c>
      <c r="G234" s="75">
        <v>350</v>
      </c>
      <c r="H234" s="77" t="s">
        <v>253</v>
      </c>
      <c r="K234" s="50">
        <v>46274.650868055556</v>
      </c>
      <c r="L234" s="47" t="s">
        <v>1789</v>
      </c>
      <c r="M234" s="47" t="s">
        <v>1787</v>
      </c>
      <c r="N234" s="47">
        <v>1492.752657124624</v>
      </c>
      <c r="O234" s="47">
        <v>-273.04159629071296</v>
      </c>
      <c r="P234" s="47">
        <v>804.24771931898704</v>
      </c>
      <c r="Q234" s="47" t="s">
        <v>543</v>
      </c>
      <c r="R234" s="47"/>
      <c r="S234" s="47"/>
      <c r="T234" s="47">
        <v>32</v>
      </c>
      <c r="U234" s="47">
        <v>0</v>
      </c>
      <c r="V234" s="47">
        <v>0</v>
      </c>
      <c r="W234" s="47">
        <v>0</v>
      </c>
      <c r="X234" s="47">
        <v>0</v>
      </c>
      <c r="Y234" s="51" t="s">
        <v>1788</v>
      </c>
    </row>
    <row r="235" spans="1:25" x14ac:dyDescent="0.25">
      <c r="A235" s="76">
        <v>46274.650868055556</v>
      </c>
      <c r="B235" s="75">
        <v>1</v>
      </c>
      <c r="C235" s="75" t="s">
        <v>301</v>
      </c>
      <c r="D235" s="75" t="s">
        <v>552</v>
      </c>
      <c r="E235" s="75" t="s">
        <v>1790</v>
      </c>
      <c r="F235" s="75">
        <v>3.5932575003159292E-3</v>
      </c>
      <c r="G235" s="75">
        <v>350</v>
      </c>
      <c r="H235" s="77" t="s">
        <v>253</v>
      </c>
      <c r="K235" s="50">
        <v>46274.650868055556</v>
      </c>
      <c r="L235" s="47" t="s">
        <v>1790</v>
      </c>
      <c r="M235" s="47" t="s">
        <v>1787</v>
      </c>
      <c r="N235" s="47">
        <v>1606.5643625552802</v>
      </c>
      <c r="O235" s="47">
        <v>-114.70052231757904</v>
      </c>
      <c r="P235" s="47">
        <v>804.24771931898704</v>
      </c>
      <c r="Q235" s="47" t="s">
        <v>543</v>
      </c>
      <c r="R235" s="47"/>
      <c r="S235" s="47"/>
      <c r="T235" s="47">
        <v>32</v>
      </c>
      <c r="U235" s="47">
        <v>0</v>
      </c>
      <c r="V235" s="47">
        <v>0</v>
      </c>
      <c r="W235" s="47">
        <v>0</v>
      </c>
      <c r="X235" s="47">
        <v>0</v>
      </c>
      <c r="Y235" s="51" t="s">
        <v>1788</v>
      </c>
    </row>
    <row r="236" spans="1:25" x14ac:dyDescent="0.25">
      <c r="A236" s="76">
        <v>46274.650868055556</v>
      </c>
      <c r="B236" s="75">
        <v>1</v>
      </c>
      <c r="C236" s="75" t="s">
        <v>301</v>
      </c>
      <c r="D236" s="75" t="s">
        <v>552</v>
      </c>
      <c r="E236" s="75" t="s">
        <v>1791</v>
      </c>
      <c r="F236" s="75">
        <v>1.8340147516933824E-3</v>
      </c>
      <c r="G236" s="75">
        <v>350</v>
      </c>
      <c r="H236" s="77" t="s">
        <v>253</v>
      </c>
      <c r="K236" s="50">
        <v>46274.650868055556</v>
      </c>
      <c r="L236" s="47" t="s">
        <v>1791</v>
      </c>
      <c r="M236" s="47" t="s">
        <v>1787</v>
      </c>
      <c r="N236" s="47">
        <v>1435.8468044092961</v>
      </c>
      <c r="O236" s="47">
        <v>-352.21213327728015</v>
      </c>
      <c r="P236" s="47">
        <v>804.24771931898704</v>
      </c>
      <c r="Q236" s="47" t="s">
        <v>543</v>
      </c>
      <c r="R236" s="47"/>
      <c r="S236" s="47"/>
      <c r="T236" s="47">
        <v>32</v>
      </c>
      <c r="U236" s="47">
        <v>0</v>
      </c>
      <c r="V236" s="47">
        <v>0</v>
      </c>
      <c r="W236" s="47">
        <v>0</v>
      </c>
      <c r="X236" s="47">
        <v>0</v>
      </c>
      <c r="Y236" s="51" t="s">
        <v>1788</v>
      </c>
    </row>
    <row r="237" spans="1:25" x14ac:dyDescent="0.25">
      <c r="A237" s="76">
        <v>46274.650868055556</v>
      </c>
      <c r="B237" s="75">
        <v>1</v>
      </c>
      <c r="C237" s="75" t="s">
        <v>301</v>
      </c>
      <c r="D237" s="75" t="s">
        <v>552</v>
      </c>
      <c r="E237" s="75" t="s">
        <v>1792</v>
      </c>
      <c r="F237" s="75">
        <v>4.1796717498567776E-3</v>
      </c>
      <c r="G237" s="75">
        <v>350</v>
      </c>
      <c r="H237" s="77" t="s">
        <v>253</v>
      </c>
      <c r="K237" s="50">
        <v>46274.650868055556</v>
      </c>
      <c r="L237" s="47" t="s">
        <v>1792</v>
      </c>
      <c r="M237" s="47" t="s">
        <v>1787</v>
      </c>
      <c r="N237" s="47">
        <v>1663.4702152706086</v>
      </c>
      <c r="O237" s="47">
        <v>-35.529985331012085</v>
      </c>
      <c r="P237" s="47">
        <v>804.24771931898704</v>
      </c>
      <c r="Q237" s="47" t="s">
        <v>543</v>
      </c>
      <c r="R237" s="47"/>
      <c r="S237" s="47"/>
      <c r="T237" s="47">
        <v>32</v>
      </c>
      <c r="U237" s="47">
        <v>0</v>
      </c>
      <c r="V237" s="47">
        <v>0</v>
      </c>
      <c r="W237" s="47">
        <v>0</v>
      </c>
      <c r="X237" s="47">
        <v>0</v>
      </c>
      <c r="Y237" s="51" t="s">
        <v>1788</v>
      </c>
    </row>
    <row r="238" spans="1:25" x14ac:dyDescent="0.25">
      <c r="A238" s="76">
        <v>46274.650868055556</v>
      </c>
      <c r="B238" s="75">
        <v>1</v>
      </c>
      <c r="C238" s="75" t="s">
        <v>301</v>
      </c>
      <c r="D238" s="75" t="s">
        <v>552</v>
      </c>
      <c r="E238" s="75" t="s">
        <v>1793</v>
      </c>
      <c r="F238" s="75">
        <v>2.6329665425060025E-4</v>
      </c>
      <c r="G238" s="75">
        <v>52.65933085012005</v>
      </c>
      <c r="H238" s="77" t="s">
        <v>253</v>
      </c>
      <c r="K238" s="50">
        <v>46274.650868055556</v>
      </c>
      <c r="L238" s="47" t="s">
        <v>1793</v>
      </c>
      <c r="M238" s="47" t="s">
        <v>1787</v>
      </c>
      <c r="N238" s="47">
        <v>1890.7008230128567</v>
      </c>
      <c r="O238" s="47">
        <v>-439.00396330863623</v>
      </c>
      <c r="P238" s="47">
        <v>804.24771931898704</v>
      </c>
      <c r="Q238" s="47" t="s">
        <v>543</v>
      </c>
      <c r="R238" s="47"/>
      <c r="S238" s="47"/>
      <c r="T238" s="47">
        <v>32</v>
      </c>
      <c r="U238" s="47">
        <v>0</v>
      </c>
      <c r="V238" s="47">
        <v>0</v>
      </c>
      <c r="W238" s="47">
        <v>0</v>
      </c>
      <c r="X238" s="47">
        <v>0</v>
      </c>
      <c r="Y238" s="51" t="s">
        <v>1788</v>
      </c>
    </row>
    <row r="239" spans="1:25" x14ac:dyDescent="0.25">
      <c r="A239" s="76">
        <v>46274.650868055556</v>
      </c>
      <c r="B239" s="75">
        <v>1</v>
      </c>
      <c r="C239" s="75" t="s">
        <v>301</v>
      </c>
      <c r="D239" s="75" t="s">
        <v>552</v>
      </c>
      <c r="E239" s="75" t="s">
        <v>1794</v>
      </c>
      <c r="F239" s="75">
        <v>8.4971090379144885E-4</v>
      </c>
      <c r="G239" s="75">
        <v>169.94218075828977</v>
      </c>
      <c r="H239" s="77" t="s">
        <v>253</v>
      </c>
      <c r="K239" s="50">
        <v>46274.650868055556</v>
      </c>
      <c r="L239" s="47" t="s">
        <v>1794</v>
      </c>
      <c r="M239" s="47" t="s">
        <v>1787</v>
      </c>
      <c r="N239" s="47">
        <v>1947.6066757281847</v>
      </c>
      <c r="O239" s="47">
        <v>-359.83342632206927</v>
      </c>
      <c r="P239" s="47">
        <v>804.24771931898704</v>
      </c>
      <c r="Q239" s="47" t="s">
        <v>543</v>
      </c>
      <c r="R239" s="47"/>
      <c r="S239" s="47"/>
      <c r="T239" s="47">
        <v>32</v>
      </c>
      <c r="U239" s="47">
        <v>0</v>
      </c>
      <c r="V239" s="47">
        <v>0</v>
      </c>
      <c r="W239" s="47">
        <v>0</v>
      </c>
      <c r="X239" s="47">
        <v>0</v>
      </c>
      <c r="Y239" s="51" t="s">
        <v>1788</v>
      </c>
    </row>
    <row r="240" spans="1:25" x14ac:dyDescent="0.25">
      <c r="A240" s="76">
        <v>46274.650868055556</v>
      </c>
      <c r="B240" s="75">
        <v>1</v>
      </c>
      <c r="C240" s="75" t="s">
        <v>301</v>
      </c>
      <c r="D240" s="75" t="s">
        <v>552</v>
      </c>
      <c r="E240" s="75" t="s">
        <v>1795</v>
      </c>
      <c r="F240" s="75">
        <v>-3.2311759529024954E-4</v>
      </c>
      <c r="G240" s="75">
        <v>-64.623519058049894</v>
      </c>
      <c r="H240" s="77" t="s">
        <v>251</v>
      </c>
      <c r="K240" s="50">
        <v>46274.650868055556</v>
      </c>
      <c r="L240" s="47" t="s">
        <v>1795</v>
      </c>
      <c r="M240" s="47" t="s">
        <v>1787</v>
      </c>
      <c r="N240" s="47">
        <v>1833.7949702975284</v>
      </c>
      <c r="O240" s="47">
        <v>-518.17450029520342</v>
      </c>
      <c r="P240" s="47">
        <v>804.24771931898704</v>
      </c>
      <c r="Q240" s="47" t="s">
        <v>543</v>
      </c>
      <c r="R240" s="47"/>
      <c r="S240" s="47"/>
      <c r="T240" s="47">
        <v>32</v>
      </c>
      <c r="U240" s="47">
        <v>0</v>
      </c>
      <c r="V240" s="47">
        <v>0</v>
      </c>
      <c r="W240" s="47">
        <v>0</v>
      </c>
      <c r="X240" s="47">
        <v>0</v>
      </c>
      <c r="Y240" s="51" t="s">
        <v>1788</v>
      </c>
    </row>
    <row r="241" spans="1:25" x14ac:dyDescent="0.25">
      <c r="A241" s="76">
        <v>46274.650868055556</v>
      </c>
      <c r="B241" s="75">
        <v>1</v>
      </c>
      <c r="C241" s="75" t="s">
        <v>301</v>
      </c>
      <c r="D241" s="75" t="s">
        <v>552</v>
      </c>
      <c r="E241" s="75" t="s">
        <v>1796</v>
      </c>
      <c r="F241" s="75">
        <v>1.4361251533322955E-3</v>
      </c>
      <c r="G241" s="75">
        <v>287.22503066645913</v>
      </c>
      <c r="H241" s="77" t="s">
        <v>253</v>
      </c>
      <c r="K241" s="50">
        <v>46274.650868055556</v>
      </c>
      <c r="L241" s="47" t="s">
        <v>1796</v>
      </c>
      <c r="M241" s="47" t="s">
        <v>1787</v>
      </c>
      <c r="N241" s="47">
        <v>2004.5125284435126</v>
      </c>
      <c r="O241" s="47">
        <v>-280.66288933550254</v>
      </c>
      <c r="P241" s="47">
        <v>804.24771931898704</v>
      </c>
      <c r="Q241" s="47" t="s">
        <v>543</v>
      </c>
      <c r="R241" s="47"/>
      <c r="S241" s="47"/>
      <c r="T241" s="47">
        <v>32</v>
      </c>
      <c r="U241" s="47">
        <v>0</v>
      </c>
      <c r="V241" s="47">
        <v>0</v>
      </c>
      <c r="W241" s="47">
        <v>0</v>
      </c>
      <c r="X241" s="47">
        <v>0</v>
      </c>
      <c r="Y241" s="51" t="s">
        <v>1788</v>
      </c>
    </row>
    <row r="242" spans="1:25" x14ac:dyDescent="0.25">
      <c r="A242" s="76">
        <v>46274.650868055556</v>
      </c>
      <c r="B242" s="75">
        <v>1</v>
      </c>
      <c r="C242" s="75" t="s">
        <v>301</v>
      </c>
      <c r="D242" s="75" t="s">
        <v>552</v>
      </c>
      <c r="E242" s="75" t="s">
        <v>1797</v>
      </c>
      <c r="F242" s="75">
        <v>-9.0953184483109938E-4</v>
      </c>
      <c r="G242" s="75">
        <v>-181.90636896621987</v>
      </c>
      <c r="H242" s="77" t="s">
        <v>251</v>
      </c>
      <c r="K242" s="50">
        <v>46274.650868055556</v>
      </c>
      <c r="L242" s="47" t="s">
        <v>1797</v>
      </c>
      <c r="M242" s="47" t="s">
        <v>1787</v>
      </c>
      <c r="N242" s="47">
        <v>1776.8891175822</v>
      </c>
      <c r="O242" s="47">
        <v>-597.3450372817706</v>
      </c>
      <c r="P242" s="47">
        <v>804.24771931898704</v>
      </c>
      <c r="Q242" s="47" t="s">
        <v>543</v>
      </c>
      <c r="R242" s="47"/>
      <c r="S242" s="47"/>
      <c r="T242" s="47">
        <v>32</v>
      </c>
      <c r="U242" s="47">
        <v>0</v>
      </c>
      <c r="V242" s="47">
        <v>0</v>
      </c>
      <c r="W242" s="47">
        <v>0</v>
      </c>
      <c r="X242" s="47">
        <v>0</v>
      </c>
      <c r="Y242" s="51" t="s">
        <v>1788</v>
      </c>
    </row>
    <row r="243" spans="1:25" x14ac:dyDescent="0.25">
      <c r="A243" s="76">
        <v>46274.650868055556</v>
      </c>
      <c r="B243" s="75">
        <v>1</v>
      </c>
      <c r="C243" s="75" t="s">
        <v>301</v>
      </c>
      <c r="D243" s="75" t="s">
        <v>552</v>
      </c>
      <c r="E243" s="75" t="s">
        <v>1798</v>
      </c>
      <c r="F243" s="75">
        <v>4.1589618027466652E-3</v>
      </c>
      <c r="G243" s="75">
        <v>350</v>
      </c>
      <c r="H243" s="77" t="s">
        <v>253</v>
      </c>
      <c r="K243" s="50">
        <v>46274.650868055556</v>
      </c>
      <c r="L243" s="47" t="s">
        <v>1798</v>
      </c>
      <c r="M243" s="47" t="s">
        <v>1787</v>
      </c>
      <c r="N243" s="47">
        <v>1719.296426430361</v>
      </c>
      <c r="O243" s="47">
        <v>-26.395755886400821</v>
      </c>
      <c r="P243" s="47">
        <v>804.24771931898704</v>
      </c>
      <c r="Q243" s="47" t="s">
        <v>543</v>
      </c>
      <c r="R243" s="47"/>
      <c r="S243" s="47"/>
      <c r="T243" s="47">
        <v>32</v>
      </c>
      <c r="U243" s="47">
        <v>0</v>
      </c>
      <c r="V243" s="47">
        <v>0</v>
      </c>
      <c r="W243" s="47">
        <v>0</v>
      </c>
      <c r="X243" s="47">
        <v>0</v>
      </c>
      <c r="Y243" s="51" t="s">
        <v>1788</v>
      </c>
    </row>
    <row r="244" spans="1:25" x14ac:dyDescent="0.25">
      <c r="A244" s="76">
        <v>46274.650868055556</v>
      </c>
      <c r="B244" s="75">
        <v>1</v>
      </c>
      <c r="C244" s="75" t="s">
        <v>301</v>
      </c>
      <c r="D244" s="75" t="s">
        <v>552</v>
      </c>
      <c r="E244" s="75" t="s">
        <v>1799</v>
      </c>
      <c r="F244" s="75">
        <v>1.937995510322085E-3</v>
      </c>
      <c r="G244" s="75">
        <v>350</v>
      </c>
      <c r="H244" s="77" t="s">
        <v>253</v>
      </c>
      <c r="K244" s="50">
        <v>46274.650868055556</v>
      </c>
      <c r="L244" s="47" t="s">
        <v>1799</v>
      </c>
      <c r="M244" s="47" t="s">
        <v>1787</v>
      </c>
      <c r="N244" s="47">
        <v>1995.3782989989022</v>
      </c>
      <c r="O244" s="47">
        <v>-224.83667817575019</v>
      </c>
      <c r="P244" s="47">
        <v>804.24771931898704</v>
      </c>
      <c r="Q244" s="47" t="s">
        <v>543</v>
      </c>
      <c r="R244" s="47"/>
      <c r="S244" s="47"/>
      <c r="T244" s="47">
        <v>32</v>
      </c>
      <c r="U244" s="47">
        <v>0</v>
      </c>
      <c r="V244" s="47">
        <v>0</v>
      </c>
      <c r="W244" s="47">
        <v>0</v>
      </c>
      <c r="X244" s="47">
        <v>0</v>
      </c>
      <c r="Y244" s="51" t="s">
        <v>1788</v>
      </c>
    </row>
    <row r="245" spans="1:25" x14ac:dyDescent="0.25">
      <c r="A245" s="76">
        <v>46274.650868055556</v>
      </c>
      <c r="B245" s="75">
        <v>1</v>
      </c>
      <c r="C245" s="75" t="s">
        <v>301</v>
      </c>
      <c r="D245" s="75" t="s">
        <v>552</v>
      </c>
      <c r="E245" s="75" t="s">
        <v>1800</v>
      </c>
      <c r="F245" s="75">
        <v>-8.8882189772098471E-4</v>
      </c>
      <c r="G245" s="75">
        <v>-177.76437954419694</v>
      </c>
      <c r="H245" s="77" t="s">
        <v>251</v>
      </c>
      <c r="K245" s="50">
        <v>46274.650868055556</v>
      </c>
      <c r="L245" s="47" t="s">
        <v>1800</v>
      </c>
      <c r="M245" s="47" t="s">
        <v>1787</v>
      </c>
      <c r="N245" s="47">
        <v>1721.0629064224486</v>
      </c>
      <c r="O245" s="47">
        <v>-606.47926672638141</v>
      </c>
      <c r="P245" s="47">
        <v>804.24771931898704</v>
      </c>
      <c r="Q245" s="47" t="s">
        <v>543</v>
      </c>
      <c r="R245" s="47"/>
      <c r="S245" s="47"/>
      <c r="T245" s="47">
        <v>32</v>
      </c>
      <c r="U245" s="47">
        <v>0</v>
      </c>
      <c r="V245" s="47">
        <v>0</v>
      </c>
      <c r="W245" s="47">
        <v>0</v>
      </c>
      <c r="X245" s="47">
        <v>0</v>
      </c>
      <c r="Y245" s="51" t="s">
        <v>1788</v>
      </c>
    </row>
    <row r="246" spans="1:25" x14ac:dyDescent="0.25">
      <c r="A246" s="76">
        <v>46274.650868055556</v>
      </c>
      <c r="B246" s="75">
        <v>1</v>
      </c>
      <c r="C246" s="75" t="s">
        <v>301</v>
      </c>
      <c r="D246" s="75" t="s">
        <v>552</v>
      </c>
      <c r="E246" s="75" t="s">
        <v>1801</v>
      </c>
      <c r="F246" s="75">
        <v>1.3321443947035961E-3</v>
      </c>
      <c r="G246" s="75">
        <v>266.42887894071924</v>
      </c>
      <c r="H246" s="77" t="s">
        <v>253</v>
      </c>
      <c r="K246" s="50">
        <v>46274.650868055556</v>
      </c>
      <c r="L246" s="47" t="s">
        <v>1801</v>
      </c>
      <c r="M246" s="47" t="s">
        <v>1787</v>
      </c>
      <c r="N246" s="47">
        <v>1444.9810338539069</v>
      </c>
      <c r="O246" s="47">
        <v>-408.03834443703204</v>
      </c>
      <c r="P246" s="47">
        <v>804.24771931898704</v>
      </c>
      <c r="Q246" s="47" t="s">
        <v>543</v>
      </c>
      <c r="R246" s="47"/>
      <c r="S246" s="47"/>
      <c r="T246" s="47">
        <v>32</v>
      </c>
      <c r="U246" s="47">
        <v>0</v>
      </c>
      <c r="V246" s="47">
        <v>0</v>
      </c>
      <c r="W246" s="47">
        <v>0</v>
      </c>
      <c r="X246" s="47">
        <v>0</v>
      </c>
      <c r="Y246" s="51" t="s">
        <v>1788</v>
      </c>
    </row>
    <row r="247" spans="1:25" x14ac:dyDescent="0.25">
      <c r="A247" s="76">
        <v>46274.650868055556</v>
      </c>
      <c r="B247" s="75">
        <v>1</v>
      </c>
      <c r="C247" s="75" t="s">
        <v>301</v>
      </c>
      <c r="D247" s="75" t="s">
        <v>552</v>
      </c>
      <c r="E247" s="75" t="s">
        <v>1802</v>
      </c>
      <c r="F247" s="75">
        <v>3.3038847081940954E-4</v>
      </c>
      <c r="G247" s="75">
        <v>66.077694163881901</v>
      </c>
      <c r="H247" s="77" t="s">
        <v>253</v>
      </c>
      <c r="K247" s="50">
        <v>46274.650868055556</v>
      </c>
      <c r="L247" s="47" t="s">
        <v>1802</v>
      </c>
      <c r="M247" s="47" t="s">
        <v>1787</v>
      </c>
      <c r="N247" s="47">
        <v>1289.9343615494804</v>
      </c>
      <c r="O247" s="47">
        <v>-555.2135101659137</v>
      </c>
      <c r="P247" s="47">
        <v>804.24771931898704</v>
      </c>
      <c r="Q247" s="47" t="s">
        <v>543</v>
      </c>
      <c r="R247" s="47"/>
      <c r="S247" s="47"/>
      <c r="T247" s="47">
        <v>32</v>
      </c>
      <c r="U247" s="47">
        <v>0</v>
      </c>
      <c r="V247" s="47">
        <v>0</v>
      </c>
      <c r="W247" s="47">
        <v>0</v>
      </c>
      <c r="X247" s="47">
        <v>0</v>
      </c>
      <c r="Y247" s="51" t="s">
        <v>1788</v>
      </c>
    </row>
    <row r="248" spans="1:25" x14ac:dyDescent="0.25">
      <c r="A248" s="76">
        <v>46274.650868055556</v>
      </c>
      <c r="B248" s="75">
        <v>1</v>
      </c>
      <c r="C248" s="75" t="s">
        <v>301</v>
      </c>
      <c r="D248" s="75" t="s">
        <v>552</v>
      </c>
      <c r="E248" s="75" t="s">
        <v>1803</v>
      </c>
      <c r="F248" s="75">
        <v>8.7169393193404067E-4</v>
      </c>
      <c r="G248" s="75">
        <v>174.33878638680812</v>
      </c>
      <c r="H248" s="77" t="s">
        <v>253</v>
      </c>
      <c r="K248" s="50">
        <v>46274.650868055556</v>
      </c>
      <c r="L248" s="47" t="s">
        <v>1803</v>
      </c>
      <c r="M248" s="47" t="s">
        <v>1787</v>
      </c>
      <c r="N248" s="47">
        <v>1342.4628409790139</v>
      </c>
      <c r="O248" s="47">
        <v>-482.13301448600555</v>
      </c>
      <c r="P248" s="47">
        <v>804.24771931898704</v>
      </c>
      <c r="Q248" s="47" t="s">
        <v>543</v>
      </c>
      <c r="R248" s="47"/>
      <c r="S248" s="47"/>
      <c r="T248" s="47">
        <v>32</v>
      </c>
      <c r="U248" s="47">
        <v>0</v>
      </c>
      <c r="V248" s="47">
        <v>0</v>
      </c>
      <c r="W248" s="47">
        <v>0</v>
      </c>
      <c r="X248" s="47">
        <v>0</v>
      </c>
      <c r="Y248" s="51" t="s">
        <v>1788</v>
      </c>
    </row>
    <row r="249" spans="1:25" x14ac:dyDescent="0.25">
      <c r="A249" s="76">
        <v>46274.650868055556</v>
      </c>
      <c r="B249" s="75">
        <v>1</v>
      </c>
      <c r="C249" s="75" t="s">
        <v>301</v>
      </c>
      <c r="D249" s="75" t="s">
        <v>552</v>
      </c>
      <c r="E249" s="75" t="s">
        <v>1804</v>
      </c>
      <c r="F249" s="75">
        <v>-2.5250780447153174E-3</v>
      </c>
      <c r="G249" s="75">
        <v>-350</v>
      </c>
      <c r="H249" s="77" t="s">
        <v>251</v>
      </c>
      <c r="K249" s="50">
        <v>46274.650868055556</v>
      </c>
      <c r="L249" s="47" t="s">
        <v>1804</v>
      </c>
      <c r="M249" s="47" t="s">
        <v>1787</v>
      </c>
      <c r="N249" s="47">
        <v>1764.7057049073719</v>
      </c>
      <c r="O249" s="47">
        <v>-785.63089563442213</v>
      </c>
      <c r="P249" s="47">
        <v>804.24771931898704</v>
      </c>
      <c r="Q249" s="47" t="s">
        <v>543</v>
      </c>
      <c r="R249" s="47"/>
      <c r="S249" s="47"/>
      <c r="T249" s="47">
        <v>32</v>
      </c>
      <c r="U249" s="47">
        <v>0</v>
      </c>
      <c r="V249" s="47">
        <v>0</v>
      </c>
      <c r="W249" s="47">
        <v>0</v>
      </c>
      <c r="X249" s="47">
        <v>0</v>
      </c>
      <c r="Y249" s="51" t="s">
        <v>1788</v>
      </c>
    </row>
    <row r="250" spans="1:25" x14ac:dyDescent="0.25">
      <c r="A250" s="76">
        <v>46274.650868055556</v>
      </c>
      <c r="B250" s="75">
        <v>1</v>
      </c>
      <c r="C250" s="75" t="s">
        <v>301</v>
      </c>
      <c r="D250" s="75" t="s">
        <v>552</v>
      </c>
      <c r="E250" s="75" t="s">
        <v>1805</v>
      </c>
      <c r="F250" s="75">
        <v>-3.0663835058299476E-3</v>
      </c>
      <c r="G250" s="75">
        <v>-350</v>
      </c>
      <c r="H250" s="77" t="s">
        <v>251</v>
      </c>
      <c r="K250" s="50">
        <v>46274.650868055556</v>
      </c>
      <c r="L250" s="47" t="s">
        <v>1805</v>
      </c>
      <c r="M250" s="47" t="s">
        <v>1787</v>
      </c>
      <c r="N250" s="47">
        <v>1712.177225477838</v>
      </c>
      <c r="O250" s="47">
        <v>-858.71139131433029</v>
      </c>
      <c r="P250" s="47">
        <v>804.24771931898704</v>
      </c>
      <c r="Q250" s="47" t="s">
        <v>543</v>
      </c>
      <c r="R250" s="47"/>
      <c r="S250" s="47"/>
      <c r="T250" s="47">
        <v>32</v>
      </c>
      <c r="U250" s="47">
        <v>0</v>
      </c>
      <c r="V250" s="47">
        <v>0</v>
      </c>
      <c r="W250" s="47">
        <v>0</v>
      </c>
      <c r="X250" s="47">
        <v>0</v>
      </c>
      <c r="Y250" s="51" t="s">
        <v>1788</v>
      </c>
    </row>
    <row r="251" spans="1:25" x14ac:dyDescent="0.25">
      <c r="A251" s="76">
        <v>46274.650868055556</v>
      </c>
      <c r="B251" s="75">
        <v>1</v>
      </c>
      <c r="C251" s="75" t="s">
        <v>301</v>
      </c>
      <c r="D251" s="75" t="s">
        <v>552</v>
      </c>
      <c r="E251" s="75" t="s">
        <v>1806</v>
      </c>
      <c r="F251" s="75">
        <v>-5.8611185145080293E-4</v>
      </c>
      <c r="G251" s="75">
        <v>-117.22237029016058</v>
      </c>
      <c r="H251" s="77" t="s">
        <v>251</v>
      </c>
      <c r="K251" s="50">
        <v>46274.650868055556</v>
      </c>
      <c r="L251" s="47" t="s">
        <v>1806</v>
      </c>
      <c r="M251" s="47" t="s">
        <v>1787</v>
      </c>
      <c r="N251" s="47">
        <v>1576.9302638007634</v>
      </c>
      <c r="O251" s="47">
        <v>-601.40173475803249</v>
      </c>
      <c r="P251" s="47">
        <v>804.24771931898704</v>
      </c>
      <c r="Q251" s="47" t="s">
        <v>543</v>
      </c>
      <c r="R251" s="47"/>
      <c r="S251" s="47"/>
      <c r="T251" s="47">
        <v>32</v>
      </c>
      <c r="U251" s="47">
        <v>0</v>
      </c>
      <c r="V251" s="47">
        <v>0</v>
      </c>
      <c r="W251" s="47">
        <v>0</v>
      </c>
      <c r="X251" s="47">
        <v>0</v>
      </c>
      <c r="Y251" s="51" t="s">
        <v>1788</v>
      </c>
    </row>
    <row r="252" spans="1:25" x14ac:dyDescent="0.25">
      <c r="A252" s="76">
        <v>46274.650868055556</v>
      </c>
      <c r="B252" s="75">
        <v>1</v>
      </c>
      <c r="C252" s="75" t="s">
        <v>301</v>
      </c>
      <c r="D252" s="75" t="s">
        <v>552</v>
      </c>
      <c r="E252" s="75" t="s">
        <v>1807</v>
      </c>
      <c r="F252" s="75">
        <v>1.3243606668656013E-4</v>
      </c>
      <c r="G252" s="75">
        <v>26.487213337312024</v>
      </c>
      <c r="H252" s="77" t="s">
        <v>253</v>
      </c>
      <c r="K252" s="50">
        <v>46274.650868055556</v>
      </c>
      <c r="L252" s="47" t="s">
        <v>1807</v>
      </c>
      <c r="M252" s="47" t="s">
        <v>1787</v>
      </c>
      <c r="N252" s="47">
        <v>1487.6096579697646</v>
      </c>
      <c r="O252" s="47">
        <v>-537.20025989971373</v>
      </c>
      <c r="P252" s="47">
        <v>804.24771931898704</v>
      </c>
      <c r="Q252" s="47" t="s">
        <v>543</v>
      </c>
      <c r="R252" s="47"/>
      <c r="S252" s="47"/>
      <c r="T252" s="47">
        <v>32</v>
      </c>
      <c r="U252" s="47">
        <v>0</v>
      </c>
      <c r="V252" s="47">
        <v>0</v>
      </c>
      <c r="W252" s="47">
        <v>0</v>
      </c>
      <c r="X252" s="47">
        <v>0</v>
      </c>
      <c r="Y252" s="51" t="s">
        <v>1788</v>
      </c>
    </row>
    <row r="253" spans="1:25" x14ac:dyDescent="0.25">
      <c r="A253" s="76">
        <v>46274.650868055556</v>
      </c>
      <c r="B253" s="75">
        <v>1</v>
      </c>
      <c r="C253" s="75" t="s">
        <v>301</v>
      </c>
      <c r="D253" s="75" t="s">
        <v>552</v>
      </c>
      <c r="E253" s="75" t="s">
        <v>1808</v>
      </c>
      <c r="F253" s="75">
        <v>-1.3046597695881661E-3</v>
      </c>
      <c r="G253" s="75">
        <v>-260.93195391763322</v>
      </c>
      <c r="H253" s="77" t="s">
        <v>251</v>
      </c>
      <c r="K253" s="50">
        <v>46274.650868055556</v>
      </c>
      <c r="L253" s="47" t="s">
        <v>1808</v>
      </c>
      <c r="M253" s="47" t="s">
        <v>1787</v>
      </c>
      <c r="N253" s="47">
        <v>1666.2508696317623</v>
      </c>
      <c r="O253" s="47">
        <v>-665.60320961635125</v>
      </c>
      <c r="P253" s="47">
        <v>804.24771931898704</v>
      </c>
      <c r="Q253" s="47" t="s">
        <v>543</v>
      </c>
      <c r="R253" s="47"/>
      <c r="S253" s="47"/>
      <c r="T253" s="47">
        <v>32</v>
      </c>
      <c r="U253" s="47">
        <v>0</v>
      </c>
      <c r="V253" s="47">
        <v>0</v>
      </c>
      <c r="W253" s="47">
        <v>0</v>
      </c>
      <c r="X253" s="47">
        <v>0</v>
      </c>
      <c r="Y253" s="51" t="s">
        <v>1788</v>
      </c>
    </row>
    <row r="254" spans="1:25" x14ac:dyDescent="0.25">
      <c r="A254" s="76">
        <v>46274.650868055556</v>
      </c>
      <c r="B254" s="75">
        <v>1</v>
      </c>
      <c r="C254" s="75" t="s">
        <v>301</v>
      </c>
      <c r="D254" s="75" t="s">
        <v>552</v>
      </c>
      <c r="E254" s="75" t="s">
        <v>1809</v>
      </c>
      <c r="F254" s="75">
        <v>8.5098398482392318E-4</v>
      </c>
      <c r="G254" s="75">
        <v>170.19679696478462</v>
      </c>
      <c r="H254" s="77" t="s">
        <v>253</v>
      </c>
      <c r="K254" s="50">
        <v>46274.650868055556</v>
      </c>
      <c r="L254" s="47" t="s">
        <v>1809</v>
      </c>
      <c r="M254" s="47" t="s">
        <v>1787</v>
      </c>
      <c r="N254" s="47">
        <v>1398.2890521387658</v>
      </c>
      <c r="O254" s="47">
        <v>-472.99878504139497</v>
      </c>
      <c r="P254" s="47">
        <v>804.24771931898704</v>
      </c>
      <c r="Q254" s="47" t="s">
        <v>543</v>
      </c>
      <c r="R254" s="47"/>
      <c r="S254" s="47"/>
      <c r="T254" s="47">
        <v>32</v>
      </c>
      <c r="U254" s="47">
        <v>0</v>
      </c>
      <c r="V254" s="47">
        <v>0</v>
      </c>
      <c r="W254" s="47">
        <v>0</v>
      </c>
      <c r="X254" s="47">
        <v>0</v>
      </c>
      <c r="Y254" s="51" t="s">
        <v>1788</v>
      </c>
    </row>
    <row r="255" spans="1:25" x14ac:dyDescent="0.25">
      <c r="A255" s="76">
        <v>46274.650868055556</v>
      </c>
      <c r="B255" s="75">
        <v>1</v>
      </c>
      <c r="C255" s="75" t="s">
        <v>301</v>
      </c>
      <c r="D255" s="75" t="s">
        <v>552</v>
      </c>
      <c r="E255" s="75" t="s">
        <v>1810</v>
      </c>
      <c r="F255" s="75">
        <v>-2.0232076877255306E-3</v>
      </c>
      <c r="G255" s="75">
        <v>-350</v>
      </c>
      <c r="H255" s="77" t="s">
        <v>251</v>
      </c>
      <c r="K255" s="50">
        <v>46274.650868055556</v>
      </c>
      <c r="L255" s="47" t="s">
        <v>1810</v>
      </c>
      <c r="M255" s="47" t="s">
        <v>1787</v>
      </c>
      <c r="N255" s="47">
        <v>1755.5714754627606</v>
      </c>
      <c r="O255" s="47">
        <v>-729.80468447467024</v>
      </c>
      <c r="P255" s="47">
        <v>804.24771931898704</v>
      </c>
      <c r="Q255" s="47" t="s">
        <v>543</v>
      </c>
      <c r="R255" s="47"/>
      <c r="S255" s="47"/>
      <c r="T255" s="47">
        <v>32</v>
      </c>
      <c r="U255" s="47">
        <v>0</v>
      </c>
      <c r="V255" s="47">
        <v>0</v>
      </c>
      <c r="W255" s="47">
        <v>0</v>
      </c>
      <c r="X255" s="47">
        <v>0</v>
      </c>
      <c r="Y255" s="51" t="s">
        <v>1788</v>
      </c>
    </row>
    <row r="256" spans="1:25" x14ac:dyDescent="0.25">
      <c r="A256" s="76">
        <v>46274.650868055556</v>
      </c>
      <c r="B256" s="75">
        <v>1</v>
      </c>
      <c r="C256" s="75" t="s">
        <v>301</v>
      </c>
      <c r="D256" s="75" t="s">
        <v>552</v>
      </c>
      <c r="E256" s="75" t="s">
        <v>1811</v>
      </c>
      <c r="F256" s="75">
        <v>-1.608577722445105E-3</v>
      </c>
      <c r="G256" s="75">
        <v>-321.715544489021</v>
      </c>
      <c r="H256" s="77" t="s">
        <v>251</v>
      </c>
      <c r="K256" s="50">
        <v>46274.650868055556</v>
      </c>
      <c r="L256" s="47" t="s">
        <v>1811</v>
      </c>
      <c r="M256" s="47" t="s">
        <v>1787</v>
      </c>
      <c r="N256" s="47">
        <v>1477.7098026560889</v>
      </c>
      <c r="O256" s="47">
        <v>-739.44267104230335</v>
      </c>
      <c r="P256" s="47">
        <v>804.24771931898704</v>
      </c>
      <c r="Q256" s="47" t="s">
        <v>543</v>
      </c>
      <c r="R256" s="47"/>
      <c r="S256" s="47"/>
      <c r="T256" s="47">
        <v>32</v>
      </c>
      <c r="U256" s="47">
        <v>0</v>
      </c>
      <c r="V256" s="47">
        <v>0</v>
      </c>
      <c r="W256" s="47">
        <v>0</v>
      </c>
      <c r="X256" s="47">
        <v>0</v>
      </c>
      <c r="Y256" s="51" t="s">
        <v>1788</v>
      </c>
    </row>
    <row r="257" spans="1:25" x14ac:dyDescent="0.25">
      <c r="A257" s="76">
        <v>46274.650868055556</v>
      </c>
      <c r="B257" s="75">
        <v>1</v>
      </c>
      <c r="C257" s="75" t="s">
        <v>301</v>
      </c>
      <c r="D257" s="75" t="s">
        <v>552</v>
      </c>
      <c r="E257" s="75" t="s">
        <v>1812</v>
      </c>
      <c r="F257" s="75">
        <v>-2.327125640582467E-3</v>
      </c>
      <c r="G257" s="75">
        <v>-350</v>
      </c>
      <c r="H257" s="77" t="s">
        <v>251</v>
      </c>
      <c r="K257" s="50">
        <v>46274.650868055556</v>
      </c>
      <c r="L257" s="47" t="s">
        <v>1812</v>
      </c>
      <c r="M257" s="47" t="s">
        <v>1787</v>
      </c>
      <c r="N257" s="47">
        <v>1567.0304084870872</v>
      </c>
      <c r="O257" s="47">
        <v>-803.64414590062211</v>
      </c>
      <c r="P257" s="47">
        <v>804.24771931898704</v>
      </c>
      <c r="Q257" s="47" t="s">
        <v>543</v>
      </c>
      <c r="R257" s="47"/>
      <c r="S257" s="47"/>
      <c r="T257" s="47">
        <v>32</v>
      </c>
      <c r="U257" s="47">
        <v>0</v>
      </c>
      <c r="V257" s="47">
        <v>0</v>
      </c>
      <c r="W257" s="47">
        <v>0</v>
      </c>
      <c r="X257" s="47">
        <v>0</v>
      </c>
      <c r="Y257" s="51" t="s">
        <v>1788</v>
      </c>
    </row>
    <row r="258" spans="1:25" x14ac:dyDescent="0.25">
      <c r="A258" s="76">
        <v>46274.650868055556</v>
      </c>
      <c r="B258" s="75">
        <v>1</v>
      </c>
      <c r="C258" s="75" t="s">
        <v>301</v>
      </c>
      <c r="D258" s="75" t="s">
        <v>552</v>
      </c>
      <c r="E258" s="75" t="s">
        <v>1813</v>
      </c>
      <c r="F258" s="75">
        <v>-8.9002980430773985E-4</v>
      </c>
      <c r="G258" s="75">
        <v>-178.00596086154798</v>
      </c>
      <c r="H258" s="77" t="s">
        <v>251</v>
      </c>
      <c r="K258" s="50">
        <v>46274.650868055556</v>
      </c>
      <c r="L258" s="47" t="s">
        <v>1813</v>
      </c>
      <c r="M258" s="47" t="s">
        <v>1787</v>
      </c>
      <c r="N258" s="47">
        <v>1388.38919682509</v>
      </c>
      <c r="O258" s="47">
        <v>-675.24119618398436</v>
      </c>
      <c r="P258" s="47">
        <v>804.24771931898704</v>
      </c>
      <c r="Q258" s="47" t="s">
        <v>543</v>
      </c>
      <c r="R258" s="47"/>
      <c r="S258" s="47"/>
      <c r="T258" s="47">
        <v>32</v>
      </c>
      <c r="U258" s="47">
        <v>0</v>
      </c>
      <c r="V258" s="47">
        <v>0</v>
      </c>
      <c r="W258" s="47">
        <v>0</v>
      </c>
      <c r="X258" s="47">
        <v>0</v>
      </c>
      <c r="Y258" s="51" t="s">
        <v>1788</v>
      </c>
    </row>
    <row r="259" spans="1:25" x14ac:dyDescent="0.25">
      <c r="A259" s="76">
        <v>46274.650868055556</v>
      </c>
      <c r="B259" s="75">
        <v>1</v>
      </c>
      <c r="C259" s="75" t="s">
        <v>301</v>
      </c>
      <c r="D259" s="75" t="s">
        <v>552</v>
      </c>
      <c r="E259" s="75" t="s">
        <v>1814</v>
      </c>
      <c r="F259" s="75">
        <v>-3.0456735587198322E-3</v>
      </c>
      <c r="G259" s="75">
        <v>-350</v>
      </c>
      <c r="H259" s="77" t="s">
        <v>251</v>
      </c>
      <c r="K259" s="50">
        <v>46274.650868055556</v>
      </c>
      <c r="L259" s="47" t="s">
        <v>1814</v>
      </c>
      <c r="M259" s="47" t="s">
        <v>1787</v>
      </c>
      <c r="N259" s="47">
        <v>1656.3510143180861</v>
      </c>
      <c r="O259" s="47">
        <v>-867.8456207589411</v>
      </c>
      <c r="P259" s="47">
        <v>804.24771931898704</v>
      </c>
      <c r="Q259" s="47" t="s">
        <v>543</v>
      </c>
      <c r="R259" s="47"/>
      <c r="S259" s="47"/>
      <c r="T259" s="47">
        <v>32</v>
      </c>
      <c r="U259" s="47">
        <v>0</v>
      </c>
      <c r="V259" s="47">
        <v>0</v>
      </c>
      <c r="W259" s="47">
        <v>0</v>
      </c>
      <c r="X259" s="47">
        <v>0</v>
      </c>
      <c r="Y259" s="51" t="s">
        <v>1788</v>
      </c>
    </row>
    <row r="260" spans="1:25" x14ac:dyDescent="0.25">
      <c r="A260" s="76">
        <v>46274.650868055556</v>
      </c>
      <c r="B260" s="75">
        <v>1</v>
      </c>
      <c r="C260" s="75" t="s">
        <v>301</v>
      </c>
      <c r="D260" s="75" t="s">
        <v>552</v>
      </c>
      <c r="E260" s="75" t="s">
        <v>1815</v>
      </c>
      <c r="F260" s="75">
        <v>-1.7148188617037676E-4</v>
      </c>
      <c r="G260" s="75">
        <v>-34.296377234075344</v>
      </c>
      <c r="H260" s="77" t="s">
        <v>251</v>
      </c>
      <c r="K260" s="50">
        <v>46274.650868055556</v>
      </c>
      <c r="L260" s="47" t="s">
        <v>1815</v>
      </c>
      <c r="M260" s="47" t="s">
        <v>1787</v>
      </c>
      <c r="N260" s="47">
        <v>1299.0685909940912</v>
      </c>
      <c r="O260" s="47">
        <v>-611.0397213256656</v>
      </c>
      <c r="P260" s="47">
        <v>804.24771931898704</v>
      </c>
      <c r="Q260" s="47" t="s">
        <v>543</v>
      </c>
      <c r="R260" s="47"/>
      <c r="S260" s="47"/>
      <c r="T260" s="47">
        <v>32</v>
      </c>
      <c r="U260" s="47">
        <v>0</v>
      </c>
      <c r="V260" s="47">
        <v>0</v>
      </c>
      <c r="W260" s="47">
        <v>0</v>
      </c>
      <c r="X260" s="47">
        <v>0</v>
      </c>
      <c r="Y260" s="51" t="s">
        <v>1788</v>
      </c>
    </row>
    <row r="261" spans="1:25" x14ac:dyDescent="0.25">
      <c r="A261" s="76">
        <v>46274.650868055556</v>
      </c>
      <c r="B261" s="75">
        <v>1</v>
      </c>
      <c r="C261" s="75" t="s">
        <v>301</v>
      </c>
      <c r="D261" s="75" t="s">
        <v>416</v>
      </c>
      <c r="E261" s="75" t="s">
        <v>1609</v>
      </c>
      <c r="F261" s="75">
        <v>-9.011312405304954E-5</v>
      </c>
      <c r="G261" s="75">
        <v>-0.93116894854817744</v>
      </c>
      <c r="H261" s="77" t="s">
        <v>251</v>
      </c>
    </row>
    <row r="262" spans="1:25" x14ac:dyDescent="0.25">
      <c r="A262" s="76">
        <v>46274.650868055556</v>
      </c>
      <c r="B262" s="75">
        <v>1</v>
      </c>
      <c r="C262" s="75" t="s">
        <v>301</v>
      </c>
      <c r="D262" s="75" t="s">
        <v>416</v>
      </c>
      <c r="E262" s="75" t="s">
        <v>1612</v>
      </c>
      <c r="F262" s="75">
        <v>-1.419880227589322E-4</v>
      </c>
      <c r="G262" s="75">
        <v>-1.467209568508965</v>
      </c>
      <c r="H262" s="77" t="s">
        <v>251</v>
      </c>
    </row>
    <row r="263" spans="1:25" x14ac:dyDescent="0.25">
      <c r="A263" s="76">
        <v>46274.650868055556</v>
      </c>
      <c r="B263" s="75">
        <v>1</v>
      </c>
      <c r="C263" s="75" t="s">
        <v>301</v>
      </c>
      <c r="D263" s="75" t="s">
        <v>416</v>
      </c>
      <c r="E263" s="75" t="s">
        <v>1613</v>
      </c>
      <c r="F263" s="75">
        <v>-1.9386292146481482E-4</v>
      </c>
      <c r="G263" s="75">
        <v>-2.0032501884697522</v>
      </c>
      <c r="H263" s="77" t="s">
        <v>251</v>
      </c>
    </row>
    <row r="264" spans="1:25" x14ac:dyDescent="0.25">
      <c r="A264" s="76">
        <v>46274.650868055556</v>
      </c>
      <c r="B264" s="75">
        <v>1</v>
      </c>
      <c r="C264" s="75" t="s">
        <v>301</v>
      </c>
      <c r="D264" s="75" t="s">
        <v>416</v>
      </c>
      <c r="E264" s="75" t="s">
        <v>1614</v>
      </c>
      <c r="F264" s="75">
        <v>-2.4573782017069763E-4</v>
      </c>
      <c r="G264" s="75">
        <v>-2.539290808430541</v>
      </c>
      <c r="H264" s="77" t="s">
        <v>251</v>
      </c>
    </row>
    <row r="265" spans="1:25" x14ac:dyDescent="0.25">
      <c r="A265" s="76">
        <v>46274.650868055556</v>
      </c>
      <c r="B265" s="75">
        <v>1</v>
      </c>
      <c r="C265" s="75" t="s">
        <v>301</v>
      </c>
      <c r="D265" s="75" t="s">
        <v>416</v>
      </c>
      <c r="E265" s="75" t="s">
        <v>1615</v>
      </c>
      <c r="F265" s="75">
        <v>-2.9761271887658E-4</v>
      </c>
      <c r="G265" s="75">
        <v>-3.0753314283913258</v>
      </c>
      <c r="H265" s="77" t="s">
        <v>251</v>
      </c>
    </row>
    <row r="266" spans="1:25" x14ac:dyDescent="0.25">
      <c r="A266" s="76">
        <v>46274.650868055556</v>
      </c>
      <c r="B266" s="75">
        <v>1</v>
      </c>
      <c r="C266" s="75" t="s">
        <v>301</v>
      </c>
      <c r="D266" s="75" t="s">
        <v>416</v>
      </c>
      <c r="E266" s="75" t="s">
        <v>1616</v>
      </c>
      <c r="F266" s="75">
        <v>-3.4948761758246265E-4</v>
      </c>
      <c r="G266" s="75">
        <v>-3.6113720483521132</v>
      </c>
      <c r="H266" s="77" t="s">
        <v>251</v>
      </c>
    </row>
    <row r="267" spans="1:25" x14ac:dyDescent="0.25">
      <c r="A267" s="76">
        <v>46274.650868055556</v>
      </c>
      <c r="B267" s="75">
        <v>1</v>
      </c>
      <c r="C267" s="75" t="s">
        <v>301</v>
      </c>
      <c r="D267" s="75" t="s">
        <v>416</v>
      </c>
      <c r="E267" s="75" t="s">
        <v>1617</v>
      </c>
      <c r="F267" s="75">
        <v>-4.0136251628834546E-4</v>
      </c>
      <c r="G267" s="75">
        <v>-4.147412668312902</v>
      </c>
      <c r="H267" s="77" t="s">
        <v>251</v>
      </c>
    </row>
    <row r="268" spans="1:25" x14ac:dyDescent="0.25">
      <c r="A268" s="76">
        <v>46274.650868055556</v>
      </c>
      <c r="B268" s="75">
        <v>1</v>
      </c>
      <c r="C268" s="75" t="s">
        <v>301</v>
      </c>
      <c r="D268" s="75" t="s">
        <v>416</v>
      </c>
      <c r="E268" s="75" t="s">
        <v>1618</v>
      </c>
      <c r="F268" s="75">
        <v>-4.5323741499422805E-4</v>
      </c>
      <c r="G268" s="75">
        <v>-4.6834532882736886</v>
      </c>
      <c r="H268" s="77" t="s">
        <v>251</v>
      </c>
    </row>
    <row r="269" spans="1:25" x14ac:dyDescent="0.25">
      <c r="A269" s="76">
        <v>46274.650868055556</v>
      </c>
      <c r="B269" s="75">
        <v>1</v>
      </c>
      <c r="C269" s="75" t="s">
        <v>301</v>
      </c>
      <c r="D269" s="75" t="s">
        <v>416</v>
      </c>
      <c r="E269" s="75" t="s">
        <v>1619</v>
      </c>
      <c r="F269" s="75">
        <v>-5.0511231370011043E-4</v>
      </c>
      <c r="G269" s="75">
        <v>-5.2194939082344733</v>
      </c>
      <c r="H269" s="77" t="s">
        <v>251</v>
      </c>
    </row>
    <row r="270" spans="1:25" x14ac:dyDescent="0.25">
      <c r="A270" s="76">
        <v>46274.650868055556</v>
      </c>
      <c r="B270" s="75">
        <v>1</v>
      </c>
      <c r="C270" s="75" t="s">
        <v>301</v>
      </c>
      <c r="D270" s="75" t="s">
        <v>416</v>
      </c>
      <c r="E270" s="75" t="s">
        <v>1620</v>
      </c>
      <c r="F270" s="75">
        <v>-5.5698721240599307E-4</v>
      </c>
      <c r="G270" s="75">
        <v>-5.7555345281952608</v>
      </c>
      <c r="H270" s="77" t="s">
        <v>251</v>
      </c>
    </row>
    <row r="271" spans="1:25" x14ac:dyDescent="0.25">
      <c r="A271" s="76">
        <v>46274.650868055556</v>
      </c>
      <c r="B271" s="75">
        <v>1</v>
      </c>
      <c r="C271" s="75" t="s">
        <v>301</v>
      </c>
      <c r="D271" s="75" t="s">
        <v>416</v>
      </c>
      <c r="E271" s="75" t="s">
        <v>1621</v>
      </c>
      <c r="F271" s="75">
        <v>-6.0886211111187583E-4</v>
      </c>
      <c r="G271" s="75">
        <v>-6.2915751481560491</v>
      </c>
      <c r="H271" s="77" t="s">
        <v>251</v>
      </c>
    </row>
    <row r="272" spans="1:25" x14ac:dyDescent="0.25">
      <c r="A272" s="76">
        <v>46274.650868055556</v>
      </c>
      <c r="B272" s="75">
        <v>1</v>
      </c>
      <c r="C272" s="75" t="s">
        <v>301</v>
      </c>
      <c r="D272" s="75" t="s">
        <v>416</v>
      </c>
      <c r="E272" s="75" t="s">
        <v>1622</v>
      </c>
      <c r="F272" s="75">
        <v>-6.6073700981775848E-4</v>
      </c>
      <c r="G272" s="75">
        <v>-6.8276157681168366</v>
      </c>
      <c r="H272" s="77" t="s">
        <v>251</v>
      </c>
    </row>
    <row r="273" spans="1:8" x14ac:dyDescent="0.25">
      <c r="A273" s="76">
        <v>46274.650868055556</v>
      </c>
      <c r="B273" s="75">
        <v>1</v>
      </c>
      <c r="C273" s="75" t="s">
        <v>301</v>
      </c>
      <c r="D273" s="75" t="s">
        <v>416</v>
      </c>
      <c r="E273" s="75" t="s">
        <v>1623</v>
      </c>
      <c r="F273" s="75">
        <v>-4.8338125793695315E-5</v>
      </c>
      <c r="G273" s="75">
        <v>-0.4994939665348504</v>
      </c>
      <c r="H273" s="77" t="s">
        <v>251</v>
      </c>
    </row>
    <row r="274" spans="1:8" x14ac:dyDescent="0.25">
      <c r="A274" s="76">
        <v>46274.650868055556</v>
      </c>
      <c r="B274" s="75">
        <v>1</v>
      </c>
      <c r="C274" s="75" t="s">
        <v>301</v>
      </c>
      <c r="D274" s="75" t="s">
        <v>416</v>
      </c>
      <c r="E274" s="75" t="s">
        <v>1624</v>
      </c>
      <c r="F274" s="75">
        <v>-1.0021302449957782E-4</v>
      </c>
      <c r="G274" s="75">
        <v>-1.0355345864956362</v>
      </c>
      <c r="H274" s="77" t="s">
        <v>251</v>
      </c>
    </row>
    <row r="275" spans="1:8" x14ac:dyDescent="0.25">
      <c r="A275" s="76">
        <v>46274.650868055556</v>
      </c>
      <c r="B275" s="75">
        <v>1</v>
      </c>
      <c r="C275" s="75" t="s">
        <v>301</v>
      </c>
      <c r="D275" s="75" t="s">
        <v>416</v>
      </c>
      <c r="E275" s="75" t="s">
        <v>1625</v>
      </c>
      <c r="F275" s="75">
        <v>-1.5208792320546048E-4</v>
      </c>
      <c r="G275" s="75">
        <v>-1.5715752064564239</v>
      </c>
      <c r="H275" s="77" t="s">
        <v>251</v>
      </c>
    </row>
    <row r="276" spans="1:8" x14ac:dyDescent="0.25">
      <c r="A276" s="76">
        <v>46274.650868055556</v>
      </c>
      <c r="B276" s="75">
        <v>1</v>
      </c>
      <c r="C276" s="75" t="s">
        <v>301</v>
      </c>
      <c r="D276" s="75" t="s">
        <v>416</v>
      </c>
      <c r="E276" s="75" t="s">
        <v>1626</v>
      </c>
      <c r="F276" s="75">
        <v>-2.039628219113431E-4</v>
      </c>
      <c r="G276" s="75">
        <v>-2.1076158264172111</v>
      </c>
      <c r="H276" s="77" t="s">
        <v>251</v>
      </c>
    </row>
    <row r="277" spans="1:8" x14ac:dyDescent="0.25">
      <c r="A277" s="76">
        <v>46274.650868055556</v>
      </c>
      <c r="B277" s="75">
        <v>1</v>
      </c>
      <c r="C277" s="75" t="s">
        <v>301</v>
      </c>
      <c r="D277" s="75" t="s">
        <v>416</v>
      </c>
      <c r="E277" s="75" t="s">
        <v>1627</v>
      </c>
      <c r="F277" s="75">
        <v>-2.5583772061722575E-4</v>
      </c>
      <c r="G277" s="75">
        <v>-2.6436564463779981</v>
      </c>
      <c r="H277" s="77" t="s">
        <v>251</v>
      </c>
    </row>
    <row r="278" spans="1:8" x14ac:dyDescent="0.25">
      <c r="A278" s="76">
        <v>46274.650868055556</v>
      </c>
      <c r="B278" s="75">
        <v>1</v>
      </c>
      <c r="C278" s="75" t="s">
        <v>301</v>
      </c>
      <c r="D278" s="75" t="s">
        <v>416</v>
      </c>
      <c r="E278" s="75" t="s">
        <v>1628</v>
      </c>
      <c r="F278" s="75">
        <v>-3.0771261932310839E-4</v>
      </c>
      <c r="G278" s="75">
        <v>-3.1796970663387856</v>
      </c>
      <c r="H278" s="77" t="s">
        <v>251</v>
      </c>
    </row>
    <row r="279" spans="1:8" x14ac:dyDescent="0.25">
      <c r="A279" s="76">
        <v>46274.650868055556</v>
      </c>
      <c r="B279" s="75">
        <v>1</v>
      </c>
      <c r="C279" s="75" t="s">
        <v>301</v>
      </c>
      <c r="D279" s="75" t="s">
        <v>416</v>
      </c>
      <c r="E279" s="75" t="s">
        <v>1629</v>
      </c>
      <c r="F279" s="75">
        <v>-3.595875180289912E-4</v>
      </c>
      <c r="G279" s="75">
        <v>-3.7157376862995748</v>
      </c>
      <c r="H279" s="77" t="s">
        <v>251</v>
      </c>
    </row>
    <row r="280" spans="1:8" x14ac:dyDescent="0.25">
      <c r="A280" s="76">
        <v>46274.650868055556</v>
      </c>
      <c r="B280" s="75">
        <v>1</v>
      </c>
      <c r="C280" s="75" t="s">
        <v>301</v>
      </c>
      <c r="D280" s="75" t="s">
        <v>416</v>
      </c>
      <c r="E280" s="75" t="s">
        <v>1630</v>
      </c>
      <c r="F280" s="75">
        <v>-4.1146241673487358E-4</v>
      </c>
      <c r="G280" s="75">
        <v>-4.2517783062603591</v>
      </c>
      <c r="H280" s="77" t="s">
        <v>251</v>
      </c>
    </row>
    <row r="281" spans="1:8" x14ac:dyDescent="0.25">
      <c r="A281" s="76">
        <v>46274.650868055556</v>
      </c>
      <c r="B281" s="75">
        <v>1</v>
      </c>
      <c r="C281" s="75" t="s">
        <v>301</v>
      </c>
      <c r="D281" s="75" t="s">
        <v>416</v>
      </c>
      <c r="E281" s="75" t="s">
        <v>1631</v>
      </c>
      <c r="F281" s="75">
        <v>-4.6333731544075633E-4</v>
      </c>
      <c r="G281" s="75">
        <v>-4.7878189262211475</v>
      </c>
      <c r="H281" s="77" t="s">
        <v>251</v>
      </c>
    </row>
    <row r="282" spans="1:8" x14ac:dyDescent="0.25">
      <c r="A282" s="76">
        <v>46274.650868055556</v>
      </c>
      <c r="B282" s="75">
        <v>1</v>
      </c>
      <c r="C282" s="75" t="s">
        <v>301</v>
      </c>
      <c r="D282" s="75" t="s">
        <v>416</v>
      </c>
      <c r="E282" s="75" t="s">
        <v>1632</v>
      </c>
      <c r="F282" s="75">
        <v>-5.1521221414663903E-4</v>
      </c>
      <c r="G282" s="75">
        <v>-5.3238595461819358</v>
      </c>
      <c r="H282" s="77" t="s">
        <v>251</v>
      </c>
    </row>
    <row r="283" spans="1:8" x14ac:dyDescent="0.25">
      <c r="A283" s="76">
        <v>46274.650868055556</v>
      </c>
      <c r="B283" s="75">
        <v>1</v>
      </c>
      <c r="C283" s="75" t="s">
        <v>301</v>
      </c>
      <c r="D283" s="75" t="s">
        <v>416</v>
      </c>
      <c r="E283" s="75" t="s">
        <v>1633</v>
      </c>
      <c r="F283" s="75">
        <v>-5.6708711285252135E-4</v>
      </c>
      <c r="G283" s="75">
        <v>-5.8599001661427197</v>
      </c>
      <c r="H283" s="77" t="s">
        <v>251</v>
      </c>
    </row>
    <row r="284" spans="1:8" x14ac:dyDescent="0.25">
      <c r="A284" s="76">
        <v>46274.650868055556</v>
      </c>
      <c r="B284" s="75">
        <v>1</v>
      </c>
      <c r="C284" s="75" t="s">
        <v>301</v>
      </c>
      <c r="D284" s="75" t="s">
        <v>416</v>
      </c>
      <c r="E284" s="75" t="s">
        <v>1634</v>
      </c>
      <c r="F284" s="75">
        <v>-6.18962011558404E-4</v>
      </c>
      <c r="G284" s="75">
        <v>-6.3959407861035071</v>
      </c>
      <c r="H284" s="77" t="s">
        <v>251</v>
      </c>
    </row>
    <row r="285" spans="1:8" x14ac:dyDescent="0.25">
      <c r="A285" s="76">
        <v>46274.650868055556</v>
      </c>
      <c r="B285" s="75">
        <v>1</v>
      </c>
      <c r="C285" s="75" t="s">
        <v>301</v>
      </c>
      <c r="D285" s="75" t="s">
        <v>416</v>
      </c>
      <c r="E285" s="75" t="s">
        <v>1635</v>
      </c>
      <c r="F285" s="75">
        <v>-6.5631275343409511E-6</v>
      </c>
      <c r="G285" s="75">
        <v>-6.7818984521521936E-2</v>
      </c>
      <c r="H285" s="77" t="s">
        <v>251</v>
      </c>
    </row>
    <row r="286" spans="1:8" x14ac:dyDescent="0.25">
      <c r="A286" s="76">
        <v>46274.650868055556</v>
      </c>
      <c r="B286" s="75">
        <v>1</v>
      </c>
      <c r="C286" s="75" t="s">
        <v>301</v>
      </c>
      <c r="D286" s="75" t="s">
        <v>416</v>
      </c>
      <c r="E286" s="75" t="s">
        <v>1636</v>
      </c>
      <c r="F286" s="75">
        <v>-5.8438026240223595E-5</v>
      </c>
      <c r="G286" s="75">
        <v>-0.60385960448230924</v>
      </c>
      <c r="H286" s="77" t="s">
        <v>251</v>
      </c>
    </row>
    <row r="287" spans="1:8" x14ac:dyDescent="0.25">
      <c r="A287" s="76">
        <v>46274.650868055556</v>
      </c>
      <c r="B287" s="75">
        <v>1</v>
      </c>
      <c r="C287" s="75" t="s">
        <v>301</v>
      </c>
      <c r="D287" s="75" t="s">
        <v>416</v>
      </c>
      <c r="E287" s="75" t="s">
        <v>1637</v>
      </c>
      <c r="F287" s="75">
        <v>-1.1031292494610624E-4</v>
      </c>
      <c r="G287" s="75">
        <v>-1.1399002244430967</v>
      </c>
      <c r="H287" s="77" t="s">
        <v>251</v>
      </c>
    </row>
    <row r="288" spans="1:8" x14ac:dyDescent="0.25">
      <c r="A288" s="76">
        <v>46274.650868055556</v>
      </c>
      <c r="B288" s="75">
        <v>1</v>
      </c>
      <c r="C288" s="75" t="s">
        <v>301</v>
      </c>
      <c r="D288" s="75" t="s">
        <v>416</v>
      </c>
      <c r="E288" s="75" t="s">
        <v>1638</v>
      </c>
      <c r="F288" s="75">
        <v>-1.6218782365198876E-4</v>
      </c>
      <c r="G288" s="75">
        <v>-1.6759408444038828</v>
      </c>
      <c r="H288" s="77" t="s">
        <v>251</v>
      </c>
    </row>
    <row r="289" spans="1:8" x14ac:dyDescent="0.25">
      <c r="A289" s="76">
        <v>46274.650868055556</v>
      </c>
      <c r="B289" s="75">
        <v>1</v>
      </c>
      <c r="C289" s="75" t="s">
        <v>301</v>
      </c>
      <c r="D289" s="75" t="s">
        <v>416</v>
      </c>
      <c r="E289" s="75" t="s">
        <v>1639</v>
      </c>
      <c r="F289" s="75">
        <v>-2.1406272235787141E-4</v>
      </c>
      <c r="G289" s="75">
        <v>-2.21198146436467</v>
      </c>
      <c r="H289" s="77" t="s">
        <v>251</v>
      </c>
    </row>
    <row r="290" spans="1:8" x14ac:dyDescent="0.25">
      <c r="A290" s="76">
        <v>46274.650868055556</v>
      </c>
      <c r="B290" s="75">
        <v>1</v>
      </c>
      <c r="C290" s="75" t="s">
        <v>301</v>
      </c>
      <c r="D290" s="75" t="s">
        <v>416</v>
      </c>
      <c r="E290" s="75" t="s">
        <v>1640</v>
      </c>
      <c r="F290" s="75">
        <v>-2.6593762106375403E-4</v>
      </c>
      <c r="G290" s="75">
        <v>-2.748022084325457</v>
      </c>
      <c r="H290" s="77" t="s">
        <v>251</v>
      </c>
    </row>
    <row r="291" spans="1:8" x14ac:dyDescent="0.25">
      <c r="A291" s="76">
        <v>46274.650868055556</v>
      </c>
      <c r="B291" s="75">
        <v>1</v>
      </c>
      <c r="C291" s="75" t="s">
        <v>301</v>
      </c>
      <c r="D291" s="75" t="s">
        <v>416</v>
      </c>
      <c r="E291" s="75" t="s">
        <v>1641</v>
      </c>
      <c r="F291" s="75">
        <v>-3.1781251976963667E-4</v>
      </c>
      <c r="G291" s="75">
        <v>-3.2840627042862445</v>
      </c>
      <c r="H291" s="77" t="s">
        <v>251</v>
      </c>
    </row>
    <row r="292" spans="1:8" x14ac:dyDescent="0.25">
      <c r="A292" s="76">
        <v>46274.650868055556</v>
      </c>
      <c r="B292" s="75">
        <v>1</v>
      </c>
      <c r="C292" s="75" t="s">
        <v>301</v>
      </c>
      <c r="D292" s="75" t="s">
        <v>416</v>
      </c>
      <c r="E292" s="75" t="s">
        <v>1642</v>
      </c>
      <c r="F292" s="75">
        <v>-3.6968741847551948E-4</v>
      </c>
      <c r="G292" s="75">
        <v>-3.8201033242470337</v>
      </c>
      <c r="H292" s="77" t="s">
        <v>251</v>
      </c>
    </row>
    <row r="293" spans="1:8" x14ac:dyDescent="0.25">
      <c r="A293" s="76">
        <v>46274.650868055556</v>
      </c>
      <c r="B293" s="75">
        <v>1</v>
      </c>
      <c r="C293" s="75" t="s">
        <v>301</v>
      </c>
      <c r="D293" s="75" t="s">
        <v>416</v>
      </c>
      <c r="E293" s="75" t="s">
        <v>1643</v>
      </c>
      <c r="F293" s="75">
        <v>-4.2156231718140186E-4</v>
      </c>
      <c r="G293" s="75">
        <v>-4.356143944207818</v>
      </c>
      <c r="H293" s="77" t="s">
        <v>251</v>
      </c>
    </row>
    <row r="294" spans="1:8" x14ac:dyDescent="0.25">
      <c r="A294" s="76">
        <v>46274.650868055556</v>
      </c>
      <c r="B294" s="75">
        <v>1</v>
      </c>
      <c r="C294" s="75" t="s">
        <v>301</v>
      </c>
      <c r="D294" s="75" t="s">
        <v>416</v>
      </c>
      <c r="E294" s="75" t="s">
        <v>1644</v>
      </c>
      <c r="F294" s="75">
        <v>-4.734372158872845E-4</v>
      </c>
      <c r="G294" s="75">
        <v>-4.8921845641686055</v>
      </c>
      <c r="H294" s="77" t="s">
        <v>251</v>
      </c>
    </row>
    <row r="295" spans="1:8" x14ac:dyDescent="0.25">
      <c r="A295" s="76">
        <v>46274.650868055556</v>
      </c>
      <c r="B295" s="75">
        <v>1</v>
      </c>
      <c r="C295" s="75" t="s">
        <v>301</v>
      </c>
      <c r="D295" s="75" t="s">
        <v>416</v>
      </c>
      <c r="E295" s="75" t="s">
        <v>1645</v>
      </c>
      <c r="F295" s="75">
        <v>-5.2531211459316731E-4</v>
      </c>
      <c r="G295" s="75">
        <v>-5.4282251841293947</v>
      </c>
      <c r="H295" s="77" t="s">
        <v>251</v>
      </c>
    </row>
    <row r="296" spans="1:8" x14ac:dyDescent="0.25">
      <c r="A296" s="76">
        <v>46274.650868055556</v>
      </c>
      <c r="B296" s="75">
        <v>1</v>
      </c>
      <c r="C296" s="75" t="s">
        <v>301</v>
      </c>
      <c r="D296" s="75" t="s">
        <v>416</v>
      </c>
      <c r="E296" s="75" t="s">
        <v>1646</v>
      </c>
      <c r="F296" s="75">
        <v>-5.7718701329904996E-4</v>
      </c>
      <c r="G296" s="75">
        <v>-5.9642658040901821</v>
      </c>
      <c r="H296" s="77" t="s">
        <v>251</v>
      </c>
    </row>
    <row r="297" spans="1:8" x14ac:dyDescent="0.25">
      <c r="A297" s="76">
        <v>46274.650868055556</v>
      </c>
      <c r="B297" s="75">
        <v>1</v>
      </c>
      <c r="C297" s="75" t="s">
        <v>301</v>
      </c>
      <c r="D297" s="75" t="s">
        <v>416</v>
      </c>
      <c r="E297" s="75" t="s">
        <v>1647</v>
      </c>
      <c r="F297" s="75">
        <v>3.5211870725013574E-5</v>
      </c>
      <c r="G297" s="75">
        <v>0</v>
      </c>
      <c r="H297" s="77" t="s">
        <v>2096</v>
      </c>
    </row>
    <row r="298" spans="1:8" x14ac:dyDescent="0.25">
      <c r="A298" s="76">
        <v>46274.650868055556</v>
      </c>
      <c r="B298" s="75">
        <v>1</v>
      </c>
      <c r="C298" s="75" t="s">
        <v>301</v>
      </c>
      <c r="D298" s="75" t="s">
        <v>416</v>
      </c>
      <c r="E298" s="75" t="s">
        <v>1648</v>
      </c>
      <c r="F298" s="75">
        <v>-1.6663027980869069E-5</v>
      </c>
      <c r="G298" s="75">
        <v>-0.17218462246897917</v>
      </c>
      <c r="H298" s="77" t="s">
        <v>251</v>
      </c>
    </row>
    <row r="299" spans="1:8" x14ac:dyDescent="0.25">
      <c r="A299" s="76">
        <v>46274.650868055556</v>
      </c>
      <c r="B299" s="75">
        <v>1</v>
      </c>
      <c r="C299" s="75" t="s">
        <v>301</v>
      </c>
      <c r="D299" s="75" t="s">
        <v>416</v>
      </c>
      <c r="E299" s="75" t="s">
        <v>1649</v>
      </c>
      <c r="F299" s="75">
        <v>-6.8537926686751868E-5</v>
      </c>
      <c r="G299" s="75">
        <v>-0.70822524242976814</v>
      </c>
      <c r="H299" s="77" t="s">
        <v>251</v>
      </c>
    </row>
    <row r="300" spans="1:8" x14ac:dyDescent="0.25">
      <c r="A300" s="76">
        <v>46274.650868055556</v>
      </c>
      <c r="B300" s="75">
        <v>1</v>
      </c>
      <c r="C300" s="75" t="s">
        <v>301</v>
      </c>
      <c r="D300" s="75" t="s">
        <v>416</v>
      </c>
      <c r="E300" s="75" t="s">
        <v>1650</v>
      </c>
      <c r="F300" s="75">
        <v>-1.2041282539263451E-4</v>
      </c>
      <c r="G300" s="75">
        <v>-1.2442658623905556</v>
      </c>
      <c r="H300" s="77" t="s">
        <v>251</v>
      </c>
    </row>
    <row r="301" spans="1:8" x14ac:dyDescent="0.25">
      <c r="A301" s="76">
        <v>46274.650868055556</v>
      </c>
      <c r="B301" s="75">
        <v>1</v>
      </c>
      <c r="C301" s="75" t="s">
        <v>301</v>
      </c>
      <c r="D301" s="75" t="s">
        <v>416</v>
      </c>
      <c r="E301" s="75" t="s">
        <v>1651</v>
      </c>
      <c r="F301" s="75">
        <v>-1.7228772409851715E-4</v>
      </c>
      <c r="G301" s="75">
        <v>-1.7803064823513428</v>
      </c>
      <c r="H301" s="77" t="s">
        <v>251</v>
      </c>
    </row>
    <row r="302" spans="1:8" x14ac:dyDescent="0.25">
      <c r="A302" s="76">
        <v>46274.650868055556</v>
      </c>
      <c r="B302" s="75">
        <v>1</v>
      </c>
      <c r="C302" s="75" t="s">
        <v>301</v>
      </c>
      <c r="D302" s="75" t="s">
        <v>416</v>
      </c>
      <c r="E302" s="75" t="s">
        <v>1652</v>
      </c>
      <c r="F302" s="75">
        <v>-2.2416262280439979E-4</v>
      </c>
      <c r="G302" s="75">
        <v>-2.3163471023121303</v>
      </c>
      <c r="H302" s="77" t="s">
        <v>251</v>
      </c>
    </row>
    <row r="303" spans="1:8" x14ac:dyDescent="0.25">
      <c r="A303" s="76">
        <v>46274.650868055556</v>
      </c>
      <c r="B303" s="75">
        <v>1</v>
      </c>
      <c r="C303" s="75" t="s">
        <v>301</v>
      </c>
      <c r="D303" s="75" t="s">
        <v>416</v>
      </c>
      <c r="E303" s="75" t="s">
        <v>1653</v>
      </c>
      <c r="F303" s="75">
        <v>-2.7603752151028231E-4</v>
      </c>
      <c r="G303" s="75">
        <v>-2.8523877222729159</v>
      </c>
      <c r="H303" s="77" t="s">
        <v>251</v>
      </c>
    </row>
    <row r="304" spans="1:8" x14ac:dyDescent="0.25">
      <c r="A304" s="76">
        <v>46274.650868055556</v>
      </c>
      <c r="B304" s="75">
        <v>1</v>
      </c>
      <c r="C304" s="75" t="s">
        <v>301</v>
      </c>
      <c r="D304" s="75" t="s">
        <v>416</v>
      </c>
      <c r="E304" s="75" t="s">
        <v>1654</v>
      </c>
      <c r="F304" s="75">
        <v>-3.2791242021616495E-4</v>
      </c>
      <c r="G304" s="75">
        <v>-3.3884283422337034</v>
      </c>
      <c r="H304" s="77" t="s">
        <v>251</v>
      </c>
    </row>
    <row r="305" spans="1:8" x14ac:dyDescent="0.25">
      <c r="A305" s="76">
        <v>46274.650868055556</v>
      </c>
      <c r="B305" s="75">
        <v>1</v>
      </c>
      <c r="C305" s="75" t="s">
        <v>301</v>
      </c>
      <c r="D305" s="75" t="s">
        <v>416</v>
      </c>
      <c r="E305" s="75" t="s">
        <v>1655</v>
      </c>
      <c r="F305" s="75">
        <v>-3.797873189220476E-4</v>
      </c>
      <c r="G305" s="75">
        <v>-3.9244689621944908</v>
      </c>
      <c r="H305" s="77" t="s">
        <v>251</v>
      </c>
    </row>
    <row r="306" spans="1:8" x14ac:dyDescent="0.25">
      <c r="A306" s="76">
        <v>46274.650868055556</v>
      </c>
      <c r="B306" s="75">
        <v>1</v>
      </c>
      <c r="C306" s="75" t="s">
        <v>301</v>
      </c>
      <c r="D306" s="75" t="s">
        <v>416</v>
      </c>
      <c r="E306" s="75" t="s">
        <v>1656</v>
      </c>
      <c r="F306" s="75">
        <v>-4.3166221762793041E-4</v>
      </c>
      <c r="G306" s="75">
        <v>-4.4605095821552796</v>
      </c>
      <c r="H306" s="77" t="s">
        <v>251</v>
      </c>
    </row>
    <row r="307" spans="1:8" x14ac:dyDescent="0.25">
      <c r="A307" s="76">
        <v>46274.650868055556</v>
      </c>
      <c r="B307" s="75">
        <v>1</v>
      </c>
      <c r="C307" s="75" t="s">
        <v>301</v>
      </c>
      <c r="D307" s="75" t="s">
        <v>416</v>
      </c>
      <c r="E307" s="75" t="s">
        <v>1657</v>
      </c>
      <c r="F307" s="75">
        <v>-4.8353711633381305E-4</v>
      </c>
      <c r="G307" s="75">
        <v>-4.996550202116067</v>
      </c>
      <c r="H307" s="77" t="s">
        <v>251</v>
      </c>
    </row>
    <row r="308" spans="1:8" x14ac:dyDescent="0.25">
      <c r="A308" s="76">
        <v>46274.650868055556</v>
      </c>
      <c r="B308" s="75">
        <v>1</v>
      </c>
      <c r="C308" s="75" t="s">
        <v>301</v>
      </c>
      <c r="D308" s="75" t="s">
        <v>416</v>
      </c>
      <c r="E308" s="75" t="s">
        <v>1658</v>
      </c>
      <c r="F308" s="75">
        <v>-5.3541201503969538E-4</v>
      </c>
      <c r="G308" s="75">
        <v>-5.5325908220768509</v>
      </c>
      <c r="H308" s="77" t="s">
        <v>251</v>
      </c>
    </row>
    <row r="309" spans="1:8" x14ac:dyDescent="0.25">
      <c r="A309" s="76">
        <v>46274.650868055556</v>
      </c>
      <c r="B309" s="75">
        <v>1</v>
      </c>
      <c r="C309" s="75" t="s">
        <v>301</v>
      </c>
      <c r="D309" s="75" t="s">
        <v>416</v>
      </c>
      <c r="E309" s="75" t="s">
        <v>1659</v>
      </c>
      <c r="F309" s="75">
        <v>7.6986868984367805E-5</v>
      </c>
      <c r="G309" s="75">
        <v>0</v>
      </c>
      <c r="H309" s="77" t="s">
        <v>2096</v>
      </c>
    </row>
    <row r="310" spans="1:8" x14ac:dyDescent="0.25">
      <c r="A310" s="76">
        <v>46274.650868055556</v>
      </c>
      <c r="B310" s="75">
        <v>1</v>
      </c>
      <c r="C310" s="75" t="s">
        <v>301</v>
      </c>
      <c r="D310" s="75" t="s">
        <v>416</v>
      </c>
      <c r="E310" s="75" t="s">
        <v>1660</v>
      </c>
      <c r="F310" s="75">
        <v>2.5111970278484999E-5</v>
      </c>
      <c r="G310" s="75">
        <v>0</v>
      </c>
      <c r="H310" s="77" t="s">
        <v>2096</v>
      </c>
    </row>
    <row r="311" spans="1:8" x14ac:dyDescent="0.25">
      <c r="A311" s="76">
        <v>46274.650868055556</v>
      </c>
      <c r="B311" s="75">
        <v>1</v>
      </c>
      <c r="C311" s="75" t="s">
        <v>301</v>
      </c>
      <c r="D311" s="75" t="s">
        <v>416</v>
      </c>
      <c r="E311" s="75" t="s">
        <v>1661</v>
      </c>
      <c r="F311" s="75">
        <v>-2.6762928427397644E-5</v>
      </c>
      <c r="G311" s="75">
        <v>-0.2765502604164411</v>
      </c>
      <c r="H311" s="77" t="s">
        <v>251</v>
      </c>
    </row>
    <row r="312" spans="1:8" x14ac:dyDescent="0.25">
      <c r="A312" s="76">
        <v>46274.650868055556</v>
      </c>
      <c r="B312" s="75">
        <v>1</v>
      </c>
      <c r="C312" s="75" t="s">
        <v>301</v>
      </c>
      <c r="D312" s="75" t="s">
        <v>416</v>
      </c>
      <c r="E312" s="75" t="s">
        <v>1662</v>
      </c>
      <c r="F312" s="75">
        <v>-7.8637827133279999E-5</v>
      </c>
      <c r="G312" s="75">
        <v>-0.81259088037722549</v>
      </c>
      <c r="H312" s="77" t="s">
        <v>251</v>
      </c>
    </row>
    <row r="313" spans="1:8" x14ac:dyDescent="0.25">
      <c r="A313" s="76">
        <v>46274.650868055556</v>
      </c>
      <c r="B313" s="75">
        <v>1</v>
      </c>
      <c r="C313" s="75" t="s">
        <v>301</v>
      </c>
      <c r="D313" s="75" t="s">
        <v>416</v>
      </c>
      <c r="E313" s="75" t="s">
        <v>1663</v>
      </c>
      <c r="F313" s="75">
        <v>-1.3051272583916265E-4</v>
      </c>
      <c r="G313" s="75">
        <v>-1.3486315003380129</v>
      </c>
      <c r="H313" s="77" t="s">
        <v>251</v>
      </c>
    </row>
    <row r="314" spans="1:8" x14ac:dyDescent="0.25">
      <c r="A314" s="76">
        <v>46274.650868055556</v>
      </c>
      <c r="B314" s="75">
        <v>1</v>
      </c>
      <c r="C314" s="75" t="s">
        <v>301</v>
      </c>
      <c r="D314" s="75" t="s">
        <v>416</v>
      </c>
      <c r="E314" s="75" t="s">
        <v>1664</v>
      </c>
      <c r="F314" s="75">
        <v>-1.8238762454504545E-4</v>
      </c>
      <c r="G314" s="75">
        <v>-1.8846721202988019</v>
      </c>
      <c r="H314" s="77" t="s">
        <v>251</v>
      </c>
    </row>
    <row r="315" spans="1:8" x14ac:dyDescent="0.25">
      <c r="A315" s="76">
        <v>46274.650868055556</v>
      </c>
      <c r="B315" s="75">
        <v>1</v>
      </c>
      <c r="C315" s="75" t="s">
        <v>301</v>
      </c>
      <c r="D315" s="75" t="s">
        <v>416</v>
      </c>
      <c r="E315" s="75" t="s">
        <v>1665</v>
      </c>
      <c r="F315" s="75">
        <v>-2.3426252325092807E-4</v>
      </c>
      <c r="G315" s="75">
        <v>-2.4207127402595892</v>
      </c>
      <c r="H315" s="77" t="s">
        <v>251</v>
      </c>
    </row>
    <row r="316" spans="1:8" x14ac:dyDescent="0.25">
      <c r="A316" s="76">
        <v>46274.650868055556</v>
      </c>
      <c r="B316" s="75">
        <v>1</v>
      </c>
      <c r="C316" s="75" t="s">
        <v>301</v>
      </c>
      <c r="D316" s="75" t="s">
        <v>416</v>
      </c>
      <c r="E316" s="75" t="s">
        <v>1666</v>
      </c>
      <c r="F316" s="75">
        <v>-2.8613742195681042E-4</v>
      </c>
      <c r="G316" s="75">
        <v>-2.9567533602203735</v>
      </c>
      <c r="H316" s="77" t="s">
        <v>251</v>
      </c>
    </row>
    <row r="317" spans="1:8" x14ac:dyDescent="0.25">
      <c r="A317" s="76">
        <v>46274.650868055556</v>
      </c>
      <c r="B317" s="75">
        <v>1</v>
      </c>
      <c r="C317" s="75" t="s">
        <v>301</v>
      </c>
      <c r="D317" s="75" t="s">
        <v>416</v>
      </c>
      <c r="E317" s="75" t="s">
        <v>1667</v>
      </c>
      <c r="F317" s="75">
        <v>-3.3801232066269323E-4</v>
      </c>
      <c r="G317" s="75">
        <v>-3.4927939801811623</v>
      </c>
      <c r="H317" s="77" t="s">
        <v>251</v>
      </c>
    </row>
    <row r="318" spans="1:8" x14ac:dyDescent="0.25">
      <c r="A318" s="76">
        <v>46274.650868055556</v>
      </c>
      <c r="B318" s="75">
        <v>1</v>
      </c>
      <c r="C318" s="75" t="s">
        <v>301</v>
      </c>
      <c r="D318" s="75" t="s">
        <v>416</v>
      </c>
      <c r="E318" s="75" t="s">
        <v>1668</v>
      </c>
      <c r="F318" s="75">
        <v>-3.8988721936857588E-4</v>
      </c>
      <c r="G318" s="75">
        <v>-4.0288346001419502</v>
      </c>
      <c r="H318" s="77" t="s">
        <v>251</v>
      </c>
    </row>
    <row r="319" spans="1:8" x14ac:dyDescent="0.25">
      <c r="A319" s="76">
        <v>46274.650868055556</v>
      </c>
      <c r="B319" s="75">
        <v>1</v>
      </c>
      <c r="C319" s="75" t="s">
        <v>301</v>
      </c>
      <c r="D319" s="75" t="s">
        <v>416</v>
      </c>
      <c r="E319" s="75" t="s">
        <v>1669</v>
      </c>
      <c r="F319" s="75">
        <v>-4.4176211807445853E-4</v>
      </c>
      <c r="G319" s="75">
        <v>-4.5648752201027367</v>
      </c>
      <c r="H319" s="77" t="s">
        <v>251</v>
      </c>
    </row>
    <row r="320" spans="1:8" x14ac:dyDescent="0.25">
      <c r="A320" s="76">
        <v>46274.650868055556</v>
      </c>
      <c r="B320" s="75">
        <v>1</v>
      </c>
      <c r="C320" s="75" t="s">
        <v>301</v>
      </c>
      <c r="D320" s="75" t="s">
        <v>416</v>
      </c>
      <c r="E320" s="75" t="s">
        <v>1670</v>
      </c>
      <c r="F320" s="75">
        <v>-4.9363701678034112E-4</v>
      </c>
      <c r="G320" s="75">
        <v>-5.1009158400635242</v>
      </c>
      <c r="H320" s="77" t="s">
        <v>251</v>
      </c>
    </row>
    <row r="321" spans="1:8" x14ac:dyDescent="0.25">
      <c r="A321" s="76">
        <v>46274.650868055556</v>
      </c>
      <c r="B321" s="75">
        <v>1</v>
      </c>
      <c r="C321" s="75" t="s">
        <v>301</v>
      </c>
      <c r="D321" s="75" t="s">
        <v>416</v>
      </c>
      <c r="E321" s="75" t="s">
        <v>1671</v>
      </c>
      <c r="F321" s="75">
        <v>1.1876186724372246E-4</v>
      </c>
      <c r="G321" s="75">
        <v>0</v>
      </c>
      <c r="H321" s="77" t="s">
        <v>2096</v>
      </c>
    </row>
    <row r="322" spans="1:8" x14ac:dyDescent="0.25">
      <c r="A322" s="76">
        <v>46274.650868055556</v>
      </c>
      <c r="B322" s="75">
        <v>1</v>
      </c>
      <c r="C322" s="75" t="s">
        <v>301</v>
      </c>
      <c r="D322" s="75" t="s">
        <v>416</v>
      </c>
      <c r="E322" s="75" t="s">
        <v>1672</v>
      </c>
      <c r="F322" s="75">
        <v>6.6886968537839526E-5</v>
      </c>
      <c r="G322" s="75">
        <v>0</v>
      </c>
      <c r="H322" s="77" t="s">
        <v>2096</v>
      </c>
    </row>
    <row r="323" spans="1:8" x14ac:dyDescent="0.25">
      <c r="A323" s="76">
        <v>46274.650868055556</v>
      </c>
      <c r="B323" s="75">
        <v>1</v>
      </c>
      <c r="C323" s="75" t="s">
        <v>301</v>
      </c>
      <c r="D323" s="75" t="s">
        <v>416</v>
      </c>
      <c r="E323" s="75" t="s">
        <v>1673</v>
      </c>
      <c r="F323" s="75">
        <v>1.501206983195672E-5</v>
      </c>
      <c r="G323" s="75">
        <v>0</v>
      </c>
      <c r="H323" s="77" t="s">
        <v>2096</v>
      </c>
    </row>
    <row r="324" spans="1:8" x14ac:dyDescent="0.25">
      <c r="A324" s="76">
        <v>46274.650868055556</v>
      </c>
      <c r="B324" s="75">
        <v>1</v>
      </c>
      <c r="C324" s="75" t="s">
        <v>301</v>
      </c>
      <c r="D324" s="75" t="s">
        <v>416</v>
      </c>
      <c r="E324" s="75" t="s">
        <v>1674</v>
      </c>
      <c r="F324" s="75">
        <v>-3.6862828873925924E-5</v>
      </c>
      <c r="G324" s="75">
        <v>-0.3809158983639</v>
      </c>
      <c r="H324" s="77" t="s">
        <v>251</v>
      </c>
    </row>
    <row r="325" spans="1:8" x14ac:dyDescent="0.25">
      <c r="A325" s="76">
        <v>46274.650868055556</v>
      </c>
      <c r="B325" s="75">
        <v>1</v>
      </c>
      <c r="C325" s="75" t="s">
        <v>301</v>
      </c>
      <c r="D325" s="75" t="s">
        <v>416</v>
      </c>
      <c r="E325" s="75" t="s">
        <v>1675</v>
      </c>
      <c r="F325" s="75">
        <v>-8.8737727579808563E-5</v>
      </c>
      <c r="G325" s="75">
        <v>-0.91695651832468728</v>
      </c>
      <c r="H325" s="77" t="s">
        <v>251</v>
      </c>
    </row>
    <row r="326" spans="1:8" x14ac:dyDescent="0.25">
      <c r="A326" s="76">
        <v>46274.650868055556</v>
      </c>
      <c r="B326" s="75">
        <v>1</v>
      </c>
      <c r="C326" s="75" t="s">
        <v>301</v>
      </c>
      <c r="D326" s="75" t="s">
        <v>416</v>
      </c>
      <c r="E326" s="75" t="s">
        <v>1676</v>
      </c>
      <c r="F326" s="75">
        <v>-1.4061262628569093E-4</v>
      </c>
      <c r="G326" s="75">
        <v>-1.4529971382854718</v>
      </c>
      <c r="H326" s="77" t="s">
        <v>251</v>
      </c>
    </row>
    <row r="327" spans="1:8" x14ac:dyDescent="0.25">
      <c r="A327" s="76">
        <v>46274.650868055556</v>
      </c>
      <c r="B327" s="75">
        <v>1</v>
      </c>
      <c r="C327" s="75" t="s">
        <v>301</v>
      </c>
      <c r="D327" s="75" t="s">
        <v>416</v>
      </c>
      <c r="E327" s="75" t="s">
        <v>1677</v>
      </c>
      <c r="F327" s="75">
        <v>-1.9248752499157357E-4</v>
      </c>
      <c r="G327" s="75">
        <v>-1.9890377582462591</v>
      </c>
      <c r="H327" s="77" t="s">
        <v>251</v>
      </c>
    </row>
    <row r="328" spans="1:8" x14ac:dyDescent="0.25">
      <c r="A328" s="76">
        <v>46274.650868055556</v>
      </c>
      <c r="B328" s="75">
        <v>1</v>
      </c>
      <c r="C328" s="75" t="s">
        <v>301</v>
      </c>
      <c r="D328" s="75" t="s">
        <v>416</v>
      </c>
      <c r="E328" s="75" t="s">
        <v>1678</v>
      </c>
      <c r="F328" s="75">
        <v>-2.4436242369745638E-4</v>
      </c>
      <c r="G328" s="75">
        <v>-2.5250783782070481</v>
      </c>
      <c r="H328" s="77" t="s">
        <v>251</v>
      </c>
    </row>
    <row r="329" spans="1:8" x14ac:dyDescent="0.25">
      <c r="A329" s="76">
        <v>46274.650868055556</v>
      </c>
      <c r="B329" s="75">
        <v>1</v>
      </c>
      <c r="C329" s="75" t="s">
        <v>301</v>
      </c>
      <c r="D329" s="75" t="s">
        <v>416</v>
      </c>
      <c r="E329" s="75" t="s">
        <v>1679</v>
      </c>
      <c r="F329" s="75">
        <v>-2.9623732240333903E-4</v>
      </c>
      <c r="G329" s="75">
        <v>-3.0611189981678355</v>
      </c>
      <c r="H329" s="77" t="s">
        <v>251</v>
      </c>
    </row>
    <row r="330" spans="1:8" x14ac:dyDescent="0.25">
      <c r="A330" s="76">
        <v>46274.650868055556</v>
      </c>
      <c r="B330" s="75">
        <v>1</v>
      </c>
      <c r="C330" s="75" t="s">
        <v>301</v>
      </c>
      <c r="D330" s="75" t="s">
        <v>416</v>
      </c>
      <c r="E330" s="75" t="s">
        <v>1680</v>
      </c>
      <c r="F330" s="75">
        <v>-3.4811222110922184E-4</v>
      </c>
      <c r="G330" s="75">
        <v>-3.5971596181286247</v>
      </c>
      <c r="H330" s="77" t="s">
        <v>251</v>
      </c>
    </row>
    <row r="331" spans="1:8" x14ac:dyDescent="0.25">
      <c r="A331" s="76">
        <v>46274.650868055556</v>
      </c>
      <c r="B331" s="75">
        <v>1</v>
      </c>
      <c r="C331" s="75" t="s">
        <v>301</v>
      </c>
      <c r="D331" s="75" t="s">
        <v>416</v>
      </c>
      <c r="E331" s="75" t="s">
        <v>1681</v>
      </c>
      <c r="F331" s="75">
        <v>1.605368655030764E-4</v>
      </c>
      <c r="G331" s="75">
        <v>0</v>
      </c>
      <c r="H331" s="77" t="s">
        <v>2096</v>
      </c>
    </row>
    <row r="332" spans="1:8" x14ac:dyDescent="0.25">
      <c r="A332" s="76">
        <v>46274.650868055556</v>
      </c>
      <c r="B332" s="75">
        <v>1</v>
      </c>
      <c r="C332" s="75" t="s">
        <v>301</v>
      </c>
      <c r="D332" s="75" t="s">
        <v>416</v>
      </c>
      <c r="E332" s="75" t="s">
        <v>1682</v>
      </c>
      <c r="F332" s="75">
        <v>1.0866196679719405E-4</v>
      </c>
      <c r="G332" s="75">
        <v>0</v>
      </c>
      <c r="H332" s="77" t="s">
        <v>2096</v>
      </c>
    </row>
    <row r="333" spans="1:8" x14ac:dyDescent="0.25">
      <c r="A333" s="76">
        <v>46274.650868055556</v>
      </c>
      <c r="B333" s="75">
        <v>1</v>
      </c>
      <c r="C333" s="75" t="s">
        <v>301</v>
      </c>
      <c r="D333" s="75" t="s">
        <v>416</v>
      </c>
      <c r="E333" s="75" t="s">
        <v>1683</v>
      </c>
      <c r="F333" s="75">
        <v>5.6787068091311246E-5</v>
      </c>
      <c r="G333" s="75">
        <v>0</v>
      </c>
      <c r="H333" s="77" t="s">
        <v>2096</v>
      </c>
    </row>
    <row r="334" spans="1:8" x14ac:dyDescent="0.25">
      <c r="A334" s="76">
        <v>46274.650868055556</v>
      </c>
      <c r="B334" s="75">
        <v>1</v>
      </c>
      <c r="C334" s="75" t="s">
        <v>301</v>
      </c>
      <c r="D334" s="75" t="s">
        <v>416</v>
      </c>
      <c r="E334" s="75" t="s">
        <v>1684</v>
      </c>
      <c r="F334" s="75">
        <v>4.9121693854286008E-6</v>
      </c>
      <c r="G334" s="75">
        <v>0</v>
      </c>
      <c r="H334" s="77" t="s">
        <v>2096</v>
      </c>
    </row>
    <row r="335" spans="1:8" x14ac:dyDescent="0.25">
      <c r="A335" s="76">
        <v>46274.650868055556</v>
      </c>
      <c r="B335" s="75">
        <v>1</v>
      </c>
      <c r="C335" s="75" t="s">
        <v>301</v>
      </c>
      <c r="D335" s="75" t="s">
        <v>416</v>
      </c>
      <c r="E335" s="75" t="s">
        <v>1685</v>
      </c>
      <c r="F335" s="75">
        <v>-4.6962729320454041E-5</v>
      </c>
      <c r="G335" s="75">
        <v>-0.48528153631135723</v>
      </c>
      <c r="H335" s="77" t="s">
        <v>251</v>
      </c>
    </row>
    <row r="336" spans="1:8" x14ac:dyDescent="0.25">
      <c r="A336" s="76">
        <v>46274.650868055556</v>
      </c>
      <c r="B336" s="75">
        <v>1</v>
      </c>
      <c r="C336" s="75" t="s">
        <v>301</v>
      </c>
      <c r="D336" s="75" t="s">
        <v>416</v>
      </c>
      <c r="E336" s="75" t="s">
        <v>1686</v>
      </c>
      <c r="F336" s="75">
        <v>-9.8837628026336843E-5</v>
      </c>
      <c r="G336" s="75">
        <v>-1.0213221562721462</v>
      </c>
      <c r="H336" s="77" t="s">
        <v>251</v>
      </c>
    </row>
    <row r="337" spans="1:8" x14ac:dyDescent="0.25">
      <c r="A337" s="76">
        <v>46274.650868055556</v>
      </c>
      <c r="B337" s="75">
        <v>1</v>
      </c>
      <c r="C337" s="75" t="s">
        <v>301</v>
      </c>
      <c r="D337" s="75" t="s">
        <v>416</v>
      </c>
      <c r="E337" s="75" t="s">
        <v>1687</v>
      </c>
      <c r="F337" s="75">
        <v>-1.5071252673221948E-4</v>
      </c>
      <c r="G337" s="75">
        <v>-1.5573627762329334</v>
      </c>
      <c r="H337" s="77" t="s">
        <v>251</v>
      </c>
    </row>
    <row r="338" spans="1:8" x14ac:dyDescent="0.25">
      <c r="A338" s="76">
        <v>46274.650868055556</v>
      </c>
      <c r="B338" s="75">
        <v>1</v>
      </c>
      <c r="C338" s="75" t="s">
        <v>301</v>
      </c>
      <c r="D338" s="75" t="s">
        <v>416</v>
      </c>
      <c r="E338" s="75" t="s">
        <v>1688</v>
      </c>
      <c r="F338" s="75">
        <v>-2.0258742543810185E-4</v>
      </c>
      <c r="G338" s="75">
        <v>-2.0934033961937182</v>
      </c>
      <c r="H338" s="77" t="s">
        <v>251</v>
      </c>
    </row>
    <row r="339" spans="1:8" x14ac:dyDescent="0.25">
      <c r="A339" s="76">
        <v>46274.650868055556</v>
      </c>
      <c r="B339" s="75">
        <v>1</v>
      </c>
      <c r="C339" s="75" t="s">
        <v>301</v>
      </c>
      <c r="D339" s="75" t="s">
        <v>416</v>
      </c>
      <c r="E339" s="75" t="s">
        <v>1689</v>
      </c>
      <c r="F339" s="75">
        <v>-2.544623241439845E-4</v>
      </c>
      <c r="G339" s="75">
        <v>-2.6294440161545056</v>
      </c>
      <c r="H339" s="77" t="s">
        <v>251</v>
      </c>
    </row>
    <row r="340" spans="1:8" x14ac:dyDescent="0.25">
      <c r="A340" s="76">
        <v>46274.650868055556</v>
      </c>
      <c r="B340" s="75">
        <v>1</v>
      </c>
      <c r="C340" s="75" t="s">
        <v>301</v>
      </c>
      <c r="D340" s="75" t="s">
        <v>416</v>
      </c>
      <c r="E340" s="75" t="s">
        <v>1690</v>
      </c>
      <c r="F340" s="75">
        <v>-3.0633722284986731E-4</v>
      </c>
      <c r="G340" s="75">
        <v>-3.1654846361152944</v>
      </c>
      <c r="H340" s="77" t="s">
        <v>251</v>
      </c>
    </row>
    <row r="341" spans="1:8" x14ac:dyDescent="0.25">
      <c r="A341" s="76">
        <v>46274.650868055556</v>
      </c>
      <c r="B341" s="75">
        <v>1</v>
      </c>
      <c r="C341" s="75" t="s">
        <v>301</v>
      </c>
      <c r="D341" s="75" t="s">
        <v>416</v>
      </c>
      <c r="E341" s="75" t="s">
        <v>1691</v>
      </c>
      <c r="F341" s="75">
        <v>2.0231186376243104E-4</v>
      </c>
      <c r="G341" s="75">
        <v>0</v>
      </c>
      <c r="H341" s="77" t="s">
        <v>2096</v>
      </c>
    </row>
    <row r="342" spans="1:8" x14ac:dyDescent="0.25">
      <c r="A342" s="76">
        <v>46274.650868055556</v>
      </c>
      <c r="B342" s="75">
        <v>1</v>
      </c>
      <c r="C342" s="75" t="s">
        <v>301</v>
      </c>
      <c r="D342" s="75" t="s">
        <v>416</v>
      </c>
      <c r="E342" s="75" t="s">
        <v>1692</v>
      </c>
      <c r="F342" s="75">
        <v>1.5043696505654842E-4</v>
      </c>
      <c r="G342" s="75">
        <v>0</v>
      </c>
      <c r="H342" s="77" t="s">
        <v>2096</v>
      </c>
    </row>
    <row r="343" spans="1:8" x14ac:dyDescent="0.25">
      <c r="A343" s="76">
        <v>46274.650868055556</v>
      </c>
      <c r="B343" s="75">
        <v>1</v>
      </c>
      <c r="C343" s="75" t="s">
        <v>301</v>
      </c>
      <c r="D343" s="75" t="s">
        <v>416</v>
      </c>
      <c r="E343" s="75" t="s">
        <v>1693</v>
      </c>
      <c r="F343" s="75">
        <v>9.8562066350665477E-5</v>
      </c>
      <c r="G343" s="75">
        <v>0</v>
      </c>
      <c r="H343" s="77" t="s">
        <v>2096</v>
      </c>
    </row>
    <row r="344" spans="1:8" x14ac:dyDescent="0.25">
      <c r="A344" s="76">
        <v>46274.650868055556</v>
      </c>
      <c r="B344" s="75">
        <v>1</v>
      </c>
      <c r="C344" s="75" t="s">
        <v>301</v>
      </c>
      <c r="D344" s="75" t="s">
        <v>416</v>
      </c>
      <c r="E344" s="75" t="s">
        <v>1694</v>
      </c>
      <c r="F344" s="75">
        <v>4.6687167644783128E-5</v>
      </c>
      <c r="G344" s="75">
        <v>0</v>
      </c>
      <c r="H344" s="77" t="s">
        <v>2096</v>
      </c>
    </row>
    <row r="345" spans="1:8" x14ac:dyDescent="0.25">
      <c r="A345" s="76">
        <v>46274.650868055556</v>
      </c>
      <c r="B345" s="75">
        <v>1</v>
      </c>
      <c r="C345" s="75" t="s">
        <v>301</v>
      </c>
      <c r="D345" s="75" t="s">
        <v>416</v>
      </c>
      <c r="E345" s="75" t="s">
        <v>1695</v>
      </c>
      <c r="F345" s="75">
        <v>-5.1877310610996791E-6</v>
      </c>
      <c r="G345" s="75">
        <v>-5.360655429802879E-2</v>
      </c>
      <c r="H345" s="77" t="s">
        <v>251</v>
      </c>
    </row>
    <row r="346" spans="1:8" x14ac:dyDescent="0.25">
      <c r="A346" s="76">
        <v>46274.650868055556</v>
      </c>
      <c r="B346" s="75">
        <v>1</v>
      </c>
      <c r="C346" s="75" t="s">
        <v>301</v>
      </c>
      <c r="D346" s="75" t="s">
        <v>416</v>
      </c>
      <c r="E346" s="75" t="s">
        <v>1696</v>
      </c>
      <c r="F346" s="75">
        <v>-5.7062629766982321E-5</v>
      </c>
      <c r="G346" s="75">
        <v>-0.58964717425881608</v>
      </c>
      <c r="H346" s="77" t="s">
        <v>251</v>
      </c>
    </row>
    <row r="347" spans="1:8" x14ac:dyDescent="0.25">
      <c r="A347" s="76">
        <v>46274.650868055556</v>
      </c>
      <c r="B347" s="75">
        <v>1</v>
      </c>
      <c r="C347" s="75" t="s">
        <v>301</v>
      </c>
      <c r="D347" s="75" t="s">
        <v>416</v>
      </c>
      <c r="E347" s="75" t="s">
        <v>1697</v>
      </c>
      <c r="F347" s="75">
        <v>-1.0893752847286496E-4</v>
      </c>
      <c r="G347" s="75">
        <v>-1.1256877942196035</v>
      </c>
      <c r="H347" s="77" t="s">
        <v>251</v>
      </c>
    </row>
    <row r="348" spans="1:8" x14ac:dyDescent="0.25">
      <c r="A348" s="76">
        <v>46274.650868055556</v>
      </c>
      <c r="B348" s="75">
        <v>1</v>
      </c>
      <c r="C348" s="75" t="s">
        <v>301</v>
      </c>
      <c r="D348" s="75" t="s">
        <v>416</v>
      </c>
      <c r="E348" s="75" t="s">
        <v>1698</v>
      </c>
      <c r="F348" s="75">
        <v>-1.6081242717874778E-4</v>
      </c>
      <c r="G348" s="75">
        <v>-1.6617284141803925</v>
      </c>
      <c r="H348" s="77" t="s">
        <v>251</v>
      </c>
    </row>
    <row r="349" spans="1:8" x14ac:dyDescent="0.25">
      <c r="A349" s="76">
        <v>46274.650868055556</v>
      </c>
      <c r="B349" s="75">
        <v>1</v>
      </c>
      <c r="C349" s="75" t="s">
        <v>301</v>
      </c>
      <c r="D349" s="75" t="s">
        <v>416</v>
      </c>
      <c r="E349" s="75" t="s">
        <v>1699</v>
      </c>
      <c r="F349" s="75">
        <v>-2.126873258846304E-4</v>
      </c>
      <c r="G349" s="75">
        <v>-2.1977690341411797</v>
      </c>
      <c r="H349" s="77" t="s">
        <v>251</v>
      </c>
    </row>
    <row r="350" spans="1:8" x14ac:dyDescent="0.25">
      <c r="A350" s="76">
        <v>46274.650868055556</v>
      </c>
      <c r="B350" s="75">
        <v>1</v>
      </c>
      <c r="C350" s="75" t="s">
        <v>301</v>
      </c>
      <c r="D350" s="75" t="s">
        <v>416</v>
      </c>
      <c r="E350" s="75" t="s">
        <v>1700</v>
      </c>
      <c r="F350" s="75">
        <v>-2.6456222459051278E-4</v>
      </c>
      <c r="G350" s="75">
        <v>-2.7338096541019645</v>
      </c>
      <c r="H350" s="77" t="s">
        <v>251</v>
      </c>
    </row>
    <row r="351" spans="1:8" x14ac:dyDescent="0.25">
      <c r="A351" s="76">
        <v>46274.650868055556</v>
      </c>
      <c r="B351" s="75">
        <v>1</v>
      </c>
      <c r="C351" s="75" t="s">
        <v>301</v>
      </c>
      <c r="D351" s="75" t="s">
        <v>416</v>
      </c>
      <c r="E351" s="75" t="s">
        <v>1701</v>
      </c>
      <c r="F351" s="75">
        <v>2.440868620217847E-4</v>
      </c>
      <c r="G351" s="75">
        <v>0</v>
      </c>
      <c r="H351" s="77" t="s">
        <v>2096</v>
      </c>
    </row>
    <row r="352" spans="1:8" x14ac:dyDescent="0.25">
      <c r="A352" s="76">
        <v>46274.650868055556</v>
      </c>
      <c r="B352" s="75">
        <v>1</v>
      </c>
      <c r="C352" s="75" t="s">
        <v>301</v>
      </c>
      <c r="D352" s="75" t="s">
        <v>416</v>
      </c>
      <c r="E352" s="75" t="s">
        <v>1702</v>
      </c>
      <c r="F352" s="75">
        <v>1.9221196331590265E-4</v>
      </c>
      <c r="G352" s="75">
        <v>0</v>
      </c>
      <c r="H352" s="77" t="s">
        <v>2096</v>
      </c>
    </row>
    <row r="353" spans="1:8" x14ac:dyDescent="0.25">
      <c r="A353" s="76">
        <v>46274.650868055556</v>
      </c>
      <c r="B353" s="75">
        <v>1</v>
      </c>
      <c r="C353" s="75" t="s">
        <v>301</v>
      </c>
      <c r="D353" s="75" t="s">
        <v>416</v>
      </c>
      <c r="E353" s="75" t="s">
        <v>1703</v>
      </c>
      <c r="F353" s="75">
        <v>1.4033706461001984E-4</v>
      </c>
      <c r="G353" s="75">
        <v>0</v>
      </c>
      <c r="H353" s="77" t="s">
        <v>2096</v>
      </c>
    </row>
    <row r="354" spans="1:8" x14ac:dyDescent="0.25">
      <c r="A354" s="76">
        <v>46274.650868055556</v>
      </c>
      <c r="B354" s="75">
        <v>1</v>
      </c>
      <c r="C354" s="75" t="s">
        <v>301</v>
      </c>
      <c r="D354" s="75" t="s">
        <v>416</v>
      </c>
      <c r="E354" s="75" t="s">
        <v>1704</v>
      </c>
      <c r="F354" s="75">
        <v>8.8462165904137197E-5</v>
      </c>
      <c r="G354" s="75">
        <v>0</v>
      </c>
      <c r="H354" s="77" t="s">
        <v>2096</v>
      </c>
    </row>
    <row r="355" spans="1:8" x14ac:dyDescent="0.25">
      <c r="A355" s="76">
        <v>46274.650868055556</v>
      </c>
      <c r="B355" s="75">
        <v>1</v>
      </c>
      <c r="C355" s="75" t="s">
        <v>301</v>
      </c>
      <c r="D355" s="75" t="s">
        <v>416</v>
      </c>
      <c r="E355" s="75" t="s">
        <v>1705</v>
      </c>
      <c r="F355" s="75">
        <v>3.6587267198254551E-5</v>
      </c>
      <c r="G355" s="75">
        <v>0</v>
      </c>
      <c r="H355" s="77" t="s">
        <v>2096</v>
      </c>
    </row>
    <row r="356" spans="1:8" x14ac:dyDescent="0.25">
      <c r="A356" s="76">
        <v>46274.650868055556</v>
      </c>
      <c r="B356" s="75">
        <v>1</v>
      </c>
      <c r="C356" s="75" t="s">
        <v>301</v>
      </c>
      <c r="D356" s="75" t="s">
        <v>416</v>
      </c>
      <c r="E356" s="75" t="s">
        <v>1706</v>
      </c>
      <c r="F356" s="75">
        <v>-1.5287631507628089E-5</v>
      </c>
      <c r="G356" s="75">
        <v>-0.15797219224548903</v>
      </c>
      <c r="H356" s="77" t="s">
        <v>251</v>
      </c>
    </row>
    <row r="357" spans="1:8" x14ac:dyDescent="0.25">
      <c r="A357" s="76">
        <v>46274.650868055556</v>
      </c>
      <c r="B357" s="75">
        <v>1</v>
      </c>
      <c r="C357" s="75" t="s">
        <v>301</v>
      </c>
      <c r="D357" s="75" t="s">
        <v>416</v>
      </c>
      <c r="E357" s="75" t="s">
        <v>1707</v>
      </c>
      <c r="F357" s="75">
        <v>-6.7162530213510892E-5</v>
      </c>
      <c r="G357" s="75">
        <v>-0.69401281220627797</v>
      </c>
      <c r="H357" s="77" t="s">
        <v>251</v>
      </c>
    </row>
    <row r="358" spans="1:8" x14ac:dyDescent="0.25">
      <c r="A358" s="76">
        <v>46274.650868055556</v>
      </c>
      <c r="B358" s="75">
        <v>1</v>
      </c>
      <c r="C358" s="75" t="s">
        <v>301</v>
      </c>
      <c r="D358" s="75" t="s">
        <v>416</v>
      </c>
      <c r="E358" s="75" t="s">
        <v>1708</v>
      </c>
      <c r="F358" s="75">
        <v>-1.1903742891939324E-4</v>
      </c>
      <c r="G358" s="75">
        <v>-1.2300534321670624</v>
      </c>
      <c r="H358" s="77" t="s">
        <v>251</v>
      </c>
    </row>
    <row r="359" spans="1:8" x14ac:dyDescent="0.25">
      <c r="A359" s="76">
        <v>46274.650868055556</v>
      </c>
      <c r="B359" s="75">
        <v>1</v>
      </c>
      <c r="C359" s="75" t="s">
        <v>301</v>
      </c>
      <c r="D359" s="75" t="s">
        <v>416</v>
      </c>
      <c r="E359" s="75" t="s">
        <v>1709</v>
      </c>
      <c r="F359" s="75">
        <v>-1.7091232762527606E-4</v>
      </c>
      <c r="G359" s="75">
        <v>-1.7660940521278514</v>
      </c>
      <c r="H359" s="77" t="s">
        <v>251</v>
      </c>
    </row>
    <row r="360" spans="1:8" x14ac:dyDescent="0.25">
      <c r="A360" s="76">
        <v>46274.650868055556</v>
      </c>
      <c r="B360" s="75">
        <v>1</v>
      </c>
      <c r="C360" s="75" t="s">
        <v>301</v>
      </c>
      <c r="D360" s="75" t="s">
        <v>416</v>
      </c>
      <c r="E360" s="75" t="s">
        <v>1710</v>
      </c>
      <c r="F360" s="75">
        <v>-2.2278722633115868E-4</v>
      </c>
      <c r="G360" s="75">
        <v>-2.3021346720886386</v>
      </c>
      <c r="H360" s="77" t="s">
        <v>251</v>
      </c>
    </row>
    <row r="361" spans="1:8" x14ac:dyDescent="0.25">
      <c r="A361" s="76">
        <v>46274.650868055556</v>
      </c>
      <c r="B361" s="75">
        <v>1</v>
      </c>
      <c r="C361" s="75" t="s">
        <v>301</v>
      </c>
      <c r="D361" s="75" t="s">
        <v>416</v>
      </c>
      <c r="E361" s="75" t="s">
        <v>1711</v>
      </c>
      <c r="F361" s="75">
        <v>2.858618602811395E-4</v>
      </c>
      <c r="G361" s="75">
        <v>0</v>
      </c>
      <c r="H361" s="77" t="s">
        <v>2096</v>
      </c>
    </row>
    <row r="362" spans="1:8" x14ac:dyDescent="0.25">
      <c r="A362" s="76">
        <v>46274.650868055556</v>
      </c>
      <c r="B362" s="75">
        <v>1</v>
      </c>
      <c r="C362" s="75" t="s">
        <v>301</v>
      </c>
      <c r="D362" s="75" t="s">
        <v>416</v>
      </c>
      <c r="E362" s="75" t="s">
        <v>1712</v>
      </c>
      <c r="F362" s="75">
        <v>2.3398696157525672E-4</v>
      </c>
      <c r="G362" s="75">
        <v>0</v>
      </c>
      <c r="H362" s="77" t="s">
        <v>2096</v>
      </c>
    </row>
    <row r="363" spans="1:8" x14ac:dyDescent="0.25">
      <c r="A363" s="76">
        <v>46274.650868055556</v>
      </c>
      <c r="B363" s="75">
        <v>1</v>
      </c>
      <c r="C363" s="75" t="s">
        <v>301</v>
      </c>
      <c r="D363" s="75" t="s">
        <v>416</v>
      </c>
      <c r="E363" s="75" t="s">
        <v>1713</v>
      </c>
      <c r="F363" s="75">
        <v>1.8211206286937408E-4</v>
      </c>
      <c r="G363" s="75">
        <v>0</v>
      </c>
      <c r="H363" s="77" t="s">
        <v>2096</v>
      </c>
    </row>
    <row r="364" spans="1:8" x14ac:dyDescent="0.25">
      <c r="A364" s="76">
        <v>46274.650868055556</v>
      </c>
      <c r="B364" s="75">
        <v>1</v>
      </c>
      <c r="C364" s="75" t="s">
        <v>301</v>
      </c>
      <c r="D364" s="75" t="s">
        <v>416</v>
      </c>
      <c r="E364" s="75" t="s">
        <v>1714</v>
      </c>
      <c r="F364" s="75">
        <v>1.3023716416349143E-4</v>
      </c>
      <c r="G364" s="75">
        <v>0</v>
      </c>
      <c r="H364" s="77" t="s">
        <v>2096</v>
      </c>
    </row>
    <row r="365" spans="1:8" x14ac:dyDescent="0.25">
      <c r="A365" s="76">
        <v>46274.650868055556</v>
      </c>
      <c r="B365" s="75">
        <v>1</v>
      </c>
      <c r="C365" s="75" t="s">
        <v>301</v>
      </c>
      <c r="D365" s="75" t="s">
        <v>416</v>
      </c>
      <c r="E365" s="75" t="s">
        <v>1715</v>
      </c>
      <c r="F365" s="75">
        <v>7.8362265457608619E-5</v>
      </c>
      <c r="G365" s="75">
        <v>0</v>
      </c>
      <c r="H365" s="77" t="s">
        <v>2096</v>
      </c>
    </row>
    <row r="366" spans="1:8" x14ac:dyDescent="0.25">
      <c r="A366" s="76">
        <v>46274.650868055556</v>
      </c>
      <c r="B366" s="75">
        <v>1</v>
      </c>
      <c r="C366" s="75" t="s">
        <v>301</v>
      </c>
      <c r="D366" s="75" t="s">
        <v>416</v>
      </c>
      <c r="E366" s="75" t="s">
        <v>1716</v>
      </c>
      <c r="F366" s="75">
        <v>2.6487366751725979E-5</v>
      </c>
      <c r="G366" s="75">
        <v>0</v>
      </c>
      <c r="H366" s="77" t="s">
        <v>2096</v>
      </c>
    </row>
    <row r="367" spans="1:8" x14ac:dyDescent="0.25">
      <c r="A367" s="76">
        <v>46274.650868055556</v>
      </c>
      <c r="B367" s="75">
        <v>1</v>
      </c>
      <c r="C367" s="75" t="s">
        <v>301</v>
      </c>
      <c r="D367" s="75" t="s">
        <v>416</v>
      </c>
      <c r="E367" s="75" t="s">
        <v>1717</v>
      </c>
      <c r="F367" s="75">
        <v>-2.5387531954156664E-5</v>
      </c>
      <c r="G367" s="75">
        <v>-0.26233783019295098</v>
      </c>
      <c r="H367" s="77" t="s">
        <v>251</v>
      </c>
    </row>
    <row r="368" spans="1:8" x14ac:dyDescent="0.25">
      <c r="A368" s="76">
        <v>46274.650868055556</v>
      </c>
      <c r="B368" s="75">
        <v>1</v>
      </c>
      <c r="C368" s="75" t="s">
        <v>301</v>
      </c>
      <c r="D368" s="75" t="s">
        <v>416</v>
      </c>
      <c r="E368" s="75" t="s">
        <v>1718</v>
      </c>
      <c r="F368" s="75">
        <v>-7.7262430660039009E-5</v>
      </c>
      <c r="G368" s="75">
        <v>-0.79837845015373521</v>
      </c>
      <c r="H368" s="77" t="s">
        <v>251</v>
      </c>
    </row>
    <row r="369" spans="1:8" x14ac:dyDescent="0.25">
      <c r="A369" s="76">
        <v>46274.650868055556</v>
      </c>
      <c r="B369" s="75">
        <v>1</v>
      </c>
      <c r="C369" s="75" t="s">
        <v>301</v>
      </c>
      <c r="D369" s="75" t="s">
        <v>416</v>
      </c>
      <c r="E369" s="75" t="s">
        <v>1719</v>
      </c>
      <c r="F369" s="75">
        <v>-1.2913732936592153E-4</v>
      </c>
      <c r="G369" s="75">
        <v>-1.3344190701145213</v>
      </c>
      <c r="H369" s="77" t="s">
        <v>251</v>
      </c>
    </row>
    <row r="370" spans="1:8" x14ac:dyDescent="0.25">
      <c r="A370" s="76">
        <v>46274.650868055556</v>
      </c>
      <c r="B370" s="75">
        <v>1</v>
      </c>
      <c r="C370" s="75" t="s">
        <v>301</v>
      </c>
      <c r="D370" s="75" t="s">
        <v>416</v>
      </c>
      <c r="E370" s="75" t="s">
        <v>1720</v>
      </c>
      <c r="F370" s="75">
        <v>-1.8101222807180418E-4</v>
      </c>
      <c r="G370" s="75">
        <v>-1.8704596900753088</v>
      </c>
      <c r="H370" s="77" t="s">
        <v>251</v>
      </c>
    </row>
    <row r="371" spans="1:8" x14ac:dyDescent="0.25">
      <c r="A371" s="76">
        <v>46274.650868055556</v>
      </c>
      <c r="B371" s="75">
        <v>1</v>
      </c>
      <c r="C371" s="75" t="s">
        <v>301</v>
      </c>
      <c r="D371" s="75" t="s">
        <v>416</v>
      </c>
      <c r="E371" s="75" t="s">
        <v>1721</v>
      </c>
      <c r="F371" s="75">
        <v>3.2763685854049387E-4</v>
      </c>
      <c r="G371" s="75">
        <v>0</v>
      </c>
      <c r="H371" s="77" t="s">
        <v>2096</v>
      </c>
    </row>
    <row r="372" spans="1:8" x14ac:dyDescent="0.25">
      <c r="A372" s="76">
        <v>46274.650868055556</v>
      </c>
      <c r="B372" s="75">
        <v>1</v>
      </c>
      <c r="C372" s="75" t="s">
        <v>301</v>
      </c>
      <c r="D372" s="75" t="s">
        <v>416</v>
      </c>
      <c r="E372" s="75" t="s">
        <v>1722</v>
      </c>
      <c r="F372" s="75">
        <v>2.7576195983461122E-4</v>
      </c>
      <c r="G372" s="75">
        <v>0</v>
      </c>
      <c r="H372" s="77" t="s">
        <v>2096</v>
      </c>
    </row>
    <row r="373" spans="1:8" x14ac:dyDescent="0.25">
      <c r="A373" s="76">
        <v>46274.650868055556</v>
      </c>
      <c r="B373" s="75">
        <v>1</v>
      </c>
      <c r="C373" s="75" t="s">
        <v>301</v>
      </c>
      <c r="D373" s="75" t="s">
        <v>416</v>
      </c>
      <c r="E373" s="75" t="s">
        <v>1723</v>
      </c>
      <c r="F373" s="75">
        <v>2.238870611287286E-4</v>
      </c>
      <c r="G373" s="75">
        <v>0</v>
      </c>
      <c r="H373" s="77" t="s">
        <v>2096</v>
      </c>
    </row>
    <row r="374" spans="1:8" x14ac:dyDescent="0.25">
      <c r="A374" s="76">
        <v>46274.650868055556</v>
      </c>
      <c r="B374" s="75">
        <v>1</v>
      </c>
      <c r="C374" s="75" t="s">
        <v>301</v>
      </c>
      <c r="D374" s="75" t="s">
        <v>416</v>
      </c>
      <c r="E374" s="75" t="s">
        <v>1724</v>
      </c>
      <c r="F374" s="75">
        <v>1.720121624228458E-4</v>
      </c>
      <c r="G374" s="75">
        <v>0</v>
      </c>
      <c r="H374" s="77" t="s">
        <v>2096</v>
      </c>
    </row>
    <row r="375" spans="1:8" x14ac:dyDescent="0.25">
      <c r="A375" s="76">
        <v>46274.650868055556</v>
      </c>
      <c r="B375" s="75">
        <v>1</v>
      </c>
      <c r="C375" s="75" t="s">
        <v>301</v>
      </c>
      <c r="D375" s="75" t="s">
        <v>416</v>
      </c>
      <c r="E375" s="75" t="s">
        <v>1725</v>
      </c>
      <c r="F375" s="75">
        <v>1.2013726371696373E-4</v>
      </c>
      <c r="G375" s="75">
        <v>0</v>
      </c>
      <c r="H375" s="77" t="s">
        <v>2096</v>
      </c>
    </row>
    <row r="376" spans="1:8" x14ac:dyDescent="0.25">
      <c r="A376" s="76">
        <v>46274.650868055556</v>
      </c>
      <c r="B376" s="75">
        <v>1</v>
      </c>
      <c r="C376" s="75" t="s">
        <v>301</v>
      </c>
      <c r="D376" s="75" t="s">
        <v>416</v>
      </c>
      <c r="E376" s="75" t="s">
        <v>1726</v>
      </c>
      <c r="F376" s="75">
        <v>6.8262365011080217E-5</v>
      </c>
      <c r="G376" s="75">
        <v>0</v>
      </c>
      <c r="H376" s="77" t="s">
        <v>2096</v>
      </c>
    </row>
    <row r="377" spans="1:8" x14ac:dyDescent="0.25">
      <c r="A377" s="76">
        <v>46274.650868055556</v>
      </c>
      <c r="B377" s="75">
        <v>1</v>
      </c>
      <c r="C377" s="75" t="s">
        <v>301</v>
      </c>
      <c r="D377" s="75" t="s">
        <v>416</v>
      </c>
      <c r="E377" s="75" t="s">
        <v>1727</v>
      </c>
      <c r="F377" s="75">
        <v>1.6387466305198282E-5</v>
      </c>
      <c r="G377" s="75">
        <v>0</v>
      </c>
      <c r="H377" s="77" t="s">
        <v>2096</v>
      </c>
    </row>
    <row r="378" spans="1:8" x14ac:dyDescent="0.25">
      <c r="A378" s="76">
        <v>46274.650868055556</v>
      </c>
      <c r="B378" s="75">
        <v>1</v>
      </c>
      <c r="C378" s="75" t="s">
        <v>301</v>
      </c>
      <c r="D378" s="75" t="s">
        <v>416</v>
      </c>
      <c r="E378" s="75" t="s">
        <v>1728</v>
      </c>
      <c r="F378" s="75">
        <v>-3.5487432400684358E-5</v>
      </c>
      <c r="G378" s="75">
        <v>-0.36670346814040383</v>
      </c>
      <c r="H378" s="77" t="s">
        <v>251</v>
      </c>
    </row>
    <row r="379" spans="1:8" x14ac:dyDescent="0.25">
      <c r="A379" s="76">
        <v>46274.650868055556</v>
      </c>
      <c r="B379" s="75">
        <v>1</v>
      </c>
      <c r="C379" s="75" t="s">
        <v>301</v>
      </c>
      <c r="D379" s="75" t="s">
        <v>416</v>
      </c>
      <c r="E379" s="75" t="s">
        <v>1729</v>
      </c>
      <c r="F379" s="75">
        <v>-8.7362331106567289E-5</v>
      </c>
      <c r="G379" s="75">
        <v>-0.90274408810119411</v>
      </c>
      <c r="H379" s="77" t="s">
        <v>251</v>
      </c>
    </row>
    <row r="380" spans="1:8" x14ac:dyDescent="0.25">
      <c r="A380" s="76">
        <v>46274.650868055556</v>
      </c>
      <c r="B380" s="75">
        <v>1</v>
      </c>
      <c r="C380" s="75" t="s">
        <v>301</v>
      </c>
      <c r="D380" s="75" t="s">
        <v>416</v>
      </c>
      <c r="E380" s="75" t="s">
        <v>1730</v>
      </c>
      <c r="F380" s="75">
        <v>-1.3923722981244995E-4</v>
      </c>
      <c r="G380" s="75">
        <v>-1.4387847080619816</v>
      </c>
      <c r="H380" s="77" t="s">
        <v>251</v>
      </c>
    </row>
    <row r="381" spans="1:8" x14ac:dyDescent="0.25">
      <c r="A381" s="76">
        <v>46274.650868055556</v>
      </c>
      <c r="B381" s="75">
        <v>1</v>
      </c>
      <c r="C381" s="75" t="s">
        <v>301</v>
      </c>
      <c r="D381" s="75" t="s">
        <v>416</v>
      </c>
      <c r="E381" s="75" t="s">
        <v>1731</v>
      </c>
      <c r="F381" s="75">
        <v>3.6941185679984813E-4</v>
      </c>
      <c r="G381" s="75">
        <v>0</v>
      </c>
      <c r="H381" s="77" t="s">
        <v>2096</v>
      </c>
    </row>
    <row r="382" spans="1:8" x14ac:dyDescent="0.25">
      <c r="A382" s="76">
        <v>46274.650868055556</v>
      </c>
      <c r="B382" s="75">
        <v>1</v>
      </c>
      <c r="C382" s="75" t="s">
        <v>301</v>
      </c>
      <c r="D382" s="75" t="s">
        <v>416</v>
      </c>
      <c r="E382" s="75" t="s">
        <v>1732</v>
      </c>
      <c r="F382" s="75">
        <v>3.1753695809396532E-4</v>
      </c>
      <c r="G382" s="75">
        <v>0</v>
      </c>
      <c r="H382" s="77" t="s">
        <v>2096</v>
      </c>
    </row>
    <row r="383" spans="1:8" x14ac:dyDescent="0.25">
      <c r="A383" s="76">
        <v>46274.650868055556</v>
      </c>
      <c r="B383" s="75">
        <v>1</v>
      </c>
      <c r="C383" s="75" t="s">
        <v>301</v>
      </c>
      <c r="D383" s="75" t="s">
        <v>416</v>
      </c>
      <c r="E383" s="75" t="s">
        <v>1733</v>
      </c>
      <c r="F383" s="75">
        <v>2.6566205938808267E-4</v>
      </c>
      <c r="G383" s="75">
        <v>0</v>
      </c>
      <c r="H383" s="77" t="s">
        <v>2096</v>
      </c>
    </row>
    <row r="384" spans="1:8" x14ac:dyDescent="0.25">
      <c r="A384" s="76">
        <v>46274.650868055556</v>
      </c>
      <c r="B384" s="75">
        <v>1</v>
      </c>
      <c r="C384" s="75" t="s">
        <v>301</v>
      </c>
      <c r="D384" s="75" t="s">
        <v>416</v>
      </c>
      <c r="E384" s="75" t="s">
        <v>1734</v>
      </c>
      <c r="F384" s="75">
        <v>2.1378716068220003E-4</v>
      </c>
      <c r="G384" s="75">
        <v>0</v>
      </c>
      <c r="H384" s="77" t="s">
        <v>2096</v>
      </c>
    </row>
    <row r="385" spans="1:8" x14ac:dyDescent="0.25">
      <c r="A385" s="76">
        <v>46274.650868055556</v>
      </c>
      <c r="B385" s="75">
        <v>1</v>
      </c>
      <c r="C385" s="75" t="s">
        <v>301</v>
      </c>
      <c r="D385" s="75" t="s">
        <v>416</v>
      </c>
      <c r="E385" s="75" t="s">
        <v>1735</v>
      </c>
      <c r="F385" s="75">
        <v>1.6191226197631738E-4</v>
      </c>
      <c r="G385" s="75">
        <v>0</v>
      </c>
      <c r="H385" s="77" t="s">
        <v>2096</v>
      </c>
    </row>
    <row r="386" spans="1:8" x14ac:dyDescent="0.25">
      <c r="A386" s="76">
        <v>46274.650868055556</v>
      </c>
      <c r="B386" s="75">
        <v>1</v>
      </c>
      <c r="C386" s="75" t="s">
        <v>301</v>
      </c>
      <c r="D386" s="75" t="s">
        <v>416</v>
      </c>
      <c r="E386" s="75" t="s">
        <v>1736</v>
      </c>
      <c r="F386" s="75">
        <v>1.1003736327043473E-4</v>
      </c>
      <c r="G386" s="75">
        <v>0</v>
      </c>
      <c r="H386" s="77" t="s">
        <v>2096</v>
      </c>
    </row>
    <row r="387" spans="1:8" x14ac:dyDescent="0.25">
      <c r="A387" s="76">
        <v>46274.650868055556</v>
      </c>
      <c r="B387" s="75">
        <v>1</v>
      </c>
      <c r="C387" s="75" t="s">
        <v>301</v>
      </c>
      <c r="D387" s="75" t="s">
        <v>416</v>
      </c>
      <c r="E387" s="75" t="s">
        <v>1737</v>
      </c>
      <c r="F387" s="75">
        <v>5.8162464564552222E-5</v>
      </c>
      <c r="G387" s="75">
        <v>0</v>
      </c>
      <c r="H387" s="77" t="s">
        <v>2096</v>
      </c>
    </row>
    <row r="388" spans="1:8" x14ac:dyDescent="0.25">
      <c r="A388" s="76">
        <v>46274.650868055556</v>
      </c>
      <c r="B388" s="75">
        <v>1</v>
      </c>
      <c r="C388" s="75" t="s">
        <v>301</v>
      </c>
      <c r="D388" s="75" t="s">
        <v>416</v>
      </c>
      <c r="E388" s="75" t="s">
        <v>1738</v>
      </c>
      <c r="F388" s="75">
        <v>6.2875658586692884E-6</v>
      </c>
      <c r="G388" s="75">
        <v>0</v>
      </c>
      <c r="H388" s="77" t="s">
        <v>2096</v>
      </c>
    </row>
    <row r="389" spans="1:8" x14ac:dyDescent="0.25">
      <c r="A389" s="76">
        <v>46274.650868055556</v>
      </c>
      <c r="B389" s="75">
        <v>1</v>
      </c>
      <c r="C389" s="75" t="s">
        <v>301</v>
      </c>
      <c r="D389" s="75" t="s">
        <v>416</v>
      </c>
      <c r="E389" s="75" t="s">
        <v>1739</v>
      </c>
      <c r="F389" s="75">
        <v>-4.5587332847212929E-5</v>
      </c>
      <c r="G389" s="75">
        <v>-0.47106910608786573</v>
      </c>
      <c r="H389" s="77" t="s">
        <v>251</v>
      </c>
    </row>
    <row r="390" spans="1:8" x14ac:dyDescent="0.25">
      <c r="A390" s="76">
        <v>46274.650868055556</v>
      </c>
      <c r="B390" s="75">
        <v>1</v>
      </c>
      <c r="C390" s="75" t="s">
        <v>301</v>
      </c>
      <c r="D390" s="75" t="s">
        <v>416</v>
      </c>
      <c r="E390" s="75" t="s">
        <v>1740</v>
      </c>
      <c r="F390" s="75">
        <v>-9.7462231553095569E-5</v>
      </c>
      <c r="G390" s="75">
        <v>-1.007109726048653</v>
      </c>
      <c r="H390" s="77" t="s">
        <v>251</v>
      </c>
    </row>
    <row r="391" spans="1:8" x14ac:dyDescent="0.25">
      <c r="A391" s="76">
        <v>46274.650868055556</v>
      </c>
      <c r="B391" s="75">
        <v>1</v>
      </c>
      <c r="C391" s="75" t="s">
        <v>301</v>
      </c>
      <c r="D391" s="75" t="s">
        <v>416</v>
      </c>
      <c r="E391" s="75" t="s">
        <v>1741</v>
      </c>
      <c r="F391" s="75">
        <v>4.111868550592025E-4</v>
      </c>
      <c r="G391" s="75">
        <v>0</v>
      </c>
      <c r="H391" s="77" t="s">
        <v>2096</v>
      </c>
    </row>
    <row r="392" spans="1:8" x14ac:dyDescent="0.25">
      <c r="A392" s="76">
        <v>46274.650868055556</v>
      </c>
      <c r="B392" s="75">
        <v>1</v>
      </c>
      <c r="C392" s="75" t="s">
        <v>301</v>
      </c>
      <c r="D392" s="75" t="s">
        <v>416</v>
      </c>
      <c r="E392" s="75" t="s">
        <v>1742</v>
      </c>
      <c r="F392" s="75">
        <v>3.5931195635331985E-4</v>
      </c>
      <c r="G392" s="75">
        <v>0</v>
      </c>
      <c r="H392" s="77" t="s">
        <v>2096</v>
      </c>
    </row>
    <row r="393" spans="1:8" x14ac:dyDescent="0.25">
      <c r="A393" s="76">
        <v>46274.650868055556</v>
      </c>
      <c r="B393" s="75">
        <v>1</v>
      </c>
      <c r="C393" s="75" t="s">
        <v>301</v>
      </c>
      <c r="D393" s="75" t="s">
        <v>416</v>
      </c>
      <c r="E393" s="75" t="s">
        <v>1743</v>
      </c>
      <c r="F393" s="75">
        <v>3.074370576474372E-4</v>
      </c>
      <c r="G393" s="75">
        <v>0</v>
      </c>
      <c r="H393" s="77" t="s">
        <v>2096</v>
      </c>
    </row>
    <row r="394" spans="1:8" x14ac:dyDescent="0.25">
      <c r="A394" s="76">
        <v>46274.650868055556</v>
      </c>
      <c r="B394" s="75">
        <v>1</v>
      </c>
      <c r="C394" s="75" t="s">
        <v>301</v>
      </c>
      <c r="D394" s="75" t="s">
        <v>416</v>
      </c>
      <c r="E394" s="75" t="s">
        <v>1744</v>
      </c>
      <c r="F394" s="75">
        <v>2.5556215894155439E-4</v>
      </c>
      <c r="G394" s="75">
        <v>0</v>
      </c>
      <c r="H394" s="77" t="s">
        <v>2096</v>
      </c>
    </row>
    <row r="395" spans="1:8" x14ac:dyDescent="0.25">
      <c r="A395" s="76">
        <v>46274.650868055556</v>
      </c>
      <c r="B395" s="75">
        <v>1</v>
      </c>
      <c r="C395" s="75" t="s">
        <v>301</v>
      </c>
      <c r="D395" s="75" t="s">
        <v>416</v>
      </c>
      <c r="E395" s="75" t="s">
        <v>1745</v>
      </c>
      <c r="F395" s="75">
        <v>2.0368726023567175E-4</v>
      </c>
      <c r="G395" s="75">
        <v>0</v>
      </c>
      <c r="H395" s="77" t="s">
        <v>2096</v>
      </c>
    </row>
    <row r="396" spans="1:8" x14ac:dyDescent="0.25">
      <c r="A396" s="76">
        <v>46274.650868055556</v>
      </c>
      <c r="B396" s="75">
        <v>1</v>
      </c>
      <c r="C396" s="75" t="s">
        <v>301</v>
      </c>
      <c r="D396" s="75" t="s">
        <v>416</v>
      </c>
      <c r="E396" s="75" t="s">
        <v>1746</v>
      </c>
      <c r="F396" s="75">
        <v>1.518123615297894E-4</v>
      </c>
      <c r="G396" s="75">
        <v>0</v>
      </c>
      <c r="H396" s="77" t="s">
        <v>2096</v>
      </c>
    </row>
    <row r="397" spans="1:8" x14ac:dyDescent="0.25">
      <c r="A397" s="76">
        <v>46274.650868055556</v>
      </c>
      <c r="B397" s="75">
        <v>1</v>
      </c>
      <c r="C397" s="75" t="s">
        <v>301</v>
      </c>
      <c r="D397" s="75" t="s">
        <v>416</v>
      </c>
      <c r="E397" s="75" t="s">
        <v>1747</v>
      </c>
      <c r="F397" s="75">
        <v>9.9937462823906752E-5</v>
      </c>
      <c r="G397" s="75">
        <v>0</v>
      </c>
      <c r="H397" s="77" t="s">
        <v>2096</v>
      </c>
    </row>
    <row r="398" spans="1:8" x14ac:dyDescent="0.25">
      <c r="A398" s="76">
        <v>46274.650868055556</v>
      </c>
      <c r="B398" s="75">
        <v>1</v>
      </c>
      <c r="C398" s="75" t="s">
        <v>301</v>
      </c>
      <c r="D398" s="75" t="s">
        <v>416</v>
      </c>
      <c r="E398" s="75" t="s">
        <v>1748</v>
      </c>
      <c r="F398" s="75">
        <v>4.8062564118023942E-5</v>
      </c>
      <c r="G398" s="75">
        <v>0</v>
      </c>
      <c r="H398" s="77" t="s">
        <v>2096</v>
      </c>
    </row>
    <row r="399" spans="1:8" x14ac:dyDescent="0.25">
      <c r="A399" s="76">
        <v>46274.650868055556</v>
      </c>
      <c r="B399" s="75">
        <v>1</v>
      </c>
      <c r="C399" s="75" t="s">
        <v>301</v>
      </c>
      <c r="D399" s="75" t="s">
        <v>416</v>
      </c>
      <c r="E399" s="75" t="s">
        <v>1749</v>
      </c>
      <c r="F399" s="75">
        <v>-3.8123345878587001E-6</v>
      </c>
      <c r="G399" s="75">
        <v>-3.9394124074538669E-2</v>
      </c>
      <c r="H399" s="77" t="s">
        <v>251</v>
      </c>
    </row>
    <row r="400" spans="1:8" x14ac:dyDescent="0.25">
      <c r="A400" s="76">
        <v>46274.650868055556</v>
      </c>
      <c r="B400" s="75">
        <v>1</v>
      </c>
      <c r="C400" s="75" t="s">
        <v>301</v>
      </c>
      <c r="D400" s="75" t="s">
        <v>416</v>
      </c>
      <c r="E400" s="75" t="s">
        <v>1750</v>
      </c>
      <c r="F400" s="75">
        <v>-5.5687233293741344E-5</v>
      </c>
      <c r="G400" s="75">
        <v>-0.57543474403532602</v>
      </c>
      <c r="H400" s="77" t="s">
        <v>251</v>
      </c>
    </row>
    <row r="401" spans="1:8" x14ac:dyDescent="0.25">
      <c r="A401" s="76">
        <v>46274.650868055556</v>
      </c>
      <c r="B401" s="75">
        <v>1</v>
      </c>
      <c r="C401" s="75" t="s">
        <v>301</v>
      </c>
      <c r="D401" s="75" t="s">
        <v>416</v>
      </c>
      <c r="E401" s="75" t="s">
        <v>1751</v>
      </c>
      <c r="F401" s="75">
        <v>4.5296185331855703E-4</v>
      </c>
      <c r="G401" s="75">
        <v>0</v>
      </c>
      <c r="H401" s="77" t="s">
        <v>2096</v>
      </c>
    </row>
    <row r="402" spans="1:8" x14ac:dyDescent="0.25">
      <c r="A402" s="76">
        <v>46274.650868055556</v>
      </c>
      <c r="B402" s="75">
        <v>1</v>
      </c>
      <c r="C402" s="75" t="s">
        <v>301</v>
      </c>
      <c r="D402" s="75" t="s">
        <v>416</v>
      </c>
      <c r="E402" s="75" t="s">
        <v>1752</v>
      </c>
      <c r="F402" s="75">
        <v>4.0108695461267438E-4</v>
      </c>
      <c r="G402" s="75">
        <v>0</v>
      </c>
      <c r="H402" s="77" t="s">
        <v>2096</v>
      </c>
    </row>
    <row r="403" spans="1:8" x14ac:dyDescent="0.25">
      <c r="A403" s="76">
        <v>46274.650868055556</v>
      </c>
      <c r="B403" s="75">
        <v>1</v>
      </c>
      <c r="C403" s="75" t="s">
        <v>301</v>
      </c>
      <c r="D403" s="75" t="s">
        <v>416</v>
      </c>
      <c r="E403" s="75" t="s">
        <v>1753</v>
      </c>
      <c r="F403" s="75">
        <v>3.4921205590679141E-4</v>
      </c>
      <c r="G403" s="75">
        <v>0</v>
      </c>
      <c r="H403" s="77" t="s">
        <v>2096</v>
      </c>
    </row>
    <row r="404" spans="1:8" x14ac:dyDescent="0.25">
      <c r="A404" s="76">
        <v>46274.650868055556</v>
      </c>
      <c r="B404" s="75">
        <v>1</v>
      </c>
      <c r="C404" s="75" t="s">
        <v>301</v>
      </c>
      <c r="D404" s="75" t="s">
        <v>416</v>
      </c>
      <c r="E404" s="75" t="s">
        <v>1754</v>
      </c>
      <c r="F404" s="75">
        <v>2.9733715720090892E-4</v>
      </c>
      <c r="G404" s="75">
        <v>0</v>
      </c>
      <c r="H404" s="77" t="s">
        <v>2096</v>
      </c>
    </row>
    <row r="405" spans="1:8" x14ac:dyDescent="0.25">
      <c r="A405" s="76">
        <v>46274.650868055556</v>
      </c>
      <c r="B405" s="75">
        <v>1</v>
      </c>
      <c r="C405" s="75" t="s">
        <v>301</v>
      </c>
      <c r="D405" s="75" t="s">
        <v>416</v>
      </c>
      <c r="E405" s="75" t="s">
        <v>1755</v>
      </c>
      <c r="F405" s="75">
        <v>2.4546225849502595E-4</v>
      </c>
      <c r="G405" s="75">
        <v>0</v>
      </c>
      <c r="H405" s="77" t="s">
        <v>2096</v>
      </c>
    </row>
    <row r="406" spans="1:8" x14ac:dyDescent="0.25">
      <c r="A406" s="76">
        <v>46274.650868055556</v>
      </c>
      <c r="B406" s="75">
        <v>1</v>
      </c>
      <c r="C406" s="75" t="s">
        <v>301</v>
      </c>
      <c r="D406" s="75" t="s">
        <v>416</v>
      </c>
      <c r="E406" s="75" t="s">
        <v>1756</v>
      </c>
      <c r="F406" s="75">
        <v>1.9358735978914347E-4</v>
      </c>
      <c r="G406" s="75">
        <v>0</v>
      </c>
      <c r="H406" s="77" t="s">
        <v>2096</v>
      </c>
    </row>
    <row r="407" spans="1:8" x14ac:dyDescent="0.25">
      <c r="A407" s="76">
        <v>46274.650868055556</v>
      </c>
      <c r="B407" s="75">
        <v>1</v>
      </c>
      <c r="C407" s="75" t="s">
        <v>301</v>
      </c>
      <c r="D407" s="75" t="s">
        <v>416</v>
      </c>
      <c r="E407" s="75" t="s">
        <v>1757</v>
      </c>
      <c r="F407" s="75">
        <v>1.4171246108326052E-4</v>
      </c>
      <c r="G407" s="75">
        <v>0</v>
      </c>
      <c r="H407" s="77" t="s">
        <v>2096</v>
      </c>
    </row>
    <row r="408" spans="1:8" x14ac:dyDescent="0.25">
      <c r="A408" s="76">
        <v>46274.650868055556</v>
      </c>
      <c r="B408" s="75">
        <v>1</v>
      </c>
      <c r="C408" s="75" t="s">
        <v>301</v>
      </c>
      <c r="D408" s="75" t="s">
        <v>416</v>
      </c>
      <c r="E408" s="75" t="s">
        <v>1758</v>
      </c>
      <c r="F408" s="75">
        <v>8.9837562377377889E-5</v>
      </c>
      <c r="G408" s="75">
        <v>0</v>
      </c>
      <c r="H408" s="77" t="s">
        <v>2096</v>
      </c>
    </row>
    <row r="409" spans="1:8" x14ac:dyDescent="0.25">
      <c r="A409" s="76">
        <v>46274.650868055556</v>
      </c>
      <c r="B409" s="75">
        <v>1</v>
      </c>
      <c r="C409" s="75" t="s">
        <v>301</v>
      </c>
      <c r="D409" s="75" t="s">
        <v>416</v>
      </c>
      <c r="E409" s="75" t="s">
        <v>1759</v>
      </c>
      <c r="F409" s="75">
        <v>3.7962663671496116E-5</v>
      </c>
      <c r="G409" s="75">
        <v>0</v>
      </c>
      <c r="H409" s="77" t="s">
        <v>2096</v>
      </c>
    </row>
    <row r="410" spans="1:8" x14ac:dyDescent="0.25">
      <c r="A410" s="76">
        <v>46274.650868055556</v>
      </c>
      <c r="B410" s="75">
        <v>1</v>
      </c>
      <c r="C410" s="75" t="s">
        <v>301</v>
      </c>
      <c r="D410" s="75" t="s">
        <v>416</v>
      </c>
      <c r="E410" s="75" t="s">
        <v>1760</v>
      </c>
      <c r="F410" s="75">
        <v>-1.3912235034386981E-5</v>
      </c>
      <c r="G410" s="75">
        <v>-0.14375976202199758</v>
      </c>
      <c r="H410" s="77" t="s">
        <v>251</v>
      </c>
    </row>
    <row r="411" spans="1:8" x14ac:dyDescent="0.25">
      <c r="A411" s="76">
        <v>46274.650868055556</v>
      </c>
      <c r="B411" s="75">
        <v>1</v>
      </c>
      <c r="C411" s="75" t="s">
        <v>301</v>
      </c>
      <c r="D411" s="75" t="s">
        <v>416</v>
      </c>
      <c r="E411" s="75" t="s">
        <v>1761</v>
      </c>
      <c r="F411" s="75">
        <v>4.9473685157791134E-4</v>
      </c>
      <c r="G411" s="75">
        <v>0</v>
      </c>
      <c r="H411" s="77" t="s">
        <v>2096</v>
      </c>
    </row>
    <row r="412" spans="1:8" x14ac:dyDescent="0.25">
      <c r="A412" s="76">
        <v>46274.650868055556</v>
      </c>
      <c r="B412" s="75">
        <v>1</v>
      </c>
      <c r="C412" s="75" t="s">
        <v>301</v>
      </c>
      <c r="D412" s="75" t="s">
        <v>416</v>
      </c>
      <c r="E412" s="75" t="s">
        <v>1762</v>
      </c>
      <c r="F412" s="75">
        <v>4.4286195287202842E-4</v>
      </c>
      <c r="G412" s="75">
        <v>0</v>
      </c>
      <c r="H412" s="77" t="s">
        <v>2096</v>
      </c>
    </row>
    <row r="413" spans="1:8" x14ac:dyDescent="0.25">
      <c r="A413" s="76">
        <v>46274.650868055556</v>
      </c>
      <c r="B413" s="75">
        <v>1</v>
      </c>
      <c r="C413" s="75" t="s">
        <v>301</v>
      </c>
      <c r="D413" s="75" t="s">
        <v>416</v>
      </c>
      <c r="E413" s="75" t="s">
        <v>1763</v>
      </c>
      <c r="F413" s="75">
        <v>3.9098705416614577E-4</v>
      </c>
      <c r="G413" s="75">
        <v>0</v>
      </c>
      <c r="H413" s="77" t="s">
        <v>2096</v>
      </c>
    </row>
    <row r="414" spans="1:8" x14ac:dyDescent="0.25">
      <c r="A414" s="76">
        <v>46274.650868055556</v>
      </c>
      <c r="B414" s="75">
        <v>1</v>
      </c>
      <c r="C414" s="75" t="s">
        <v>301</v>
      </c>
      <c r="D414" s="75" t="s">
        <v>416</v>
      </c>
      <c r="E414" s="75" t="s">
        <v>1764</v>
      </c>
      <c r="F414" s="75">
        <v>3.3911215546026313E-4</v>
      </c>
      <c r="G414" s="75">
        <v>0</v>
      </c>
      <c r="H414" s="77" t="s">
        <v>2096</v>
      </c>
    </row>
    <row r="415" spans="1:8" x14ac:dyDescent="0.25">
      <c r="A415" s="76">
        <v>46274.650868055556</v>
      </c>
      <c r="B415" s="75">
        <v>1</v>
      </c>
      <c r="C415" s="75" t="s">
        <v>301</v>
      </c>
      <c r="D415" s="75" t="s">
        <v>416</v>
      </c>
      <c r="E415" s="75" t="s">
        <v>1765</v>
      </c>
      <c r="F415" s="75">
        <v>2.8723725675438081E-4</v>
      </c>
      <c r="G415" s="75">
        <v>0</v>
      </c>
      <c r="H415" s="77" t="s">
        <v>2096</v>
      </c>
    </row>
    <row r="416" spans="1:8" x14ac:dyDescent="0.25">
      <c r="A416" s="76">
        <v>46274.650868055556</v>
      </c>
      <c r="B416" s="75">
        <v>1</v>
      </c>
      <c r="C416" s="75" t="s">
        <v>301</v>
      </c>
      <c r="D416" s="75" t="s">
        <v>416</v>
      </c>
      <c r="E416" s="75" t="s">
        <v>1766</v>
      </c>
      <c r="F416" s="75">
        <v>2.353623580484977E-4</v>
      </c>
      <c r="G416" s="75">
        <v>0</v>
      </c>
      <c r="H416" s="77" t="s">
        <v>2096</v>
      </c>
    </row>
    <row r="417" spans="1:8" x14ac:dyDescent="0.25">
      <c r="A417" s="76">
        <v>46274.650868055556</v>
      </c>
      <c r="B417" s="75">
        <v>1</v>
      </c>
      <c r="C417" s="75" t="s">
        <v>301</v>
      </c>
      <c r="D417" s="75" t="s">
        <v>416</v>
      </c>
      <c r="E417" s="75" t="s">
        <v>1767</v>
      </c>
      <c r="F417" s="75">
        <v>1.8348745934261535E-4</v>
      </c>
      <c r="G417" s="75">
        <v>0</v>
      </c>
      <c r="H417" s="77" t="s">
        <v>2096</v>
      </c>
    </row>
    <row r="418" spans="1:8" x14ac:dyDescent="0.25">
      <c r="A418" s="76">
        <v>46274.650868055556</v>
      </c>
      <c r="B418" s="75">
        <v>1</v>
      </c>
      <c r="C418" s="75" t="s">
        <v>301</v>
      </c>
      <c r="D418" s="75" t="s">
        <v>416</v>
      </c>
      <c r="E418" s="75" t="s">
        <v>1768</v>
      </c>
      <c r="F418" s="75">
        <v>1.3161256063673254E-4</v>
      </c>
      <c r="G418" s="75">
        <v>0</v>
      </c>
      <c r="H418" s="77" t="s">
        <v>2096</v>
      </c>
    </row>
    <row r="419" spans="1:8" x14ac:dyDescent="0.25">
      <c r="A419" s="76">
        <v>46274.650868055556</v>
      </c>
      <c r="B419" s="75">
        <v>1</v>
      </c>
      <c r="C419" s="75" t="s">
        <v>301</v>
      </c>
      <c r="D419" s="75" t="s">
        <v>416</v>
      </c>
      <c r="E419" s="75" t="s">
        <v>1769</v>
      </c>
      <c r="F419" s="75">
        <v>7.9737661930849894E-5</v>
      </c>
      <c r="G419" s="75">
        <v>0</v>
      </c>
      <c r="H419" s="77" t="s">
        <v>2096</v>
      </c>
    </row>
    <row r="420" spans="1:8" x14ac:dyDescent="0.25">
      <c r="A420" s="76">
        <v>46274.650868055556</v>
      </c>
      <c r="B420" s="75">
        <v>1</v>
      </c>
      <c r="C420" s="75" t="s">
        <v>301</v>
      </c>
      <c r="D420" s="75" t="s">
        <v>416</v>
      </c>
      <c r="E420" s="75" t="s">
        <v>1770</v>
      </c>
      <c r="F420" s="75">
        <v>2.7862763224967251E-5</v>
      </c>
      <c r="G420" s="75">
        <v>0</v>
      </c>
      <c r="H420" s="77" t="s">
        <v>2096</v>
      </c>
    </row>
    <row r="421" spans="1:8" x14ac:dyDescent="0.25">
      <c r="A421" s="76">
        <v>46274.650868055556</v>
      </c>
      <c r="B421" s="75">
        <v>1</v>
      </c>
      <c r="C421" s="75" t="s">
        <v>301</v>
      </c>
      <c r="D421" s="75" t="s">
        <v>416</v>
      </c>
      <c r="E421" s="75" t="s">
        <v>1771</v>
      </c>
      <c r="F421" s="75">
        <v>4.3276205242549987E-4</v>
      </c>
      <c r="G421" s="75">
        <v>0</v>
      </c>
      <c r="H421" s="77" t="s">
        <v>2096</v>
      </c>
    </row>
    <row r="422" spans="1:8" x14ac:dyDescent="0.25">
      <c r="A422" s="76">
        <v>46274.650868055556</v>
      </c>
      <c r="B422" s="75">
        <v>1</v>
      </c>
      <c r="C422" s="75" t="s">
        <v>301</v>
      </c>
      <c r="D422" s="75" t="s">
        <v>416</v>
      </c>
      <c r="E422" s="75" t="s">
        <v>1772</v>
      </c>
      <c r="F422" s="75">
        <v>3.8088715371961722E-4</v>
      </c>
      <c r="G422" s="75">
        <v>0</v>
      </c>
      <c r="H422" s="77" t="s">
        <v>2096</v>
      </c>
    </row>
    <row r="423" spans="1:8" x14ac:dyDescent="0.25">
      <c r="A423" s="76">
        <v>46274.650868055556</v>
      </c>
      <c r="B423" s="75">
        <v>1</v>
      </c>
      <c r="C423" s="75" t="s">
        <v>301</v>
      </c>
      <c r="D423" s="75" t="s">
        <v>416</v>
      </c>
      <c r="E423" s="75" t="s">
        <v>1773</v>
      </c>
      <c r="F423" s="75">
        <v>3.2901225501373458E-4</v>
      </c>
      <c r="G423" s="75">
        <v>0</v>
      </c>
      <c r="H423" s="77" t="s">
        <v>2096</v>
      </c>
    </row>
    <row r="424" spans="1:8" x14ac:dyDescent="0.25">
      <c r="A424" s="76">
        <v>46274.650868055556</v>
      </c>
      <c r="B424" s="75">
        <v>1</v>
      </c>
      <c r="C424" s="75" t="s">
        <v>301</v>
      </c>
      <c r="D424" s="75" t="s">
        <v>416</v>
      </c>
      <c r="E424" s="75" t="s">
        <v>1774</v>
      </c>
      <c r="F424" s="75">
        <v>2.771373563078522E-4</v>
      </c>
      <c r="G424" s="75">
        <v>0</v>
      </c>
      <c r="H424" s="77" t="s">
        <v>2096</v>
      </c>
    </row>
    <row r="425" spans="1:8" x14ac:dyDescent="0.25">
      <c r="A425" s="76">
        <v>46274.650868055556</v>
      </c>
      <c r="B425" s="75">
        <v>1</v>
      </c>
      <c r="C425" s="75" t="s">
        <v>301</v>
      </c>
      <c r="D425" s="75" t="s">
        <v>416</v>
      </c>
      <c r="E425" s="75" t="s">
        <v>1775</v>
      </c>
      <c r="F425" s="75">
        <v>2.2526245760196988E-4</v>
      </c>
      <c r="G425" s="75">
        <v>0</v>
      </c>
      <c r="H425" s="77" t="s">
        <v>2096</v>
      </c>
    </row>
    <row r="426" spans="1:8" x14ac:dyDescent="0.25">
      <c r="A426" s="76">
        <v>46274.650868055556</v>
      </c>
      <c r="B426" s="75">
        <v>1</v>
      </c>
      <c r="C426" s="75" t="s">
        <v>301</v>
      </c>
      <c r="D426" s="75" t="s">
        <v>416</v>
      </c>
      <c r="E426" s="75" t="s">
        <v>1776</v>
      </c>
      <c r="F426" s="75">
        <v>1.7338755889608707E-4</v>
      </c>
      <c r="G426" s="75">
        <v>0</v>
      </c>
      <c r="H426" s="77" t="s">
        <v>2096</v>
      </c>
    </row>
    <row r="427" spans="1:8" x14ac:dyDescent="0.25">
      <c r="A427" s="76">
        <v>46274.650868055556</v>
      </c>
      <c r="B427" s="75">
        <v>1</v>
      </c>
      <c r="C427" s="75" t="s">
        <v>301</v>
      </c>
      <c r="D427" s="75" t="s">
        <v>416</v>
      </c>
      <c r="E427" s="75" t="s">
        <v>1777</v>
      </c>
      <c r="F427" s="75">
        <v>1.2151266019020442E-4</v>
      </c>
      <c r="G427" s="75">
        <v>0</v>
      </c>
      <c r="H427" s="77" t="s">
        <v>2096</v>
      </c>
    </row>
    <row r="428" spans="1:8" x14ac:dyDescent="0.25">
      <c r="A428" s="76">
        <v>46274.650868055556</v>
      </c>
      <c r="B428" s="75">
        <v>1</v>
      </c>
      <c r="C428" s="75" t="s">
        <v>301</v>
      </c>
      <c r="D428" s="75" t="s">
        <v>416</v>
      </c>
      <c r="E428" s="75" t="s">
        <v>1778</v>
      </c>
      <c r="F428" s="75">
        <v>6.9637761484321614E-5</v>
      </c>
      <c r="G428" s="75">
        <v>0</v>
      </c>
      <c r="H428" s="77" t="s">
        <v>2096</v>
      </c>
    </row>
    <row r="429" spans="1:8" x14ac:dyDescent="0.25">
      <c r="A429" s="76">
        <v>46274.650868055556</v>
      </c>
      <c r="B429" s="75">
        <v>1</v>
      </c>
      <c r="C429" s="75" t="s">
        <v>301</v>
      </c>
      <c r="D429" s="75" t="s">
        <v>416</v>
      </c>
      <c r="E429" s="75" t="s">
        <v>1779</v>
      </c>
      <c r="F429" s="75">
        <v>6.2575192739576003E-4</v>
      </c>
      <c r="G429" s="75">
        <v>0</v>
      </c>
      <c r="H429" s="77" t="s">
        <v>2096</v>
      </c>
    </row>
    <row r="430" spans="1:8" x14ac:dyDescent="0.25">
      <c r="A430" s="76">
        <v>46274.650868055556</v>
      </c>
      <c r="B430" s="75">
        <v>1</v>
      </c>
      <c r="C430" s="75" t="s">
        <v>301</v>
      </c>
      <c r="D430" s="75" t="s">
        <v>416</v>
      </c>
      <c r="E430" s="75" t="s">
        <v>1782</v>
      </c>
      <c r="F430" s="75">
        <v>5.1557478585731887E-4</v>
      </c>
      <c r="G430" s="75">
        <v>0</v>
      </c>
      <c r="H430" s="77" t="s">
        <v>2096</v>
      </c>
    </row>
    <row r="431" spans="1:8" x14ac:dyDescent="0.25">
      <c r="A431" s="76">
        <v>46274.650868055556</v>
      </c>
      <c r="B431" s="75">
        <v>1</v>
      </c>
      <c r="C431" s="75" t="s">
        <v>301</v>
      </c>
      <c r="D431" s="75" t="s">
        <v>416</v>
      </c>
      <c r="E431" s="75" t="s">
        <v>1784</v>
      </c>
      <c r="F431" s="75">
        <v>4.7760573289355935E-4</v>
      </c>
      <c r="G431" s="75">
        <v>0</v>
      </c>
      <c r="H431" s="77" t="s">
        <v>2096</v>
      </c>
    </row>
    <row r="432" spans="1:8" x14ac:dyDescent="0.25">
      <c r="A432" s="76">
        <v>46274.650868055556</v>
      </c>
      <c r="B432" s="75">
        <v>1</v>
      </c>
      <c r="C432" s="75" t="s">
        <v>301</v>
      </c>
      <c r="D432" s="75" t="s">
        <v>416</v>
      </c>
      <c r="E432" s="75" t="s">
        <v>1785</v>
      </c>
      <c r="F432" s="75">
        <v>7.034404210559625E-4</v>
      </c>
      <c r="G432" s="75">
        <v>0</v>
      </c>
      <c r="H432" s="77" t="s">
        <v>2096</v>
      </c>
    </row>
    <row r="433" spans="1:8" x14ac:dyDescent="0.25">
      <c r="A433" s="76">
        <v>46274.650868055556</v>
      </c>
      <c r="B433" s="75">
        <v>1</v>
      </c>
      <c r="C433" s="75" t="s">
        <v>301</v>
      </c>
      <c r="D433" s="75" t="s">
        <v>416</v>
      </c>
      <c r="E433" s="75" t="s">
        <v>1786</v>
      </c>
      <c r="F433" s="75">
        <v>3.1207438892872892E-4</v>
      </c>
      <c r="G433" s="75">
        <v>62.414877785745787</v>
      </c>
      <c r="H433" s="77" t="s">
        <v>253</v>
      </c>
    </row>
    <row r="434" spans="1:8" x14ac:dyDescent="0.25">
      <c r="A434" s="76">
        <v>46274.650868055556</v>
      </c>
      <c r="B434" s="75">
        <v>1</v>
      </c>
      <c r="C434" s="75" t="s">
        <v>301</v>
      </c>
      <c r="D434" s="75" t="s">
        <v>416</v>
      </c>
      <c r="E434" s="75" t="s">
        <v>1789</v>
      </c>
      <c r="F434" s="75">
        <v>2.306131423229882E-4</v>
      </c>
      <c r="G434" s="75">
        <v>46.122628464597639</v>
      </c>
      <c r="H434" s="77" t="s">
        <v>253</v>
      </c>
    </row>
    <row r="435" spans="1:8" x14ac:dyDescent="0.25">
      <c r="A435" s="76">
        <v>46274.650868055556</v>
      </c>
      <c r="B435" s="75">
        <v>1</v>
      </c>
      <c r="C435" s="75" t="s">
        <v>301</v>
      </c>
      <c r="D435" s="75" t="s">
        <v>416</v>
      </c>
      <c r="E435" s="75" t="s">
        <v>1790</v>
      </c>
      <c r="F435" s="75">
        <v>3.9353563553446976E-4</v>
      </c>
      <c r="G435" s="75">
        <v>78.70712710689395</v>
      </c>
      <c r="H435" s="77" t="s">
        <v>253</v>
      </c>
    </row>
    <row r="436" spans="1:8" x14ac:dyDescent="0.25">
      <c r="A436" s="76">
        <v>46274.650868055556</v>
      </c>
      <c r="B436" s="75">
        <v>1</v>
      </c>
      <c r="C436" s="75" t="s">
        <v>301</v>
      </c>
      <c r="D436" s="75" t="s">
        <v>416</v>
      </c>
      <c r="E436" s="75" t="s">
        <v>1791</v>
      </c>
      <c r="F436" s="75">
        <v>1.4915189571724705E-4</v>
      </c>
      <c r="G436" s="75">
        <v>29.830379143449409</v>
      </c>
      <c r="H436" s="77" t="s">
        <v>253</v>
      </c>
    </row>
    <row r="437" spans="1:8" x14ac:dyDescent="0.25">
      <c r="A437" s="76">
        <v>46274.650868055556</v>
      </c>
      <c r="B437" s="75">
        <v>1</v>
      </c>
      <c r="C437" s="75" t="s">
        <v>301</v>
      </c>
      <c r="D437" s="75" t="s">
        <v>416</v>
      </c>
      <c r="E437" s="75" t="s">
        <v>1792</v>
      </c>
      <c r="F437" s="75">
        <v>4.7499688214021048E-4</v>
      </c>
      <c r="G437" s="75">
        <v>94.999376428042098</v>
      </c>
      <c r="H437" s="77" t="s">
        <v>253</v>
      </c>
    </row>
    <row r="438" spans="1:8" x14ac:dyDescent="0.25">
      <c r="A438" s="76">
        <v>46274.650868055556</v>
      </c>
      <c r="B438" s="75">
        <v>1</v>
      </c>
      <c r="C438" s="75" t="s">
        <v>301</v>
      </c>
      <c r="D438" s="75" t="s">
        <v>416</v>
      </c>
      <c r="E438" s="75" t="s">
        <v>1793</v>
      </c>
      <c r="F438" s="75">
        <v>-1.2367476020068514E-4</v>
      </c>
      <c r="G438" s="75">
        <v>-24.734952040137021</v>
      </c>
      <c r="H438" s="77" t="s">
        <v>251</v>
      </c>
    </row>
    <row r="439" spans="1:8" x14ac:dyDescent="0.25">
      <c r="A439" s="76">
        <v>46274.650868055556</v>
      </c>
      <c r="B439" s="75">
        <v>1</v>
      </c>
      <c r="C439" s="75" t="s">
        <v>301</v>
      </c>
      <c r="D439" s="75" t="s">
        <v>416</v>
      </c>
      <c r="E439" s="75" t="s">
        <v>1794</v>
      </c>
      <c r="F439" s="75">
        <v>-4.2213513594944254E-5</v>
      </c>
      <c r="G439" s="75">
        <v>-8.4427027189888442</v>
      </c>
      <c r="H439" s="77" t="s">
        <v>251</v>
      </c>
    </row>
    <row r="440" spans="1:8" x14ac:dyDescent="0.25">
      <c r="A440" s="76">
        <v>46274.650868055556</v>
      </c>
      <c r="B440" s="75">
        <v>1</v>
      </c>
      <c r="C440" s="75" t="s">
        <v>301</v>
      </c>
      <c r="D440" s="75" t="s">
        <v>416</v>
      </c>
      <c r="E440" s="75" t="s">
        <v>1795</v>
      </c>
      <c r="F440" s="75">
        <v>-2.0513600680642613E-4</v>
      </c>
      <c r="G440" s="75">
        <v>-41.027201361285222</v>
      </c>
      <c r="H440" s="77" t="s">
        <v>251</v>
      </c>
    </row>
    <row r="441" spans="1:8" x14ac:dyDescent="0.25">
      <c r="A441" s="76">
        <v>46274.650868055556</v>
      </c>
      <c r="B441" s="75">
        <v>1</v>
      </c>
      <c r="C441" s="75" t="s">
        <v>301</v>
      </c>
      <c r="D441" s="75" t="s">
        <v>416</v>
      </c>
      <c r="E441" s="75" t="s">
        <v>1796</v>
      </c>
      <c r="F441" s="75">
        <v>3.924773301079632E-5</v>
      </c>
      <c r="G441" s="75">
        <v>7.8495466021592639</v>
      </c>
      <c r="H441" s="77" t="s">
        <v>253</v>
      </c>
    </row>
    <row r="442" spans="1:8" x14ac:dyDescent="0.25">
      <c r="A442" s="76">
        <v>46274.650868055556</v>
      </c>
      <c r="B442" s="75">
        <v>1</v>
      </c>
      <c r="C442" s="75" t="s">
        <v>301</v>
      </c>
      <c r="D442" s="75" t="s">
        <v>416</v>
      </c>
      <c r="E442" s="75" t="s">
        <v>1797</v>
      </c>
      <c r="F442" s="75">
        <v>-2.8659725341216715E-4</v>
      </c>
      <c r="G442" s="75">
        <v>-57.31945068243342</v>
      </c>
      <c r="H442" s="77" t="s">
        <v>251</v>
      </c>
    </row>
    <row r="443" spans="1:8" x14ac:dyDescent="0.25">
      <c r="A443" s="76">
        <v>46274.650868055556</v>
      </c>
      <c r="B443" s="75">
        <v>1</v>
      </c>
      <c r="C443" s="75" t="s">
        <v>301</v>
      </c>
      <c r="D443" s="75" t="s">
        <v>416</v>
      </c>
      <c r="E443" s="75" t="s">
        <v>1798</v>
      </c>
      <c r="F443" s="75">
        <v>4.6691696178298821E-4</v>
      </c>
      <c r="G443" s="75">
        <v>93.383392356597639</v>
      </c>
      <c r="H443" s="77" t="s">
        <v>253</v>
      </c>
    </row>
    <row r="444" spans="1:8" x14ac:dyDescent="0.25">
      <c r="A444" s="76">
        <v>46274.650868055556</v>
      </c>
      <c r="B444" s="75">
        <v>1</v>
      </c>
      <c r="C444" s="75" t="s">
        <v>301</v>
      </c>
      <c r="D444" s="75" t="s">
        <v>416</v>
      </c>
      <c r="E444" s="75" t="s">
        <v>1799</v>
      </c>
      <c r="F444" s="75">
        <v>1.1416765058298633E-4</v>
      </c>
      <c r="G444" s="75">
        <v>22.833530116597267</v>
      </c>
      <c r="H444" s="77" t="s">
        <v>253</v>
      </c>
    </row>
    <row r="445" spans="1:8" x14ac:dyDescent="0.25">
      <c r="A445" s="76">
        <v>46274.650868055556</v>
      </c>
      <c r="B445" s="75">
        <v>1</v>
      </c>
      <c r="C445" s="75" t="s">
        <v>301</v>
      </c>
      <c r="D445" s="75" t="s">
        <v>416</v>
      </c>
      <c r="E445" s="75" t="s">
        <v>1800</v>
      </c>
      <c r="F445" s="75">
        <v>-2.7851733305494456E-4</v>
      </c>
      <c r="G445" s="75">
        <v>-55.703466610988905</v>
      </c>
      <c r="H445" s="77" t="s">
        <v>251</v>
      </c>
    </row>
    <row r="446" spans="1:8" x14ac:dyDescent="0.25">
      <c r="A446" s="76">
        <v>46274.650868055556</v>
      </c>
      <c r="B446" s="75">
        <v>1</v>
      </c>
      <c r="C446" s="75" t="s">
        <v>301</v>
      </c>
      <c r="D446" s="75" t="s">
        <v>416</v>
      </c>
      <c r="E446" s="75" t="s">
        <v>1801</v>
      </c>
      <c r="F446" s="75">
        <v>7.4231978145057452E-5</v>
      </c>
      <c r="G446" s="75">
        <v>14.846395629011491</v>
      </c>
      <c r="H446" s="77" t="s">
        <v>253</v>
      </c>
    </row>
    <row r="447" spans="1:8" x14ac:dyDescent="0.25">
      <c r="A447" s="76">
        <v>46274.650868055556</v>
      </c>
      <c r="B447" s="75">
        <v>1</v>
      </c>
      <c r="C447" s="75" t="s">
        <v>301</v>
      </c>
      <c r="D447" s="75" t="s">
        <v>416</v>
      </c>
      <c r="E447" s="75" t="s">
        <v>1802</v>
      </c>
      <c r="F447" s="75">
        <v>-5.9723095579524679E-5</v>
      </c>
      <c r="G447" s="75">
        <v>-11.944619115904928</v>
      </c>
      <c r="H447" s="77" t="s">
        <v>251</v>
      </c>
    </row>
    <row r="448" spans="1:8" x14ac:dyDescent="0.25">
      <c r="A448" s="76">
        <v>46274.650868055556</v>
      </c>
      <c r="B448" s="75">
        <v>1</v>
      </c>
      <c r="C448" s="75" t="s">
        <v>301</v>
      </c>
      <c r="D448" s="75" t="s">
        <v>416</v>
      </c>
      <c r="E448" s="75" t="s">
        <v>1803</v>
      </c>
      <c r="F448" s="75">
        <v>1.5471901287313287E-5</v>
      </c>
      <c r="G448" s="75">
        <v>3.0943802574626575</v>
      </c>
      <c r="H448" s="77" t="s">
        <v>253</v>
      </c>
    </row>
    <row r="449" spans="1:8" x14ac:dyDescent="0.25">
      <c r="A449" s="76">
        <v>46274.650868055556</v>
      </c>
      <c r="B449" s="75">
        <v>1</v>
      </c>
      <c r="C449" s="75" t="s">
        <v>301</v>
      </c>
      <c r="D449" s="75" t="s">
        <v>416</v>
      </c>
      <c r="E449" s="75" t="s">
        <v>1804</v>
      </c>
      <c r="F449" s="75">
        <v>-5.2402704525386624E-4</v>
      </c>
      <c r="G449" s="75">
        <v>-104.80540905077324</v>
      </c>
      <c r="H449" s="77" t="s">
        <v>251</v>
      </c>
    </row>
    <row r="450" spans="1:8" x14ac:dyDescent="0.25">
      <c r="A450" s="76">
        <v>46274.650868055556</v>
      </c>
      <c r="B450" s="75">
        <v>1</v>
      </c>
      <c r="C450" s="75" t="s">
        <v>301</v>
      </c>
      <c r="D450" s="75" t="s">
        <v>416</v>
      </c>
      <c r="E450" s="75" t="s">
        <v>1805</v>
      </c>
      <c r="F450" s="75">
        <v>-5.9922204212070401E-4</v>
      </c>
      <c r="G450" s="75">
        <v>-119.84440842414079</v>
      </c>
      <c r="H450" s="77" t="s">
        <v>251</v>
      </c>
    </row>
    <row r="451" spans="1:8" x14ac:dyDescent="0.25">
      <c r="A451" s="76">
        <v>46274.650868055556</v>
      </c>
      <c r="B451" s="75">
        <v>1</v>
      </c>
      <c r="C451" s="75" t="s">
        <v>301</v>
      </c>
      <c r="D451" s="75" t="s">
        <v>416</v>
      </c>
      <c r="E451" s="75" t="s">
        <v>1806</v>
      </c>
      <c r="F451" s="75">
        <v>-2.2085757337579303E-4</v>
      </c>
      <c r="G451" s="75">
        <v>-44.171514675158598</v>
      </c>
      <c r="H451" s="77" t="s">
        <v>251</v>
      </c>
    </row>
    <row r="452" spans="1:8" x14ac:dyDescent="0.25">
      <c r="A452" s="76">
        <v>46274.650868055556</v>
      </c>
      <c r="B452" s="75">
        <v>1</v>
      </c>
      <c r="C452" s="75" t="s">
        <v>301</v>
      </c>
      <c r="D452" s="75" t="s">
        <v>416</v>
      </c>
      <c r="E452" s="75" t="s">
        <v>1807</v>
      </c>
      <c r="F452" s="75">
        <v>-1.0673279622285137E-4</v>
      </c>
      <c r="G452" s="75">
        <v>-21.346559244570265</v>
      </c>
      <c r="H452" s="77" t="s">
        <v>251</v>
      </c>
    </row>
    <row r="453" spans="1:8" x14ac:dyDescent="0.25">
      <c r="A453" s="76">
        <v>46274.650868055556</v>
      </c>
      <c r="B453" s="75">
        <v>1</v>
      </c>
      <c r="C453" s="75" t="s">
        <v>301</v>
      </c>
      <c r="D453" s="75" t="s">
        <v>416</v>
      </c>
      <c r="E453" s="75" t="s">
        <v>1808</v>
      </c>
      <c r="F453" s="75">
        <v>-3.3498235052873467E-4</v>
      </c>
      <c r="G453" s="75">
        <v>-66.996470105746923</v>
      </c>
      <c r="H453" s="77" t="s">
        <v>251</v>
      </c>
    </row>
    <row r="454" spans="1:8" x14ac:dyDescent="0.25">
      <c r="A454" s="76">
        <v>46274.650868055556</v>
      </c>
      <c r="B454" s="75">
        <v>1</v>
      </c>
      <c r="C454" s="75" t="s">
        <v>301</v>
      </c>
      <c r="D454" s="75" t="s">
        <v>416</v>
      </c>
      <c r="E454" s="75" t="s">
        <v>1809</v>
      </c>
      <c r="F454" s="75">
        <v>7.391980930090285E-6</v>
      </c>
      <c r="G454" s="75">
        <v>1.478396186018057</v>
      </c>
      <c r="H454" s="77" t="s">
        <v>253</v>
      </c>
    </row>
    <row r="455" spans="1:8" x14ac:dyDescent="0.25">
      <c r="A455" s="76">
        <v>46274.650868055556</v>
      </c>
      <c r="B455" s="75">
        <v>1</v>
      </c>
      <c r="C455" s="75" t="s">
        <v>301</v>
      </c>
      <c r="D455" s="75" t="s">
        <v>416</v>
      </c>
      <c r="E455" s="75" t="s">
        <v>1810</v>
      </c>
      <c r="F455" s="75">
        <v>-4.4910712768167645E-4</v>
      </c>
      <c r="G455" s="75">
        <v>-89.821425536335283</v>
      </c>
      <c r="H455" s="77" t="s">
        <v>251</v>
      </c>
    </row>
    <row r="456" spans="1:8" x14ac:dyDescent="0.25">
      <c r="A456" s="76">
        <v>46274.650868055556</v>
      </c>
      <c r="B456" s="75">
        <v>1</v>
      </c>
      <c r="C456" s="75" t="s">
        <v>301</v>
      </c>
      <c r="D456" s="75" t="s">
        <v>416</v>
      </c>
      <c r="E456" s="75" t="s">
        <v>1811</v>
      </c>
      <c r="F456" s="75">
        <v>-3.6289256745759786E-4</v>
      </c>
      <c r="G456" s="75">
        <v>-72.578513491519558</v>
      </c>
      <c r="H456" s="77" t="s">
        <v>251</v>
      </c>
    </row>
    <row r="457" spans="1:8" x14ac:dyDescent="0.25">
      <c r="A457" s="76">
        <v>46274.650868055556</v>
      </c>
      <c r="B457" s="75">
        <v>1</v>
      </c>
      <c r="C457" s="75" t="s">
        <v>301</v>
      </c>
      <c r="D457" s="75" t="s">
        <v>416</v>
      </c>
      <c r="E457" s="75" t="s">
        <v>1812</v>
      </c>
      <c r="F457" s="75">
        <v>-4.7701734461053937E-4</v>
      </c>
      <c r="G457" s="75">
        <v>-95.403468922107862</v>
      </c>
      <c r="H457" s="77" t="s">
        <v>251</v>
      </c>
    </row>
    <row r="458" spans="1:8" x14ac:dyDescent="0.25">
      <c r="A458" s="76">
        <v>46274.650868055556</v>
      </c>
      <c r="B458" s="75">
        <v>1</v>
      </c>
      <c r="C458" s="75" t="s">
        <v>301</v>
      </c>
      <c r="D458" s="75" t="s">
        <v>416</v>
      </c>
      <c r="E458" s="75" t="s">
        <v>1813</v>
      </c>
      <c r="F458" s="75">
        <v>-2.4876779030465592E-4</v>
      </c>
      <c r="G458" s="75">
        <v>-49.753558060931176</v>
      </c>
      <c r="H458" s="77" t="s">
        <v>251</v>
      </c>
    </row>
    <row r="459" spans="1:8" x14ac:dyDescent="0.25">
      <c r="A459" s="76">
        <v>46274.650868055556</v>
      </c>
      <c r="B459" s="75">
        <v>1</v>
      </c>
      <c r="C459" s="75" t="s">
        <v>301</v>
      </c>
      <c r="D459" s="75" t="s">
        <v>416</v>
      </c>
      <c r="E459" s="75" t="s">
        <v>1814</v>
      </c>
      <c r="F459" s="75">
        <v>-5.9114212176348126E-4</v>
      </c>
      <c r="G459" s="75">
        <v>-118.22842435269624</v>
      </c>
      <c r="H459" s="77" t="s">
        <v>251</v>
      </c>
    </row>
    <row r="460" spans="1:8" x14ac:dyDescent="0.25">
      <c r="A460" s="76">
        <v>46274.650868055556</v>
      </c>
      <c r="B460" s="75">
        <v>1</v>
      </c>
      <c r="C460" s="75" t="s">
        <v>301</v>
      </c>
      <c r="D460" s="75" t="s">
        <v>416</v>
      </c>
      <c r="E460" s="75" t="s">
        <v>1815</v>
      </c>
      <c r="F460" s="75">
        <v>-1.3464301315171427E-4</v>
      </c>
      <c r="G460" s="75">
        <v>-26.928602630342848</v>
      </c>
      <c r="H460" s="77" t="s">
        <v>251</v>
      </c>
    </row>
  </sheetData>
  <mergeCells count="46">
    <mergeCell ref="BH32:CE32"/>
    <mergeCell ref="BH33:BS34"/>
    <mergeCell ref="BT33:CE34"/>
    <mergeCell ref="AJ59:AT59"/>
    <mergeCell ref="AB33:AB35"/>
    <mergeCell ref="AC33:AQ33"/>
    <mergeCell ref="AC34:AE34"/>
    <mergeCell ref="AF34:AK34"/>
    <mergeCell ref="AL34:AQ34"/>
    <mergeCell ref="AR33:BF33"/>
    <mergeCell ref="AR34:AT34"/>
    <mergeCell ref="AU34:AZ34"/>
    <mergeCell ref="BA34:BF34"/>
    <mergeCell ref="A33:A36"/>
    <mergeCell ref="B33:B36"/>
    <mergeCell ref="C33:G34"/>
    <mergeCell ref="H33:J34"/>
    <mergeCell ref="K33:M34"/>
    <mergeCell ref="O32:Z32"/>
    <mergeCell ref="O33:T33"/>
    <mergeCell ref="O34:Q34"/>
    <mergeCell ref="R34:T34"/>
    <mergeCell ref="U33:Z34"/>
    <mergeCell ref="AK8:AL8"/>
    <mergeCell ref="AM8:AO8"/>
    <mergeCell ref="AP8:AT8"/>
    <mergeCell ref="AV8:AX8"/>
    <mergeCell ref="AY8:BB8"/>
    <mergeCell ref="A32:M32"/>
    <mergeCell ref="AB32:BF32"/>
    <mergeCell ref="L8:O8"/>
    <mergeCell ref="P8:S8"/>
    <mergeCell ref="U8:W8"/>
    <mergeCell ref="X8:Y8"/>
    <mergeCell ref="AA8:AF8"/>
    <mergeCell ref="AG8:AJ8"/>
    <mergeCell ref="K59:Y59"/>
    <mergeCell ref="A59:H59"/>
    <mergeCell ref="AB59:AG59"/>
    <mergeCell ref="AW59:BI59"/>
    <mergeCell ref="E7:O7"/>
    <mergeCell ref="P7:Z7"/>
    <mergeCell ref="AA7:AX7"/>
    <mergeCell ref="AY7:BB7"/>
    <mergeCell ref="A8:D8"/>
    <mergeCell ref="E8:K8"/>
  </mergeCells>
  <hyperlinks>
    <hyperlink ref="A1" location="'Справка'!A482" display="Сводка пакетного расчета (Подробнее)" xr:uid="{D9977675-076B-4FE9-86FA-A01C6BF4560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2026-09-09T12:29:28Z</dcterms:created>
  <dcterms:modified xsi:type="dcterms:W3CDTF">2026-09-09T13:02:45Z</dcterms:modified>
</cp:coreProperties>
</file>