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Audit03\"/>
    </mc:Choice>
  </mc:AlternateContent>
  <xr:revisionPtr revIDLastSave="0" documentId="13_ncr:1_{A9631441-63E9-4EF0-A07C-15BF94635999}" xr6:coauthVersionLast="36" xr6:coauthVersionMax="36" xr10:uidLastSave="{00000000-0000-0000-0000-000000000000}"/>
  <bookViews>
    <workbookView xWindow="0" yWindow="0" windowWidth="38400" windowHeight="19815" xr2:uid="{290535D1-4C93-4B7A-A99A-6845200794A8}"/>
  </bookViews>
  <sheets>
    <sheet name="Config" sheetId="4" r:id="rId1"/>
    <sheet name="Справка" sheetId="3" r:id="rId2"/>
    <sheet name="Расчет" sheetId="2" r:id="rId3"/>
    <sheet name="Results" sheetId="1" r:id="rId4"/>
  </sheets>
  <functionGroups builtInGroupCount="19"/>
  <definedNames>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Results!$AK$156</definedName>
    <definedName name="rngNDMSectionAnnotations">Results!$AX$156</definedName>
    <definedName name="rngNDMSectionGeometry">Results!$L$156</definedName>
    <definedName name="rngNDMSectionProperties">Results!$AC$156</definedName>
    <definedName name="rngPlotAnnotationSettings">Config!$H$70:$M$83</definedName>
    <definedName name="rngRectSetGeometry">Config!$H$98:$P$125</definedName>
    <definedName name="rngRoundedRectangleGeometry">Config!$H$128:$P$149</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Config!$A$3:$E$130</definedName>
    <definedName name="rngUnitSettings">Config!$H$3:$K$9</definedName>
    <definedName xmlns="http://schemas.openxmlformats.org/spreadsheetml/2006/main" name="_xlnm.Print_Area" localSheetId="2">Расчет!$A$1:$AJ$60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O501" i="4" l="1"/>
  <c r="DO500" i="4"/>
  <c r="DO499" i="4"/>
  <c r="DO498" i="4"/>
  <c r="DO497" i="4"/>
  <c r="DO496" i="4"/>
  <c r="DO495" i="4"/>
  <c r="DO494" i="4"/>
  <c r="DO493" i="4"/>
  <c r="DO492" i="4"/>
  <c r="DO491" i="4"/>
  <c r="DO490" i="4"/>
  <c r="DO489" i="4"/>
  <c r="DO488" i="4"/>
  <c r="DO487" i="4"/>
  <c r="DO486" i="4"/>
  <c r="DO485" i="4"/>
  <c r="DO484" i="4"/>
  <c r="DO483" i="4"/>
  <c r="DO482" i="4"/>
  <c r="DO481" i="4"/>
  <c r="DO480" i="4"/>
  <c r="DO479" i="4"/>
  <c r="DO478" i="4"/>
  <c r="DO477" i="4"/>
  <c r="DO476" i="4"/>
  <c r="DO475" i="4"/>
  <c r="DO474" i="4"/>
  <c r="DO473" i="4"/>
  <c r="DO472" i="4"/>
  <c r="DO471" i="4"/>
  <c r="DO470" i="4"/>
  <c r="DO469" i="4"/>
  <c r="DO468" i="4"/>
  <c r="DO467" i="4"/>
  <c r="DO466" i="4"/>
  <c r="DO465" i="4"/>
  <c r="DO464" i="4"/>
  <c r="DO463" i="4"/>
  <c r="DO462" i="4"/>
  <c r="DO461" i="4"/>
  <c r="DO460" i="4"/>
  <c r="DO459" i="4"/>
  <c r="DO458" i="4"/>
  <c r="DO457" i="4"/>
  <c r="DO456" i="4"/>
  <c r="DO455" i="4"/>
  <c r="DO454" i="4"/>
  <c r="DO453" i="4"/>
  <c r="DO452" i="4"/>
  <c r="DO451" i="4"/>
  <c r="DO450" i="4"/>
  <c r="DO449" i="4"/>
  <c r="DO448" i="4"/>
  <c r="DO447" i="4"/>
  <c r="DO446" i="4"/>
  <c r="DO445" i="4"/>
  <c r="DO444" i="4"/>
  <c r="DO443" i="4"/>
  <c r="DO442" i="4"/>
  <c r="DO441" i="4"/>
  <c r="DO440" i="4"/>
  <c r="DO439" i="4"/>
  <c r="DO438" i="4"/>
  <c r="DO437" i="4"/>
  <c r="DO436" i="4"/>
  <c r="DO435" i="4"/>
  <c r="DO434" i="4"/>
  <c r="DO433" i="4"/>
  <c r="DO432" i="4"/>
  <c r="DO431" i="4"/>
  <c r="DO430" i="4"/>
  <c r="DO429" i="4"/>
  <c r="DO428" i="4"/>
  <c r="DO427" i="4"/>
  <c r="DO426" i="4"/>
  <c r="DO425" i="4"/>
  <c r="DO424" i="4"/>
  <c r="DO423" i="4"/>
  <c r="DO422" i="4"/>
  <c r="DO421" i="4"/>
  <c r="DO420" i="4"/>
  <c r="DO419" i="4"/>
  <c r="DO418" i="4"/>
  <c r="DO417" i="4"/>
  <c r="DO416" i="4"/>
  <c r="DO415" i="4"/>
  <c r="DO414" i="4"/>
  <c r="DO413" i="4"/>
  <c r="DO412" i="4"/>
  <c r="DO411" i="4"/>
  <c r="DO410" i="4"/>
  <c r="DO409" i="4"/>
  <c r="DO408" i="4"/>
  <c r="DO407" i="4"/>
  <c r="DO406" i="4"/>
  <c r="DO405" i="4"/>
  <c r="DO404" i="4"/>
  <c r="DO403" i="4"/>
  <c r="DO402" i="4"/>
  <c r="DO401" i="4"/>
  <c r="DO400" i="4"/>
  <c r="DO399" i="4"/>
  <c r="DO398" i="4"/>
  <c r="DO397" i="4"/>
  <c r="DO396" i="4"/>
  <c r="DO395" i="4"/>
  <c r="DO394" i="4"/>
  <c r="DO393" i="4"/>
  <c r="DO392" i="4"/>
  <c r="DO391" i="4"/>
  <c r="DO390" i="4"/>
  <c r="DO389" i="4"/>
  <c r="DO388" i="4"/>
  <c r="DO387" i="4"/>
  <c r="DO386" i="4"/>
  <c r="DO385" i="4"/>
  <c r="DO384" i="4"/>
  <c r="DO383" i="4"/>
  <c r="DO382" i="4"/>
  <c r="DO381" i="4"/>
  <c r="DO380" i="4"/>
  <c r="DO379" i="4"/>
  <c r="DO378" i="4"/>
  <c r="DO377" i="4"/>
  <c r="DO376" i="4"/>
  <c r="DO375" i="4"/>
  <c r="DO374" i="4"/>
  <c r="DO373" i="4"/>
  <c r="DO372" i="4"/>
  <c r="DO371" i="4"/>
  <c r="DO370" i="4"/>
  <c r="DO369" i="4"/>
  <c r="DO368" i="4"/>
  <c r="DO367" i="4"/>
  <c r="DO366" i="4"/>
  <c r="DO365" i="4"/>
  <c r="DO364" i="4"/>
  <c r="DO363" i="4"/>
  <c r="DO362" i="4"/>
  <c r="DO361" i="4"/>
  <c r="DO360" i="4"/>
  <c r="DO359" i="4"/>
  <c r="DO358" i="4"/>
  <c r="DO357" i="4"/>
  <c r="DO356" i="4"/>
  <c r="DO355" i="4"/>
  <c r="DO354" i="4"/>
  <c r="DO353" i="4"/>
  <c r="DO352" i="4"/>
  <c r="DO351" i="4"/>
  <c r="DO350" i="4"/>
  <c r="DO349" i="4"/>
  <c r="DO348" i="4"/>
  <c r="DO347" i="4"/>
  <c r="DO346" i="4"/>
  <c r="DO345" i="4"/>
  <c r="DO344" i="4"/>
  <c r="DO343" i="4"/>
  <c r="DO342" i="4"/>
  <c r="DO341" i="4"/>
  <c r="DO340" i="4"/>
  <c r="DO339" i="4"/>
  <c r="DO338" i="4"/>
  <c r="DO337" i="4"/>
  <c r="DO336" i="4"/>
  <c r="DO335" i="4"/>
  <c r="DO334" i="4"/>
  <c r="DO333" i="4"/>
  <c r="DO332" i="4"/>
  <c r="DO331" i="4"/>
  <c r="DO330" i="4"/>
  <c r="DO329" i="4"/>
  <c r="DO328" i="4"/>
  <c r="DO327" i="4"/>
  <c r="DO326" i="4"/>
  <c r="DO325" i="4"/>
  <c r="DO324" i="4"/>
  <c r="DO323" i="4"/>
  <c r="DO322" i="4"/>
  <c r="DO321" i="4"/>
  <c r="DO320" i="4"/>
  <c r="DO319" i="4"/>
  <c r="DO318" i="4"/>
  <c r="DO317" i="4"/>
  <c r="DO316" i="4"/>
  <c r="DO315" i="4"/>
  <c r="DO314" i="4"/>
  <c r="DO313" i="4"/>
  <c r="DO312" i="4"/>
  <c r="DO311" i="4"/>
  <c r="DO310" i="4"/>
  <c r="DO309" i="4"/>
  <c r="DO308" i="4"/>
  <c r="DO307" i="4"/>
  <c r="DO306" i="4"/>
  <c r="DO305" i="4"/>
  <c r="DO304" i="4"/>
  <c r="DO303" i="4"/>
  <c r="DO302" i="4"/>
  <c r="DO301" i="4"/>
  <c r="DO300" i="4"/>
  <c r="DO299" i="4"/>
  <c r="DO298" i="4"/>
  <c r="DO297" i="4"/>
  <c r="DO296" i="4"/>
  <c r="DO295" i="4"/>
  <c r="DO294" i="4"/>
  <c r="DO293" i="4"/>
  <c r="DO292" i="4"/>
  <c r="DO291" i="4"/>
  <c r="DO290" i="4"/>
  <c r="DO289" i="4"/>
  <c r="DO288" i="4"/>
  <c r="DO287" i="4"/>
  <c r="DO286" i="4"/>
  <c r="DO285" i="4"/>
  <c r="DO284" i="4"/>
  <c r="DO283" i="4"/>
  <c r="DO282" i="4"/>
  <c r="DO281" i="4"/>
  <c r="DO280" i="4"/>
  <c r="DO279" i="4"/>
  <c r="DO278" i="4"/>
  <c r="DO277" i="4"/>
  <c r="DO276" i="4"/>
  <c r="DO275" i="4"/>
  <c r="DO274" i="4"/>
  <c r="DO273" i="4"/>
  <c r="DO272" i="4"/>
  <c r="DO271" i="4"/>
  <c r="DO270" i="4"/>
  <c r="DO269" i="4"/>
  <c r="DO268" i="4"/>
  <c r="DO267" i="4"/>
  <c r="DO266" i="4"/>
  <c r="DO265" i="4"/>
  <c r="DO264" i="4"/>
  <c r="DO263" i="4"/>
  <c r="DO262" i="4"/>
  <c r="DO261" i="4"/>
  <c r="DO260" i="4"/>
  <c r="DO259" i="4"/>
  <c r="DO258" i="4"/>
  <c r="DO257" i="4"/>
  <c r="DO256" i="4"/>
  <c r="DO255" i="4"/>
  <c r="DO254" i="4"/>
  <c r="DO253" i="4"/>
  <c r="DO252" i="4"/>
  <c r="DO251" i="4"/>
  <c r="DO250" i="4"/>
  <c r="DO249" i="4"/>
  <c r="DO248" i="4"/>
  <c r="DO247" i="4"/>
  <c r="DO246" i="4"/>
  <c r="DO245" i="4"/>
  <c r="DO244" i="4"/>
  <c r="DO243" i="4"/>
  <c r="DO242" i="4"/>
  <c r="DO241" i="4"/>
  <c r="DO240" i="4"/>
  <c r="DO239" i="4"/>
  <c r="DO238" i="4"/>
  <c r="DO237" i="4"/>
  <c r="DO236" i="4"/>
  <c r="DO235" i="4"/>
  <c r="DO234" i="4"/>
  <c r="DO233" i="4"/>
  <c r="DO232" i="4"/>
  <c r="DO231" i="4"/>
  <c r="DO230" i="4"/>
  <c r="DO229" i="4"/>
  <c r="DO228" i="4"/>
  <c r="DO227" i="4"/>
  <c r="DO226" i="4"/>
  <c r="DO225" i="4"/>
  <c r="DO224" i="4"/>
  <c r="DO223" i="4"/>
  <c r="DO222" i="4"/>
  <c r="DO221" i="4"/>
  <c r="DO220" i="4"/>
  <c r="DO219" i="4"/>
  <c r="DO218" i="4"/>
  <c r="DO217" i="4"/>
  <c r="DO216" i="4"/>
  <c r="DO215" i="4"/>
  <c r="DO214" i="4"/>
  <c r="DO213" i="4"/>
  <c r="DO212" i="4"/>
  <c r="DO211" i="4"/>
  <c r="DO210" i="4"/>
  <c r="DO209" i="4"/>
  <c r="DO208" i="4"/>
  <c r="DO207" i="4"/>
  <c r="DO206" i="4"/>
  <c r="DO205" i="4"/>
  <c r="DO204" i="4"/>
  <c r="DO203" i="4"/>
  <c r="DO202" i="4"/>
  <c r="DO201" i="4"/>
  <c r="DO200" i="4"/>
  <c r="DO199" i="4"/>
  <c r="DO198" i="4"/>
  <c r="DO197" i="4"/>
  <c r="DO196" i="4"/>
  <c r="DO195" i="4"/>
  <c r="DO194" i="4"/>
  <c r="DO193" i="4"/>
  <c r="DO192" i="4"/>
  <c r="DO191" i="4"/>
  <c r="DO190" i="4"/>
  <c r="DO189" i="4"/>
  <c r="DO188" i="4"/>
  <c r="DO187" i="4"/>
  <c r="DO186" i="4"/>
  <c r="DO185" i="4"/>
  <c r="DO184" i="4"/>
  <c r="DO183" i="4"/>
  <c r="DO182" i="4"/>
  <c r="DO181" i="4"/>
  <c r="DO180" i="4"/>
  <c r="DO179" i="4"/>
  <c r="DO178" i="4"/>
  <c r="DO177" i="4"/>
  <c r="DO176" i="4"/>
  <c r="DO175" i="4"/>
  <c r="DO174" i="4"/>
  <c r="DO173" i="4"/>
  <c r="DO172" i="4"/>
  <c r="DO171" i="4"/>
  <c r="DO170" i="4"/>
  <c r="DO169" i="4"/>
  <c r="DO168" i="4"/>
  <c r="DO167" i="4"/>
  <c r="DO166" i="4"/>
  <c r="DO165" i="4"/>
  <c r="DO164" i="4"/>
  <c r="DO163" i="4"/>
  <c r="DO162" i="4"/>
  <c r="DO161" i="4"/>
  <c r="DO160" i="4"/>
  <c r="DO159" i="4"/>
  <c r="DO158" i="4"/>
  <c r="DO157" i="4"/>
  <c r="DO156" i="4"/>
  <c r="DO155" i="4"/>
  <c r="DO154" i="4"/>
  <c r="DO153" i="4"/>
  <c r="DO152" i="4"/>
  <c r="DO151" i="4"/>
  <c r="DO150" i="4"/>
  <c r="DO149" i="4"/>
  <c r="DO148" i="4"/>
  <c r="DO147" i="4"/>
  <c r="DO146" i="4"/>
  <c r="DO145" i="4"/>
  <c r="DO144" i="4"/>
  <c r="DO143" i="4"/>
  <c r="DO142" i="4"/>
  <c r="DO141" i="4"/>
  <c r="DO140" i="4"/>
  <c r="DO139" i="4"/>
  <c r="DO138" i="4"/>
  <c r="DO137" i="4"/>
  <c r="DO136" i="4"/>
  <c r="DO135" i="4"/>
  <c r="DO134" i="4"/>
  <c r="DO133" i="4"/>
  <c r="DO132" i="4"/>
  <c r="DO131" i="4"/>
  <c r="DO130" i="4"/>
  <c r="DO129" i="4"/>
  <c r="DO128" i="4"/>
  <c r="DO127" i="4"/>
  <c r="DO126" i="4"/>
  <c r="DO125" i="4"/>
  <c r="DO124" i="4"/>
  <c r="DO123" i="4"/>
  <c r="DO122" i="4"/>
  <c r="DO121" i="4"/>
  <c r="DO120" i="4"/>
  <c r="DO119" i="4"/>
  <c r="DO118" i="4"/>
  <c r="DO117" i="4"/>
  <c r="DO116" i="4"/>
  <c r="DO115" i="4"/>
  <c r="DO114" i="4"/>
  <c r="DO113" i="4"/>
  <c r="DO112" i="4"/>
  <c r="DO111" i="4"/>
  <c r="DO110" i="4"/>
  <c r="DO109" i="4"/>
  <c r="DO108" i="4"/>
  <c r="DO107" i="4"/>
  <c r="DO106" i="4"/>
  <c r="DO105" i="4"/>
  <c r="DO104" i="4"/>
  <c r="DO103" i="4"/>
  <c r="DO102" i="4"/>
  <c r="DO101" i="4"/>
  <c r="DO100" i="4"/>
  <c r="DO99" i="4"/>
  <c r="DO98" i="4"/>
  <c r="DO97" i="4"/>
  <c r="DO96" i="4"/>
  <c r="DO95" i="4"/>
  <c r="DO94" i="4"/>
  <c r="DO93" i="4"/>
  <c r="DO92" i="4"/>
  <c r="DO91" i="4"/>
  <c r="DO90" i="4"/>
  <c r="DO89" i="4"/>
  <c r="DO88" i="4"/>
  <c r="DO87" i="4"/>
  <c r="DO86" i="4"/>
  <c r="DO85" i="4"/>
  <c r="DO84" i="4"/>
  <c r="DO83" i="4"/>
  <c r="DO82" i="4"/>
  <c r="DO81" i="4"/>
  <c r="DO80" i="4"/>
  <c r="DO79" i="4"/>
  <c r="DO78" i="4"/>
  <c r="DO77" i="4"/>
  <c r="DO76" i="4"/>
  <c r="DO75" i="4"/>
  <c r="DO74" i="4"/>
  <c r="DO73" i="4"/>
  <c r="DO72" i="4"/>
  <c r="DO71" i="4"/>
  <c r="DO70" i="4"/>
  <c r="DO69" i="4"/>
  <c r="DO68" i="4"/>
  <c r="DO67" i="4"/>
  <c r="DO66" i="4"/>
  <c r="DO65" i="4"/>
  <c r="DO64" i="4"/>
  <c r="DO63" i="4"/>
  <c r="DO62" i="4"/>
  <c r="DO61" i="4"/>
  <c r="DO60" i="4"/>
  <c r="DO59" i="4"/>
  <c r="DO58" i="4"/>
  <c r="DO57" i="4"/>
  <c r="DO56" i="4"/>
  <c r="DO55" i="4"/>
  <c r="DO54" i="4"/>
  <c r="DO53" i="4"/>
  <c r="DO52" i="4"/>
  <c r="DO51" i="4"/>
  <c r="DO50" i="4"/>
  <c r="DO49" i="4"/>
  <c r="DO48" i="4"/>
  <c r="DO47" i="4"/>
  <c r="DO46" i="4"/>
  <c r="DO45" i="4"/>
  <c r="DO44" i="4"/>
  <c r="DO43" i="4"/>
  <c r="DO42" i="4"/>
  <c r="DO41" i="4"/>
  <c r="DO40" i="4"/>
  <c r="DO39" i="4"/>
  <c r="DO38" i="4"/>
  <c r="DO37" i="4"/>
  <c r="DO36" i="4"/>
  <c r="DO35" i="4"/>
  <c r="DO34" i="4"/>
  <c r="DO33" i="4"/>
  <c r="DO32" i="4"/>
  <c r="DO31" i="4"/>
  <c r="DO30" i="4"/>
  <c r="DO29" i="4"/>
  <c r="DO28" i="4"/>
  <c r="DO27" i="4"/>
  <c r="DO26" i="4"/>
  <c r="DO25" i="4"/>
  <c r="DO24" i="4"/>
  <c r="DO23" i="4"/>
  <c r="DO22" i="4"/>
  <c r="DO21" i="4"/>
  <c r="DO20" i="4"/>
  <c r="DO19" i="4"/>
  <c r="DO18" i="4"/>
  <c r="DO17" i="4"/>
  <c r="DO16" i="4"/>
  <c r="DO15" i="4"/>
  <c r="DO14" i="4"/>
  <c r="DO13" i="4"/>
  <c r="DO12" i="4"/>
  <c r="DO11" i="4"/>
  <c r="DO10" i="4"/>
  <c r="DO9" i="4"/>
  <c r="DO8" i="4"/>
  <c r="DO7" i="4"/>
  <c r="DO6" i="4"/>
  <c r="DO5" i="4"/>
  <c r="DO4" i="4"/>
  <c r="DO3" i="4"/>
  <c r="DO2" i="4"/>
  <c r="O180" i="4"/>
  <c r="O179" i="4"/>
  <c r="O178" i="4"/>
  <c r="O177" i="4"/>
  <c r="O176" i="4"/>
  <c r="O175" i="4"/>
  <c r="O174" i="4"/>
  <c r="O173" i="4"/>
  <c r="L170" i="4"/>
  <c r="L169" i="4"/>
  <c r="L168" i="4"/>
  <c r="L167" i="4"/>
  <c r="L166" i="4"/>
  <c r="L165" i="4"/>
  <c r="L164" i="4"/>
  <c r="L163" i="4"/>
  <c r="N159" i="4"/>
  <c r="J156" i="4"/>
  <c r="J155" i="4"/>
  <c r="O149" i="4"/>
  <c r="O148" i="4"/>
  <c r="O147" i="4"/>
  <c r="O146" i="4"/>
  <c r="L143" i="4"/>
  <c r="L142" i="4"/>
  <c r="L141" i="4"/>
  <c r="L140"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AN54" i="4"/>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 r="C118" i="4"/>
  <c r="C110" i="4"/>
  <c r="C63" i="4"/>
  <c r="C62" i="4"/>
  <c r="C55" i="4"/>
  <c r="C33" i="4"/>
  <c r="C27" i="4"/>
  <c r="C26" i="4"/>
  <c r="C25" i="4"/>
  <c r="C18" i="4"/>
  <c r="C17" i="4"/>
  <c r="C15" i="4"/>
  <c r="C14" i="4"/>
  <c r="C9" i="4"/>
</calcChain>
</file>

<file path=xl/sharedStrings.xml><?xml version="1.0" encoding="utf-8"?>
<sst xmlns="http://schemas.openxmlformats.org/spreadsheetml/2006/main" count="3283" uniqueCount="2113">
  <si>
    <t>Config</t>
  </si>
  <si>
    <t>Параметр</t>
  </si>
  <si>
    <t>Значение</t>
  </si>
  <si>
    <t>Ед.</t>
  </si>
  <si>
    <t>Комментарий</t>
  </si>
  <si>
    <t>Справка</t>
  </si>
  <si>
    <t>[Общие]</t>
  </si>
  <si>
    <t>General.ExecutionReportEnabled</t>
  </si>
  <si>
    <t>Yes</t>
  </si>
  <si>
    <t>-</t>
  </si>
  <si>
    <t>Записывать пошаговый txt-отчет выполнения расчета в папку с книгой. Файл перезаписывается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</si>
  <si>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</si>
  <si>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</si>
  <si>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</si>
  <si>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</si>
  <si>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</si>
  <si>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</si>
  <si>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</si>
  <si>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</si>
  <si>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</si>
  <si>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</si>
  <si>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</si>
  <si>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</si>
  <si>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</si>
  <si>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Geometry.Type</t>
  </si>
  <si>
    <t>RectSet</t>
  </si>
  <si>
    <t>Тип сечения для Geometry.Source = Generated. Поддерживается: RoundedRectangle, HollowRectangle, Circle или RectSet.</t>
  </si>
  <si>
    <t>Mesh.StepX</t>
  </si>
  <si>
    <t>мм</t>
  </si>
  <si>
    <t>Шаг бетонной волоконной сетки по X для Geometry.Source = Generated.</t>
  </si>
  <si>
    <t>Mesh.StepY</t>
  </si>
  <si>
    <t>Шаг бетонной волоконной сетки по Y для Geometry.Source = Generated. При равенстве Mesh.StepX и Mesh.StepY элементы сетки квадратные.</t>
  </si>
  <si>
    <t>Mesh.BoundarySubdivisions</t>
  </si>
  <si>
    <t>шт</t>
  </si>
  <si>
    <t>Количество подъячеек по каждой оси для граничной базовой ячейки при Geometry.Source = Generated; 1 - быстрый режим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</si>
  <si>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</si>
  <si>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</si>
  <si>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</si>
  <si>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</si>
  <si>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</si>
  <si>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</si>
  <si>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</si>
  <si>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</si>
  <si>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</si>
  <si>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</si>
  <si>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</si>
  <si>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</si>
  <si>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</si>
  <si>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</si>
  <si>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</si>
  <si>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</si>
  <si>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</si>
  <si>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</si>
  <si>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</si>
  <si>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[Контроль шага Newton/Secant]</t>
  </si>
  <si>
    <t>Solver.LineSearchEnabled</t>
  </si>
  <si>
    <t>Общая настройка Newton и Secant. Разрешает дробить слишком резкий шаг, если полный шаг ухудшает невязку равновесия.</t>
  </si>
  <si>
    <t>Solver.DampingInitial</t>
  </si>
  <si>
    <t>Общая настройка Newton и Secant. Начальный множитель шага перед line search; 1 означает пробовать полный расчетный шаг.</t>
  </si>
  <si>
    <t>Solver.MinLineSearchAlpha</t>
  </si>
  <si>
    <t>Общая настройка Newton и Secant. Минимальный множитель шага; ниже этого значения шаг считается неудачным.</t>
  </si>
  <si>
    <t>Solver.MaxDeltaEpsilon0</t>
  </si>
  <si>
    <t>Общая настройка Newton и Secant. Максимальное изменение базовой деформации ε_0 за одну итерацию.</t>
  </si>
  <si>
    <t>Solver.MaxDeltaKappa</t>
  </si>
  <si>
    <t>Общая настройка Newton и Secant. Максимальное изменение кривизны κ_x/κ_y за одну итерацию.</t>
  </si>
  <si>
    <t>[Secant]</t>
  </si>
  <si>
    <t>Solver.SecantMaxRestarts</t>
  </si>
  <si>
    <t>Применяется только к Secant. Максимальное число контролируемых перезапусков приближенной матрицы чувствительности.</t>
  </si>
  <si>
    <t>Solver.SecantMinStepNorm</t>
  </si>
  <si>
    <t>Применяется только к Secant. Минимально допустимая норма secant-шага; слишком малый шаг считается застоем.</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</si>
  <si>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</si>
  <si>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</si>
  <si>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</si>
  <si>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</si>
  <si>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</si>
  <si>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</si>
  <si>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</si>
  <si>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</si>
  <si>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</si>
  <si>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</si>
  <si>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</si>
  <si>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</si>
  <si>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</si>
  <si>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</si>
  <si>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Capacity.ToleranceLambda</t>
  </si>
  <si>
    <t>Capacity.MaxRetries</t>
  </si>
  <si>
    <t>Capacity.BaseLoadSteps</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</si>
  <si>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</si>
  <si>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</si>
  <si>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</si>
  <si>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</si>
  <si>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</si>
  <si>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</si>
  <si>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</si>
  <si>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</si>
  <si>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</si>
  <si>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</si>
  <si>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</si>
  <si>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</si>
  <si>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</si>
  <si>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</si>
  <si>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</si>
  <si>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</si>
  <si>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</si>
  <si>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</si>
  <si>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</si>
  <si>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</si>
  <si>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</si>
  <si>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</si>
  <si>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</si>
  <si>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</si>
  <si>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</si>
  <si>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</si>
  <si>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</si>
  <si>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</si>
  <si>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</si>
  <si>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</si>
  <si>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</si>
  <si>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</si>
  <si>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</si>
  <si>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</si>
  <si>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</si>
  <si>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</si>
  <si>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</si>
  <si>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</si>
  <si>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</si>
  <si>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</si>
  <si>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</si>
  <si>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</si>
  <si>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SLS.Crack.Allowable</t>
  </si>
  <si>
    <t>SLS.Crack.InitiationSolutionStrategy</t>
  </si>
  <si>
    <t>Как искать уровень образования трещины: Auto, UltimateStrain или LoadMultiplier.</t>
  </si>
  <si>
    <t>SLS.Crack.TensionZoneMode</t>
  </si>
  <si>
    <t>Effective</t>
  </si>
  <si>
    <t>SLS.Crack.CoverDistanceMode</t>
  </si>
  <si>
    <t>GlobalExtreme</t>
  </si>
  <si>
    <t>SLS.Crack.Phi1</t>
  </si>
  <si>
    <t>SLS.Crack.Phi2</t>
  </si>
  <si>
    <t>SLS.Crack.Phi3Mode</t>
  </si>
  <si>
    <t>SLS.Crack.Phi3</t>
  </si>
  <si>
    <t>SLS.Crack.PsiMode</t>
  </si>
  <si>
    <t>AlwaysCalc</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</si>
  <si>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</si>
  <si>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</si>
  <si>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</si>
  <si>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</si>
  <si>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[AutoCAD export]</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</si>
  <si>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</si>
  <si>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</si>
  <si>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</si>
  <si>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</si>
  <si>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</si>
  <si>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</si>
  <si>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</si>
  <si>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</si>
  <si>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</si>
  <si>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</si>
  <si>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</si>
  <si>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</si>
  <si>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</si>
  <si>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</si>
  <si>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</si>
  <si>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
  </si>
  <si>
    <t>Concrete</t>
  </si>
  <si>
    <t>Слой для областей бетонных волокон. Цвет каждой области задается по PhysicalState из Results: сжатие, растяжение или нейтральное состояние.</t>
  </si>
  <si>
    <t>AutoCAD.Layer.Rebar</t>
  </si>
  <si>
    <t>Reinf</t>
  </si>
  <si>
    <t>Слой для всех областей продольной арматуры. Цвет каждого стержня задается по PhysicalState из Results, а не по пользовательскому знаку Stress/Strain.</t>
  </si>
  <si>
    <t>AutoCAD.Layer.Contour</t>
  </si>
  <si>
    <t>RC_NDM_Contour</t>
  </si>
  <si>
    <t>Слой для параметрического контура сечения. Если слоя нет, программа создаст его голубым цветом; существующий слой не изменяется.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</si>
  <si>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</si>
  <si>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</si>
  <si>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</si>
  <si>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</si>
  <si>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</si>
  <si>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</si>
  <si>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</si>
  <si>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</si>
  <si>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</si>
  <si>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</si>
  <si>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</si>
  <si>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</si>
  <si>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</si>
  <si>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</si>
  <si>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</si>
  <si>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</si>
  <si>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</si>
  <si>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</si>
  <si>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</si>
  <si>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</si>
  <si>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</si>
  <si>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</si>
  <si>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</si>
  <si>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 import]</t>
  </si>
  <si>
    <t>AutoCAD.Import.ConcreteLayer</t>
  </si>
  <si>
    <t>Слой бетонных областей для импорта. Импортируются только AutoCAD Region на этом слое; единицы чертежа считаются мм.</t>
  </si>
  <si>
    <t>AutoCAD.Import.RebarLayer</t>
  </si>
  <si>
    <t>Слой областей арматуры для импорта. Импортируются только AutoCAD Region на этом слое; каждый импортированный стержень получает внутреннюю метку Rebar.</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</si>
  <si>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</si>
  <si>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</si>
  <si>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</si>
  <si>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</si>
  <si>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</si>
  <si>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</si>
  <si>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Автоматически обновлять схему после выполнения расчета. Кнопка Обновить схему всегда читает только Results и не запускает расчет.</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</si>
  <si>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</si>
  <si>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</si>
  <si>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</si>
  <si>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</si>
  <si>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</si>
  <si>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</si>
  <si>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</si>
  <si>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</si>
  <si>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</si>
  <si>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</si>
  <si>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</si>
  <si>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</si>
  <si>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</si>
  <si>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</si>
  <si>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</si>
  <si>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</si>
  <si>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</si>
  <si>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</si>
  <si>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</si>
  <si>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</si>
  <si>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</si>
  <si>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</si>
  <si>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</si>
  <si>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</si>
  <si>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</si>
  <si>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</si>
  <si>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</si>
  <si>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</si>
  <si>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</si>
  <si>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</si>
  <si>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</si>
  <si>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</si>
  <si>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</si>
  <si>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</si>
  <si>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</si>
  <si>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</si>
  <si>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</si>
  <si>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</si>
  <si>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</si>
  <si>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</si>
  <si>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</si>
  <si>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</si>
  <si>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</si>
  <si>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</si>
  <si>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</si>
  <si>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</si>
  <si>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</si>
  <si>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</si>
  <si>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</si>
  <si>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</si>
  <si>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</si>
  <si>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</si>
  <si>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</si>
  <si>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</si>
  <si>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</si>
  <si>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</si>
  <si>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</si>
  <si>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</si>
  <si>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</si>
  <si>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</si>
  <si>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</si>
  <si>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</si>
  <si>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</si>
  <si>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</si>
  <si>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</si>
  <si>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</si>
  <si>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</si>
  <si>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</si>
  <si>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</si>
  <si>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</si>
  <si>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</si>
  <si>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</si>
  <si>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</si>
  <si>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</si>
  <si>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</si>
  <si>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</si>
  <si>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</si>
  <si>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</si>
  <si>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</si>
  <si>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</si>
  <si>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</si>
  <si>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</si>
  <si>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</si>
  <si>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</si>
  <si>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</si>
  <si>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</si>
  <si>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</si>
  <si>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</si>
  <si>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</si>
  <si>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</si>
  <si>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</si>
  <si>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</si>
  <si>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</si>
  <si>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</si>
  <si>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</si>
  <si>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</si>
  <si>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</si>
  <si>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</si>
  <si>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</si>
  <si>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</si>
  <si>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</si>
  <si>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</si>
  <si>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</si>
  <si>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</si>
  <si>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</si>
  <si>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</si>
  <si>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I ГПС по СП: Сжатие = R_sc, Растяжение = R_s.</t>
  </si>
  <si>
    <t>Steel.R.SLS(II)</t>
  </si>
  <si>
    <t>II ГПС: Сжатие = R_sc,ser, Растяжение = R_s,ser; R_sc,ser - программный параметр для симметрии.</t>
  </si>
  <si>
    <t>Steel.E</t>
  </si>
  <si>
    <t>Модуль арматуры: E_sc при сжатии и E_s при растяжении; по СП 63 модуль принимается одинаковым.</t>
  </si>
  <si>
    <t>Steel.TwoLine.Es2</t>
  </si>
  <si>
    <t>Для TwoLine: предельные деформации арматуры ε_sc2 при сжатии и ε_s2 при растяжении.</t>
  </si>
  <si>
    <t>Steel.ThreeLine.Es2</t>
  </si>
  <si>
    <t>Для ThreeLine: предельные деформации арматуры ε_sc2 при сжатии и ε_s2 при растяжении.</t>
  </si>
  <si>
    <t>Concrete.R.ULS(I)</t>
  </si>
  <si>
    <t>I ГПС по СП: Сжатие = R_b, Растяжение = R_bt. Пользователь вводит итоговые расчетные сопротивления с нужными коэффициентами условий работы.</t>
  </si>
  <si>
    <t>Concrete.R.SLS(II)</t>
  </si>
  <si>
    <t>II ГПС по СП: Сжатие = R_b,ser, Растяжение = R_bt,ser. Коэффициенты условий работы учитываются пользователем до ввода.</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</si>
  <si>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</si>
  <si>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t>
  </si>
  <si>
    <t>Concrete.E</t>
  </si>
  <si>
    <t>Начальный модуль бетона: E_b при сжатии и E_bt при растяжении; по СП 63 E_bt = E_b.</t>
  </si>
  <si>
    <t>Concrete.TwoLine.Eb1Red</t>
  </si>
  <si>
    <t>Для TwoLine: ε_b1,red при сжатии и ε_bt1,red при растяжении.</t>
  </si>
  <si>
    <t>Concrete.ThreeLine.Eb0</t>
  </si>
  <si>
    <t>Для ThreeLine: ε_b0 и ε_bt0 - деформации начала горизонтального участка.</t>
  </si>
  <si>
    <t>Concrete.TwoThreeLine.Eb2</t>
  </si>
  <si>
    <t>Предельные деформации ε_b2 и ε_bt2 для TwoLine и ThreeLine.</t>
  </si>
  <si>
    <t>Контрольные точки диаграмм</t>
  </si>
  <si>
    <t>Материал</t>
  </si>
  <si>
    <t>ГПС</t>
  </si>
  <si>
    <t>Тип</t>
  </si>
  <si>
    <t>Ветвь</t>
  </si>
  <si>
    <t>ε</t>
  </si>
  <si>
    <t>σ, MPa</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</si>
  <si>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</si>
  <si>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</si>
  <si>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</si>
  <si>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</si>
  <si>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</si>
  <si>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</si>
  <si>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</si>
  <si>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</si>
  <si>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</si>
  <si>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</si>
  <si>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</si>
  <si>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</si>
  <si>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</si>
  <si>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</si>
  <si>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</si>
  <si>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</si>
  <si>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</si>
  <si>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</si>
  <si>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</si>
  <si>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</si>
  <si>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</si>
  <si>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</si>
  <si>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</si>
  <si>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</si>
  <si>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</si>
  <si>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</si>
  <si>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</si>
  <si>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</si>
  <si>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</si>
  <si>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</si>
  <si>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</si>
  <si>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</si>
  <si>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</si>
  <si>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</si>
  <si>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</si>
  <si>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</si>
  <si>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</si>
  <si>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</si>
  <si>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</si>
  <si>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</si>
  <si>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</si>
  <si>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</si>
  <si>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</si>
  <si>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</si>
  <si>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</si>
  <si>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</si>
  <si>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</si>
  <si>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</si>
  <si>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</si>
  <si>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</si>
  <si>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</si>
  <si>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</si>
  <si>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</si>
  <si>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</si>
  <si>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</si>
  <si>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</si>
  <si>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</si>
  <si>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</si>
  <si>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</si>
  <si>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</si>
  <si>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</si>
  <si>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</si>
  <si>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</si>
  <si>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</si>
  <si>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</si>
  <si>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</si>
  <si>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</si>
  <si>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</si>
  <si>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</si>
  <si>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</si>
  <si>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</si>
  <si>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</si>
  <si>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</si>
  <si>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</si>
  <si>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</si>
  <si>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</si>
  <si>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</si>
  <si>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</si>
  <si>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</si>
  <si>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</si>
  <si>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</si>
  <si>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</si>
  <si>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</si>
  <si>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</si>
  <si>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</si>
  <si>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</si>
  <si>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</si>
  <si>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</si>
  <si>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</si>
  <si>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</si>
  <si>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</si>
  <si>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</si>
  <si>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Включает вывод соответствующего типа аннотаций на схеме.</t>
  </si>
  <si>
    <t>Placement</t>
  </si>
  <si>
    <t>Outside</t>
  </si>
  <si>
    <t>Для арматуры задает сторону подписи от линии осей стержней; для размеров задает только сторону текста относительно размерной линии.</t>
  </si>
  <si>
    <t>Offset</t>
  </si>
  <si>
    <t>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</si>
  <si>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</si>
  <si>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</si>
  <si>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</si>
  <si>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</si>
  <si>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</si>
  <si>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</si>
  <si>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</si>
  <si>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</si>
  <si>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</si>
  <si>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</si>
  <si>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</si>
  <si>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</si>
  <si>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</si>
  <si>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</si>
  <si>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</si>
  <si>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</si>
  <si>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</si>
  <si>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</si>
  <si>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</si>
  <si>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</si>
  <si>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в формате R,G,B.</t>
  </si>
  <si>
    <t>ExtensionLineColor</t>
  </si>
  <si>
    <t>140,140,140</t>
  </si>
  <si>
    <t>Цвет выносных линий размеров в формате R,G,B.</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</si>
  <si>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</si>
  <si>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</si>
  <si>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</si>
  <si>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</si>
  <si>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</si>
  <si>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</si>
  <si>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</si>
  <si>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</si>
  <si>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</si>
  <si>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</si>
  <si>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</si>
  <si>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</si>
  <si>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</si>
  <si>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</si>
  <si>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</si>
  <si>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</si>
  <si>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</si>
  <si>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</si>
  <si>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</si>
  <si>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</si>
  <si>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</si>
  <si>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</si>
  <si>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</si>
  <si>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</si>
  <si>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</si>
  <si>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</si>
  <si>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</si>
  <si>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</si>
  <si>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</si>
  <si>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</si>
  <si>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</si>
  <si>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</si>
  <si>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</si>
  <si>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</si>
  <si>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</si>
  <si>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</si>
  <si>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</si>
  <si>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t нач.</t>
  </si>
  <si>
    <t>t кон.</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</si>
  <si>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</si>
  <si>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</si>
  <si>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</si>
  <si>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</si>
  <si>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</si>
  <si>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</si>
  <si>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</si>
  <si>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</si>
  <si>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</si>
  <si>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</si>
  <si>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</si>
  <si>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</si>
  <si>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</si>
  <si>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</si>
  <si>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</si>
  <si>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</si>
  <si>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</si>
  <si>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</si>
  <si>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</si>
  <si>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</si>
  <si>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</si>
  <si>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</si>
  <si>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</si>
  <si>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</si>
  <si>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</si>
  <si>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</si>
  <si>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</si>
  <si>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</si>
  <si>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</si>
  <si>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</si>
  <si>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</si>
  <si>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Rectangle</t>
  </si>
  <si>
    <t>TwoRectangles</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</si>
  <si>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</si>
  <si>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</si>
  <si>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</si>
  <si>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</si>
  <si>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</si>
  <si>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</si>
  <si>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</si>
  <si>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</si>
  <si>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</si>
  <si>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</si>
  <si>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</si>
  <si>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</si>
  <si>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</si>
  <si>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</si>
  <si>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</si>
  <si>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</si>
  <si>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</si>
  <si>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</si>
  <si>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</si>
  <si>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</si>
  <si>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</si>
  <si>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</si>
  <si>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</si>
  <si>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</si>
  <si>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</si>
  <si>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</si>
  <si>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</si>
  <si>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</si>
  <si>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</si>
  <si>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</si>
  <si>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</si>
  <si>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</si>
  <si>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</si>
  <si>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</si>
  <si>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</si>
  <si>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</si>
  <si>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</si>
  <si>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</si>
  <si>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</si>
  <si>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</si>
  <si>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</si>
  <si>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</si>
  <si>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</si>
  <si>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</si>
  <si>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</si>
  <si>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</si>
  <si>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</si>
  <si>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</si>
  <si>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</si>
  <si>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</si>
  <si>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</si>
  <si>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</si>
  <si>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</si>
  <si>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</si>
  <si>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</si>
  <si>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</si>
  <si>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</si>
  <si>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</si>
  <si>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</si>
  <si>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</si>
  <si>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</si>
  <si>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</si>
  <si>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</si>
  <si>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</si>
  <si>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SP63</t>
  </si>
  <si>
    <t>Indeterminate</t>
  </si>
  <si>
    <t>AutoWithL</t>
  </si>
  <si>
    <t>User</t>
  </si>
  <si>
    <t>BothPlanes</t>
  </si>
  <si>
    <t>PhiL2</t>
  </si>
  <si>
    <t>RoundedRectangle</t>
  </si>
  <si>
    <t>HollowRectangle</t>
  </si>
  <si>
    <t>Circle</t>
  </si>
  <si>
    <t>Secant</t>
  </si>
  <si>
    <t>UltimateStrain</t>
  </si>
  <si>
    <t>LoadMultiplier</t>
  </si>
  <si>
    <t>Brent</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</si>
  <si>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</si>
  <si>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</si>
  <si>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</si>
  <si>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</si>
  <si>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</si>
  <si>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</si>
  <si>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</si>
  <si>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</si>
  <si>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</si>
  <si>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</si>
  <si>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</si>
  <si>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</si>
  <si>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</si>
  <si>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</si>
  <si>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</si>
  <si>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</si>
  <si>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</si>
  <si>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Этот раздел описывает прямой расчет НДС для текущего сочетания. Программа получает заданные N, Mx и My, переносит их в расчетную систему, затем ищет такую плоскость деформаций, при которой внутренние</t>
  </si>
  <si>
    <t>усилия от бетона и арматуры уравновешивают заданную нагрузку.</t>
  </si>
  <si>
    <t>Прямой расчет НДС запускается для профиля, где включена строка Calculation.Strength.DirectState. Та же численная схема CSectionSolver используется внутри трещин и LoadMultiplier, но в этом разделе</t>
  </si>
  <si>
    <t>описана именно пользовательская проверка НДС по модели прочности.</t>
  </si>
  <si>
    <t>1. Какие настройки участвуют</t>
  </si>
  <si>
    <t>Профиль: прямой расчет НДС выполняется только для тех расчетных профилей, где Calculation.Strength.DirectState = Yes. Если в профиле эта строка выключена, для данного сочетания прямой НДС по модели</t>
  </si>
  <si>
    <t>прочности не запускается.</t>
  </si>
  <si>
    <t>Материалы: для этого расчета используются настройки модели прочности: MaterialModel.Strength.ValueSet, MaterialModel.Strength.ConcreteDiagram, MaterialModel.Strength.ConcreteTension и</t>
  </si>
  <si>
    <t>MaterialModel.Strength.SteelDiagram. Иными словами, прямой НДС здесь проверяется именно по расчетной модели прочности, а не по модели трещин или устойчивости.</t>
  </si>
  <si>
    <t>Общие настройки решателя: Solver.Method выбирает численный метод: Newton или Secant. Solver.MaxIterations ограничивает число итераций на одной ступени нагрузки, Solver.LoadSteps задает число ступеней</t>
  </si>
  <si>
    <t>приложения нагрузки, а Solver.ToleranceN, Solver.ToleranceMx и Solver.ToleranceMy задают допустимые остаточные невязки по силе и моментам.</t>
  </si>
  <si>
    <t>Численные параметры Solver и Capacity должны быть заполнены. Пустая ячейка, TODO, текст вместо числа или ошибка формулы дают InputErr с указанием настройки; значение по умолчанию не подставляется</t>
  </si>
  <si>
    <t>молча. Ноль допустим только там, где разрешен контрактом конкретного параметра. Это правило не относится к необязательным диаметрам дополнительных рядов: пустой диаметр по-прежнему означает отсутствие</t>
  </si>
  <si>
    <t>ряда.</t>
  </si>
  <si>
    <t>При ошибке обязательного ввода прочитайте причину в сообщении программы. Если ошибку удалось оформить как результат сочетания, она также выводится в комментарии соответствующего блока Results. При</t>
  </si>
  <si>
    <t>остановке до создания результатов новый расчетный снимок не записывается. Сообщение называет настройку и фактическую ячейку Config, если значение прочитано из таблицы, затем указывает, что исправить:</t>
  </si>
  <si>
    <t>ввести число, выбрать допустимый вариант или исправить формулу. Если строка удалена, адрес не угадывается: указан раздел Config и требуется восстановить строку. Если повреждено имя обязательной</t>
  </si>
  <si>
    <t>таблицы, восстановите ее ссылку в диспетчере имен Excel либо используйте исправный шаблон. Инженерные проверки диапазона могут указывать строку по имени настройки. После исправления снова запустите</t>
  </si>
  <si>
    <t>расчет; ошибочный ввод не считается успешно рассчитанным состоянием.</t>
  </si>
  <si>
    <t>Ошибка общей строки сочетания выводится в batch summary один раз с местом и причиной. Проверки, отключенные профилем, остаются N/A: такая ошибка не включает их автоматически. В запрошенных подробных</t>
  </si>
  <si>
    <t>блоках сохраняется причина непроведенного расчета. Для трещин ошибочные исходные данные дают InputErr на предварительном этапе, а не запускавшиеся текущий НДС, ширина и продольные трещины остаются N/A</t>
  </si>
  <si>
    <t>по причине отсутствия обязательного результата. Это не численная несходимость. Неожиданная техническая ошибка исполнения имеет статус CalcErr; уже полученные результаты других проверок не стираются.</t>
  </si>
  <si>
    <t>Обязательные режимы и положительные коэффициенты SLS.Crack проверяются до поиска НДС. Отсутствие нормальной трещины не скрывает ошибочный выбор режима, нулевой или отрицательный коэффициент: исправьте</t>
  </si>
  <si>
    <t>указанную ячейку Config. При корректном вводе подтвержденный NotCracked по-прежнему исключает формулу ширины и не назначает предупреждение о ψ_s = 1.</t>
  </si>
  <si>
    <t>Очень большое число может читаться в Excel, но переполняться при переводе INPUT-единиц во внутренние единицы. Для расчетной настройки это ошибка ввода до запуска решателя: уменьшите число в указанной</t>
  </si>
  <si>
    <t>ячейке и проверьте INPUT в таблице единиц Config. Программа не заменяет такое число значением по умолчанию.</t>
  </si>
  <si>
    <t>Адреса ошибок ввода не закреплены за строками шаблона. При следующем чтении настроек программа берет фактический лист, начало именованной таблицы и положение нужного поля. Если таблица перемещена, а</t>
  </si>
  <si>
    <t>именованный диапазон Excel указывает на новое место, новое сообщение и ResultComment называют новую ячейку. Комментарии уже сохраненного результата относятся к входным данным того запуска и не</t>
  </si>
  <si>
    <t>переписываются задним числом. Если после переноса ссылка имени повреждена, сначала восстановите ее в диспетчере имен.</t>
  </si>
  <si>
    <t>Контроль шага: Solver.LineSearchEnabled, Solver.DampingInitial, Solver.MinLineSearchAlpha, Solver.MaxDeltaEpsilon0 и Solver.MaxDeltaKappa ограничивают слишком резкие изменения плоскости деформаций.</t>
  </si>
  <si>
    <t>Эти настройки применяются и к Newton, и к Secant.</t>
  </si>
  <si>
    <t>Secant: Solver.SecantMaxRestarts и Solver.SecantMinStepNorm нужны только для Solver.Method = Secant. Для Newton отдельных специальных настроек сейчас нет: Newton использует общие допуски, ограничения</t>
  </si>
  <si>
    <t>шага и line search.</t>
  </si>
  <si>
    <t>DiagramExtension: General.DiagramExtension разрешает численное продолжение активных диаграмм материалов при поиске равновесия. Это может применяться не только к прямому НДС по модели прочности, но и к</t>
  </si>
  <si>
    <t>текущему НДС трещиноватого сечения и к равновесным пробным точкам поисковых алгоритмов. Физические пределы материалов и критерии проверок при этом остаются исходными.</t>
  </si>
  <si>
    <t>Отчет и малые моменты: General.ExecutionReportEnabled только включает txt-отчет и не меняет математику. Calculation.ZeroMomentPerDepth применяется до расчета: моменты меньше M_tol = значение·h</t>
  </si>
  <si>
    <t>обнуляются как инженерно ничтожные.</t>
  </si>
  <si>
    <t>2. Подготовка нагрузок</t>
  </si>
  <si>
    <t>Строка сочетания читается в пользовательских единицах и знаках. CUnitSystem переводит силу во внутренние Н, моменты в Н*мм, а знак +N приводит к внутренней convention программы. После этого</t>
  </si>
  <si>
    <t>CSectionLoadState переносит моменты от пользовательской точки приложения нагрузки к расчетной системе элементов.</t>
  </si>
  <si>
    <t>Здесь X_ref/Y_ref - пользовательская точка приложения нагрузки, полученная из Load.ReferenceOffsetX/Y относительно центра тяжести бетонного сечения. X_calc/Y_calc - расчетная точка, к которой на этом</t>
  </si>
  <si>
    <t>этапе переносятся усилия: например центр выбранной расчетной системы или центр, относительно которого solver собирает моменты.</t>
  </si>
  <si>
    <t>Если |Mx| или |My| меньше своего M_tol, компонент обнуляется. h берется как бетонный габарит в направлении, соответствующем моменту. Этот фильтр нужен, чтобы численный остаток после переносов и</t>
  </si>
  <si>
    <t>поворотов не выбирал неверную ветку расчета.</t>
  </si>
  <si>
    <t>3. Искомая плоскость деформаций</t>
  </si>
  <si>
    <t>Неизвестные solver-а - три параметра плоскости деформаций: ε_0, κ_x и κ_y. По ним считается деформация каждого бетонного волокна и каждого стержня.</t>
  </si>
  <si>
    <t>ε_0 - базовая деформация, κ_x и κ_y - кривизны. x и y - координаты бетонного элемента или оси стержня в расчетной системе координат. Деформация ε безразмерна, кривизны κ_x/κ_y имеют размерность</t>
  </si>
  <si>
    <t>1/длина.</t>
  </si>
  <si>
    <t>4. Сбор внутренних усилий</t>
  </si>
  <si>
    <t>Для каждой пробной плоскости CSectionSolver проходит по всем бетонным и арматурным элементам CSectionModel. Напряжение берется из диаграммы материала по найденной деформации. Для арматуры в бетонной</t>
  </si>
  <si>
    <t>сетке используется добавка steelStress - concreteStress, чтобы не учесть бетон на месте стержня дважды.</t>
  </si>
  <si>
    <t>В этих суммах i - номер бетонного элемента или стержня, σ_i - напряжение в нем, A_i - его расчетная площадь, x_i и y_i - координаты этого элемента. Индекс int означает внутреннее усилие, полученное</t>
  </si>
  <si>
    <t>суммированием по сечению.</t>
  </si>
  <si>
    <t>Для обычной оценки состояния достаточно этих трех сумм: они показывают, какие N, Mx и My дает выбранная плоскость деформаций. Такая оценка используется, например, когда плоскость уже известна и нужно</t>
  </si>
  <si>
    <t>только посчитать напряжения, деформации и статус.</t>
  </si>
  <si>
    <t>Для Newton нужно дополнительно понять, как изменятся N, Mx и My, если немного изменить ε_0, κ_x или κ_y. Эта зависимость записывается в касательную матрицу. Слово касательная здесь означает, что</t>
  </si>
  <si>
    <t>матрица описывает локальный наклон текущей нелинейной зависимости усилий от параметров плоскости деформаций.</t>
  </si>
  <si>
    <t>Касательная матрица собирается по касательным модулям материалов. Касательный модуль - это текущий наклон диаграммы напряжение-деформация в конкретном волокне или стержне. Он нужен Newton-методу,</t>
  </si>
  <si>
    <t>чтобы сделать расчетный шаг сразу в сторону уменьшения невязки равновесия.</t>
  </si>
  <si>
    <t>5. Невязка равновесия</t>
  </si>
  <si>
    <t>Цель расчета - сделать внутренние усилия равными заданным. Solver отслеживает три невязки и сравнивает их с пользовательскими допусками.</t>
  </si>
  <si>
    <t>R(u) - вектор невязки равновесия для текущей плоскости деформаций u. Его компоненты R_N, R_Mx и R_My показывают остаток соответственно по продольной силе, моменту Mx и моменту My.</t>
  </si>
  <si>
    <t>Допуски задаются на Config в пользовательских input-единицах, но перед расчетом переводятся во внутренние Н и Н*мм. Поэтому при смене Units.Force.Input или Units.Moment.Input численный смысл допуска</t>
  </si>
  <si>
    <t>сохраняется.</t>
  </si>
  <si>
    <t>6. Newton</t>
  </si>
  <si>
    <t>При Solver.Method = Newton программа на каждой итерации заново собирает касательную матрицу K. Эта матрица отвечает на практический вопрос: насколько изменятся внутренние N, Mx и My, если немного</t>
  </si>
  <si>
    <t>изменить ε_0, κ_x или κ_y.</t>
  </si>
  <si>
    <t>Если записать невязку равновесия как функцию от плоскости деформаций R(u), то касательная матрица K - это матрица производных этой невязки по трем неизвестным. Строки матрицы соответствуют невязкам по</t>
  </si>
  <si>
    <t>N, Mx и My, а столбцы - параметрам ε_0, κ_x и κ_y.</t>
  </si>
  <si>
    <t>Здесь u - вектор трех неизвестных плоскости деформаций, R(u) - вектор невязки, а K - касательная матрица. Символ ∂ читается как частная производная. Например дробь ∂R_N над ∂ε_0 показывает, как</t>
  </si>
  <si>
    <t>изменится невязка по продольной силе R_N при малом изменении только ε_0, если κ_x и κ_y в этот момент считать неизменными.</t>
  </si>
  <si>
    <t>Дальше Newton решает маленькую линейную задачу для поправки Δu. Поправка показывает, как нужно изменить текущую плоскость деформаций, чтобы уменьшить невязку равновесия R.</t>
  </si>
  <si>
    <t>Δu - найденная поправка к ε_0, κ_x и κ_y. u_old - плоскость до итерации, u_new - плоскость после принятого шага. α - множитель line search: при α = 1 принимается полный шаг, при меньшем α шаг</t>
  </si>
  <si>
    <t>дробится.</t>
  </si>
  <si>
    <t>Знак минус в правой части означает, что шаг направлен против текущей невязки. Если, например, внутренний момент оказался больше заданного, поправка должна изменить плоскость так, чтобы уменьшить этот</t>
  </si>
  <si>
    <t>избыток.</t>
  </si>
  <si>
    <t>Solver.MaxDeltaEpsilon0 и Solver.MaxDeltaKappa ограничивают размер поправки, чтобы расчет не перепрыгивал через важные участки диаграммы материала. Чем меньше эти ограничения, тем осторожнее расчет,</t>
  </si>
  <si>
    <t>но тем больше может быть итераций.</t>
  </si>
  <si>
    <t>Если Solver.LineSearchEnabled = Yes, программа не обязана принимать полный шаг сразу. Она пробует множитель α: сначала Solver.DampingInitial, затем уменьшает его до Solver.MinLineSearchAlpha. Шаг</t>
  </si>
  <si>
    <t>принимается, когда новая плоскость деформаций действительно уменьшает невязку.</t>
  </si>
  <si>
    <t>Такой line search особенно полезен на кусочно-линейных диаграммах: около изломов касательная матрица может подсказать слишком смелый шаг, а дробление шага делает переход устойчивее.</t>
  </si>
  <si>
    <t>7. Secant</t>
  </si>
  <si>
    <t>При Solver.Method = Secant программа не собирает новую касательную матрицу по модулям материалов на каждой итерации. Вместо этого она строит приближенную матрицу чувствительности по предыдущим пробным</t>
  </si>
  <si>
    <t>шагам: как изменилась невязка после уже сделанных изменений ε_0, κ_x и κ_y.</t>
  </si>
  <si>
    <t>В коде эта приближенная матрица обозначает ту же идею, что K в Newton, но получается иначе. В начале шага она строится численно: программа немного увеличивает и немного уменьшает каждый параметр</t>
  </si>
  <si>
    <t>плоскости, считает невязку и по разности оценивает один столбец матрицы.</t>
  </si>
  <si>
    <t>Каждый столбец B_0 программа получает простой численной пробой: чуть увеличивает один параметр плоскости, чуть уменьшает его и смотрит, как изменились три невязки N, Mx и My.</t>
  </si>
  <si>
    <t>Индекс j означает номер изменяемого параметра плоскости: j = 1 для ε_0, j = 2 для κ_x, j = 3 для κ_y. Поэтому B_{0,j} - это соответствующий столбец матрицы B_0.</t>
  </si>
  <si>
    <t>Здесь e_j - единичное изменение только j-го параметра, а h_j - малый численный шаг по этому параметру. Остальные параметры плоскости в этой пробе не меняются.</t>
  </si>
  <si>
    <t>После построения B_0 Secant решает такую же по форме линейную задачу, как Newton, но вместо точной касательной матрицы K использует приближенную матрицу B.</t>
  </si>
  <si>
    <t>Индекс k означает номер текущей secant-итерации. B_k - приближенная матрица чувствительности на этой итерации, R_k - текущая невязка, u_k и u_{k+1} - плоскости деформаций до и после шага.</t>
  </si>
  <si>
    <t>Именно поэтому Secant может быть полезен как альтернативный численный метод: ему не нужна полная текущая касательная матрица. Но за это он платит большей зависимостью от стартовой точки и масштаба</t>
  </si>
  <si>
    <t>нагрузки, потому что приближение строится из истории итераций.</t>
  </si>
  <si>
    <t>Когда шаг принят, программа обновляет приближенную матрицу B. Она сравнивает два факта: что матрица B ожидала от сделанного шага и как на самом деле изменилась невязка. По этой разнице матрица немного</t>
  </si>
  <si>
    <t>уточняется для следующей итерации.</t>
  </si>
  <si>
    <t>Общие настройки контроля шага и line search для Secant остаются теми же, что для Newton. Если приближенная матрица стала плохой и шаг перестал давать движение, Solver.SecantMaxRestarts разрешает</t>
  </si>
  <si>
    <t>несколько раз перестроить ее заново.</t>
  </si>
  <si>
    <t>Solver.SecantMinStepNorm задает минимальный размер secant-шага. Если шаг стал меньше этого порога, программа считает, что расчет застопорился: итерации почти ничего не меняют и продолжать их</t>
  </si>
  <si>
    <t>бессмысленно.</t>
  </si>
  <si>
    <t>8. Ступени нагрузки</t>
  </si>
  <si>
    <t>Solver.LoadSteps разбивает приложение нагрузки на несколько ступеней. На первой ступени решается часть полной нагрузки, затем найденная плоскость используется как старт для следующей ступени. Это</t>
  </si>
  <si>
    <t>может помочь при сильно нелинейных состояниях, но увеличивает время.</t>
  </si>
  <si>
    <t>В следующей формуле j - номер текущей ступени нагружения: j = 1, 2, ..., Solver.LoadSteps.</t>
  </si>
  <si>
    <t>F_j - нагрузка на j-й ступени, F_target - полная заданная нагрузка сочетания. Под F понимается весь вектор [N, Mx, My]. В обычном режиме Solver.LoadSteps = 1: сразу решается полная нагрузка.</t>
  </si>
  <si>
    <t>9. Стартовые приближения и fallback</t>
  </si>
  <si>
    <t>CStateSolutionRunner выбирает стартовую плоскость через CStateGuessBuilder. Для простых случаев используется прямое инженерное приближение. Для опасных или плохо обусловленных случаев программа может</t>
  </si>
  <si>
    <t>попробовать специальный directState-guess по активной плоскости нагрузки.</t>
  </si>
  <si>
    <t>Если первое решение не сошлось, runner пробует альтернативное стартовое приближение. Если General.DiagramExtension = Yes, fallback-ветка может решить равновесие на временно продолженной диаграмме</t>
  </si>
  <si>
    <t>материалов. Такой результат показывает, что равновесие математически найдено, но фактическая физическая диаграмма материала уже превышена.</t>
  </si>
  <si>
    <t>Для Results это означает FAIL по DirectState, а не OK: состояние найдено только для диагностики и визуализации перегруженного сочетания. Если равновесие не находится даже после fallback-ов, статус</t>
  </si>
  <si>
    <t>становится NumFail.</t>
  </si>
  <si>
    <t>10. Что записывается в Results</t>
  </si>
  <si>
    <t>Для успешного прямого НДС Results получает εbc, εbt, εsc, εst, фактические напряжения, высоту сечения h по текущей плоскости, высоту сжатой зоны x, признак использования extension и запас по</t>
  </si>
  <si>
    <t>деформации ε. Все значения выводятся в пользовательских единицах и знаках через CUnitSystem.</t>
  </si>
  <si>
    <t>Геометрические характеристики бетонного и приведенного сечения выводятся отдельно в rngNDMSectionProperties. Они не являются результатом одной конкретной нелинейной плоскости деформаций: это</t>
  </si>
  <si>
    <t>справочные характеристики сечения, которые помогают проверять центр тяжести, главные оси, радиусы инерции и ядровые расстояния.</t>
  </si>
  <si>
    <t>Если равновесие найдено внутри физической диаграммы, статус DirectState = OK. Если равновесие найдено только с extension или деформации вышли за физические пределы, статус = FAIL. Если solver не смог</t>
  </si>
  <si>
    <t>найти равновесие, статус = NumFail.</t>
  </si>
  <si>
    <t>Поиск предельной несущей способности</t>
  </si>
  <si>
    <t>Этот раздел описывает поиск предельной несущей способности по выбранной λ-траектории. В отличие от прямого НДС, здесь программа не просто решает заданную нагрузку, а ищет множитель λ, при котором</t>
  </si>
  <si>
    <t>сечение достигает предельного состояния по модели прочности.</t>
  </si>
  <si>
    <t>Расчет запускается для профиля, где Calculation.Strength.Capacity = Yes. Геометрия и материалы используются те же, что для модели прочности профиля, но алгоритм выбирает предельную точку по столбцу</t>
  </si>
  <si>
    <t>LoadPath в строке сочетания.</t>
  </si>
  <si>
    <t>Профиль: поиск несущей способности выполняется только для сочетаний, у которых в расчетном профиле включено Calculation.Strength.Capacity = Yes.</t>
  </si>
  <si>
    <t>Материалы: используется та же модель прочности, что и для прямого НДС: MaterialModel.Strength.ValueSet, MaterialModel.Strength.ConcreteDiagram, MaterialModel.Strength.ConcreteTension и</t>
  </si>
  <si>
    <t>MaterialModel.Strength.SteelDiagram.</t>
  </si>
  <si>
    <t>Путь нагружения: в каждой строке сочетаний столбец LoadPath задает, что именно увеличивается до предельного состояния: момент, продольная сила или весь вектор N/Mx/My.</t>
  </si>
  <si>
    <t>Общие настройки Capacity: Capacity.SolutionStrategy выбирает предпочтительный способ поиска, Capacity.SolverMaxIterations ограничивает число итераций в предельном решателе, а Capacity.ToleranceStrain</t>
  </si>
  <si>
    <t>задает точность попадания в предельную деформацию для UltimateStrain.</t>
  </si>
  <si>
    <t>Настройки LoadMultiplier: Capacity.MaxLambda, Capacity.SearchMethod, Capacity.InitialLambda и Capacity.ToleranceLambda относятся к одномерному поиску λ. Capacity.BaseLoadSteps и Capacity.MaxRetries</t>
  </si>
  <si>
    <t>задают, как повторять трудную λ-точку, если равновесие в ней не сошлось с первого раза.</t>
  </si>
  <si>
    <t>Связь с Solver: в ветке LoadMultiplier для каждой пробной λ-точки программа снова решает обычное равновесие сечения через CSectionSolver. Поэтому на эту ветку также влияют Solver.Method, допуски</t>
  </si>
  <si>
    <t>Solver.ToleranceN/Mx/My и общие настройки контроля шага Solver.</t>
  </si>
  <si>
    <t>DiagramExtension: если General.DiagramExtension = Yes, равновесие отдельной пробной λ-точки может быть найдено на технически продолженной диаграмме. Это нужно только для устойчивости численного</t>
  </si>
  <si>
    <t>поиска. Физический критерий несущей способности все равно проверяется по исходным предельным деформациям материалов.</t>
  </si>
  <si>
    <t>2. Общая λ-траектория</t>
  </si>
  <si>
    <t>Все варианты LoadPath приводятся к одной универсальной записи. Есть постоянная часть нагрузки Offset и масштабируемая часть Base. Программа ищет λ, при котором Target = Offset + λ·Base становится</t>
  </si>
  <si>
    <t>предельной нагрузкой.</t>
  </si>
  <si>
    <t>Offset - часть нагрузки, которая остается постоянной при подборе λ. Base - направление увеличения нагрузки: именно эти компоненты умножаются на λ. Подробный список вариантов LoadPath приведен в</t>
  </si>
  <si>
    <t>справке к таблице сочетаний; здесь важно только то, как программа собирает Offset и Base.</t>
  </si>
  <si>
    <t>Перед разложением программа переводит нагрузки в рабочие единицы и знаки, переносит их к расчетной точке через CSectionLoadState и применяет ZeroMoment-фильтр. Затем момент делится на пользовательскую</t>
  </si>
  <si>
    <t>часть и часть от продольной силы на плече.</t>
  </si>
  <si>
    <t>Здесь X_ref и Y_ref - плечи продольной силы относительно расчетной точки. M_{x,u} и M_{y,u} - моменты, которые пользователь ввел в строке сочетания. Дальше действует простое правило: если выбранный</t>
  </si>
  <si>
    <t>путь масштабирует N, то N и момент от нее на плече идут в Base; если N не масштабируется, они остаются в Offset. Пользовательские Mx/My попадают в Base только тогда, когда выбранный путь масштабирует</t>
  </si>
  <si>
    <t>соответствующий момент.</t>
  </si>
  <si>
    <t>Поэтому у одного и того же момента могут одновременно появиться постоянная и масштабируемая части: например пользовательский Mx остается постоянным, а добавка Mx от силы N масштабируется вместе с N.</t>
  </si>
  <si>
    <t>Короткий пример. Задано N = 100 тс, пользовательские моменты Mx = 50 тс·м и My = 5 тс·м. От смещения точки приложения силы дополнительно получается Mx от N = 10 тс·м и My от N = -3 тс·м.</t>
  </si>
  <si>
    <t>Если выбран путь λ*N, постоянными остаются пользовательские моменты, а сила N и моменты от ее плеча масштабируются:</t>
  </si>
  <si>
    <t>Если выбран путь λ*Mxy, сила N и момент от ее плеча остаются постоянными, а пользовательские Mx и My масштабируются:</t>
  </si>
  <si>
    <t>Если выбран путь λ*NMxy, масштабируется весь внутренний вектор сочетания:</t>
  </si>
  <si>
    <t>3. Strategy Auto, UltimateStrain и LoadMultiplier</t>
  </si>
  <si>
    <t>Capacity.SolutionStrategy = UltimateStrain означает прямой поиск предельной плоскости деформаций. Программа старается сразу найти такое распределение деформаций, при котором нагрузка лежит на</t>
  </si>
  <si>
    <t>выбранной λ-траектории и один из материалов достиг предельной деформации.</t>
  </si>
  <si>
    <t>Capacity.SolutionStrategy = LoadMultiplier означает силовой поиск. Программа берет пробное значение λ, получает пробные N/Mx/My и запускает обычный CSectionSolver. Затем λ меняется, пока не будет</t>
  </si>
  <si>
    <t>найдена граница между физически допустимым состоянием и предельным состоянием.</t>
  </si>
  <si>
    <t>Capacity.SolutionStrategy = Auto сначала пробует UltimateStrain как более быстрый путь. Если он не дал надежной предельной точки, программа повторяет тот же LoadPath через LoadMultiplier. В Results</t>
  </si>
  <si>
    <t>всегда выводится фактический Method, который реально сработал.</t>
  </si>
  <si>
    <t>Для чисто осевой силовой траектории λ*N, а также для λ*NMxy без пользовательских моментов, программа сразу выбирает LoadMultiplier. Причина в том, что при чистой осевой нагрузке предельная деформация</t>
  </si>
  <si>
    <t>может лежать на почти горизонтальном участке диаграммы, и прямой поиск UltimateStrain становится численно вырожденным: подходящих плоскостей деформаций может быть много, а не одна устойчивая.</t>
  </si>
  <si>
    <t>4. UltimateStrain</t>
  </si>
  <si>
    <t>В ветке UltimateStrain неизвестной является не только плоскость деформаций, но и положение этой плоскости на выбранной λ-траектории. Простыми словами: программа ищет, какая предельная эпюра деформаций</t>
  </si>
  <si>
    <t>соответствует именно выбранному направлению увеличения нагрузки.</t>
  </si>
  <si>
    <t>Метод одновременно проверяет два требования. Первое: внутренние усилия от найденной плоскости должны соответствовать нагрузке Offset + λ·Base. Второе: хотя бы один контрольный бетонный элемент или</t>
  </si>
  <si>
    <t>стержень должен достичь своей предельной деформации.</t>
  </si>
  <si>
    <t>u - это три параметра плоскости деформаций. Target(u) - вектор [N, Mx, My], который соответствует найденной плоскости на выбранном LoadPath. λ(u) - множитель нагрузки, который получается из найденной</t>
  </si>
  <si>
    <t>плоскости и выбранного LoadPath.</t>
  </si>
  <si>
    <t>В условии предельной деформации ε_b - проверяемая деформация бетона, ε_s - проверяемая деформация арматуры, ε_b,ult и ε_s,ult - соответствующие предельные значения из диаграмм модели прочности.</t>
  </si>
  <si>
    <t>Оператор max означает, что контролируется самый опасный бетонный элемент или стержень.</t>
  </si>
  <si>
    <t>Capacity.ToleranceStrain задает, насколько точно нужно попасть в предельную деформацию. Для бетона и арматуры предельные значения берутся из фактических диаграмм модели прочности.</t>
  </si>
  <si>
    <t>Capacity.MaxLambda после найденного решения UltimateStrain не обрезает λ. Эта настройка относится только к расширению скобки в LoadMultiplier.</t>
  </si>
  <si>
    <t>Если найденная λ некорректна, не конечна, имеет неправильный знак или не соответствует выбранной траектории, UltimateStrain считается численно неуспешным. В режиме Auto после этого запускается</t>
  </si>
  <si>
    <t>LoadMultiplier.</t>
  </si>
  <si>
    <t>5. LoadMultiplier</t>
  </si>
  <si>
    <t>LoadMultiplier работает как одномерный поиск по λ. Это означает, что программа меняет только один параметр λ, а все компоненты нагрузки N/Mx/My на каждом шаге вычисляются по выбранной траектории.</t>
  </si>
  <si>
    <t>Для каждой пробной λ программа получает целевые N, Mx и My, затем запускает CSectionSolver как обычный прямой расчет НДС. Если равновесие найдено внутри физической диаграммы, эта λ считается</t>
  </si>
  <si>
    <t>допустимой. Если физический предел превышен или равновесие не найдено, эта λ считается верхней или проблемной точкой поиска.</t>
  </si>
  <si>
    <t>λ_i - очередная пробная λ-точка одномерного поиска, i - номер этой пробной точки в процессе расширения интервала или уточнения. Target(λ_i) - фактический вектор нагрузок [N, Mx, My], который</t>
  </si>
  <si>
    <t>передается в CSectionSolver.</t>
  </si>
  <si>
    <t>Сначала проверяется λ = 0. Потом программа расширяет верхнюю границу поиска начиная с Capacity.InitialLambda. Расширение продолжается, пока не найдено состояние за физическим пределом или пока λ не</t>
  </si>
  <si>
    <t>достигнет Capacity.MaxLambda.</t>
  </si>
  <si>
    <t>Когда нижняя и верхняя границы найдены, программа уточняет λ методом Capacity.SearchMethod. Bisection делит интервал пополам и обычно самый предсказуемый. Brent комбинирует несколько приемов и часто</t>
  </si>
  <si>
    <t>быстрее. Secant использует наклон функции по предыдущим точкам, поэтому может быть быстрее, но чувствительнее к форме зависимости.</t>
  </si>
  <si>
    <t>Capacity.ToleranceLambda задает, насколько точно нужно найти λ. Чем меньше допуск, тем точнее результат, но тем больше пробных λ-точек и вызовов CSectionSolver.</t>
  </si>
  <si>
    <t>6. Повторы λ-точек</t>
  </si>
  <si>
    <t>Иногда конкретная λ-точка физически нормальная, но численно трудная: прямой расчет НДС в ней может дать NumFail или SingularTangent. В этом случае Capacity.MaxRetries разрешает повторить ту же самую</t>
  </si>
  <si>
    <t>физическую точку более осторожно.</t>
  </si>
  <si>
    <t>Важно: при повторе λ, N, Mx и My не меняются. Меняется только способ, которым CSectionSolver подходит к этой точке: больше ступеней нагрузки и меньший допустимый шаг по кривизне.</t>
  </si>
  <si>
    <t>attempt - номер численной попытки для одной и той же λ-точки. attempt 0 - первая попытка с базовыми настройками. attempt 1 - первый повтор: ступеней нагрузки становится вдвое больше, а шаг по кривизне</t>
  </si>
  <si>
    <t>вдвое осторожнее.</t>
  </si>
  <si>
    <t>Если Capacity.MaxRetries = 0, выполняется только attempt 0. При MaxRetries = 1 добавляется один повтор. Это не увеличивает время для точек, которые сошлись с первого раза, но помогает отдельным</t>
  </si>
  <si>
    <t>трудным точкам.</t>
  </si>
  <si>
    <t>7. Статус и коэффициент запаса</t>
  </si>
  <si>
    <t>Итоговый коэффициент запаса по несущей способности в текущей реализации равен найденному λ_ult. Если λ_ult ≥ 1, заданная нагрузка лежит внутри найденной предельной точки. Если λ_ult &lt; 1, текущая</t>
  </si>
  <si>
    <t>нагрузка уже больше найденной несущей способности.</t>
  </si>
  <si>
    <t>λ_ult - найденный предельный множитель выбранной траектории. SF_capacity - коэффициент запаса по несущей способности, который попадает в подробный вывод и в rngBatchSummary.</t>
  </si>
  <si>
    <t>BaseFail означает, что сечение уже не выдерживает постоянную часть выбранного пути: те усилия, которые остаются при λ = 0. Увеличение масштабируемой нагрузки здесь не начинается. Этот статус</t>
  </si>
  <si>
    <t>появляется только при подтвержденном физическом отказе; сама по себе несходимость равновесия при λ = 0 остается NumFail.</t>
  </si>
  <si>
    <t>NumFail означает, что предельная точка не была надежно найдена численно. Это не равнозначно физическому разрушению: нужно смотреть txt-отчет, выбранный путь, настройки LoadMultiplier и прямой НДС.</t>
  </si>
  <si>
    <t>8. Что записывается в Results</t>
  </si>
  <si>
    <t>Подробный блок прочности выводит исходную нагрузку, нагрузку относительно центра приведенного сечения, фактические предельные компоненты N_ult, M_x,ult и M_y,ult, предельные деформации, h/x в</t>
  </si>
  <si>
    <t>предельном состоянии, фактический Method и LoadPath.</t>
  </si>
  <si>
    <t>Предельные компоненты для пользователя переносятся обратно в точку приложения нагрузки через тот же централизованный класс переноса усилий. Поэтому если пользователь задавал My = 0 в своей точке,</t>
  </si>
  <si>
    <t>компонент My,ult в выводе не должен появляться только из-за внутреннего переноса solver-а.</t>
  </si>
  <si>
    <t>Все выходные силы, моменты, напряжения и деформации перед записью проходят CUnitSystem и пользовательскую систему знаков.</t>
  </si>
  <si>
    <t>Расчет ширины раскрытия нормальных трещин</t>
  </si>
  <si>
    <t>Расчет выполняется для нормальных трещин при общем НДС N + Mx + My. Для произвольного сечения программа берет деформации и напряжения из НДМ, а геометрические величины для трещин определяет по нормали</t>
  </si>
  <si>
    <t>к нейтральной линии.</t>
  </si>
  <si>
    <t>1. Условие и формула</t>
  </si>
  <si>
    <t>Основное условие принято по СП 63.13330.2018, п. 8.2.6: расчетная ширина нормальной трещины не должна превышать допустимую ширину, заданную пользователем.</t>
  </si>
  <si>
    <t>В текущей версии считается только продолжительное раскрытие для сочетаний II группы. Непродолжительное раскрытие по сумме нескольких состояний в этой версии не реализовано.</t>
  </si>
  <si>
    <t>a_crc - расчетная ширина раскрытия нормальной трещины, a_crc,1 - продолжительная часть этой ширины, a_crc,ult - допустимая ширина. φ_1, φ_2, φ_3 и ψ_s - коэффициенты формулы СП, σ_s - напряжение</t>
  </si>
  <si>
    <t>растянутой арматуры, E_s - модуль арматуры, l_s - принятое расстояние между трещинами.</t>
  </si>
  <si>
    <t>Ширина нормальных трещин в текущей версии рассчитывается по СП 63; отдельная методика ширины по СП 35 не реализована. Stability.Code выбирает только устойчивость и не переключает формулу ширины. СП</t>
  </si>
  <si>
    <t>35.13330.2011 в этом блоке используется для отдельной проверки продольных трещин по сжатому бетону, описанной после расчета нормальной трещины.</t>
  </si>
  <si>
    <t>2. Сначала проверяется образование трещины</t>
  </si>
  <si>
    <t>Для каждого сочетания с включенным Calculation.Crack.Width программа сначала проверяет, появляется ли нормальная трещина при текущей нагрузке. Эта проверка выполняется до расчета ширины раскрытия.</t>
  </si>
  <si>
    <t>При подтвержденном NotCracked ширина a_crc не рассчитывается: статус проверки N/A, численная ячейка a_crc остается пустой. Это не нулевой результат вызванной формулы. Текущее CrackedState полного</t>
  </si>
  <si>
    <t>сочетания сохраняется независимо, потому что нужно для проверки продольных трещин и вывода состояния профиля трещин.</t>
  </si>
  <si>
    <t>λ_crc показывает уровень появления нормальной трещины. При центральном растяжении это доля заданной растягивающей силы N. Физический путь задается общей колонкой LoadPath сочетания: масштабируется Mx,</t>
  </si>
  <si>
    <t>My, Mxy, N или полный вектор. Правила Auto одинаковы для трещинообразования и несущей способности; фактический путь и причины резервных попыток выводятся в Results.</t>
  </si>
  <si>
    <t>3. Выбор ветки проверки образования</t>
  </si>
  <si>
    <t>Программа проверяет, есть ли чистое центральное растяжение. Проверка выполняется относительно центра тяжести приведенного сечения, который соответствует модели CrackInitiation. Если растягивающая сила</t>
  </si>
  <si>
    <t>действует без моментов относительно этого центра, применяется специальная ветка N_crc. Во всех остальных случаях используется общая ветка образования трещины через нейтральную линию и растянутый</t>
  </si>
  <si>
    <t>бетон.</t>
  </si>
  <si>
    <t>Load.ReferenceOffset и сдвиг между бетонным и приведенным центром учитываются централизованно. Поэтому растягивающая N при нулевых пользовательских Mx и My, но с ненулевым смещением точки приложения</t>
  </si>
  <si>
    <t>нагрузки, считается внецентренной и идет по общей ветке.</t>
  </si>
  <si>
    <t>4. Центральное растяжение: N_crc</t>
  </si>
  <si>
    <t>Если задано растягивающее N и моментный вектор относительно центра тяжести приведенного сечения равен нулю, включается отдельная ветка центрального растяжения. В этой ветке нейтральная линия</t>
  </si>
  <si>
    <t>отсутствует.</t>
  </si>
  <si>
    <t>СП 63 для центрально-растянутых элементов задает отдельное условие образования трещин через продольную растягивающую силу: если внешнее растягивающее N больше N_crc, нужно выполнять расчет раскрытия</t>
  </si>
  <si>
    <t>трещин.</t>
  </si>
  <si>
    <t>N_crc - продольная сила образования трещин при центральном растяжении. A_red - приведенная площадь сечения. R_bt,ser - сопротивление бетона растяжению для II группы предельных состояний.</t>
  </si>
  <si>
    <t>В формуле A_red величина A_b означает всю площадь бетона, а A_s,total - всю площадь продольной арматуры. Отношение E_s/E_b учитывает приведение арматуры к бетону.</t>
  </si>
  <si>
    <t>Если λ_crc &gt; 1, заданная растягивающая сила меньше силы образования трещин. Если λ_crc ≤ 1, трещина считается образованной; дальше берется вся площадь бетона A_bt = A_b и вся растянутая продольная</t>
  </si>
  <si>
    <t>арматура A_s.</t>
  </si>
  <si>
    <t>5. Общая ветка N+M: нейтральная линия и ε_bt,ult</t>
  </si>
  <si>
    <t>Во всех нецентральных случаях ищется нагрузка, при которой растянутый бетон достигает предельной деформации. LoadPath из строки сочетания применяется к обоим критериям. При N + M режим Auto пробует</t>
  </si>
  <si>
    <t>моментный путь, затем λ*N, затем λ*NMxy; при одной составляющей сразу выбирается путь по ней. Фиксированный путь не меняется. Пустое значение считается Auto. Подробные правила, включая эксцентриситет</t>
  </si>
  <si>
    <t>силы и физические исходы BaseFail, приведены в справке к таблице сочетаний.</t>
  </si>
  <si>
    <t>Как именно искать этот уровень, задает SLS.Crack.InitiationSolutionStrategy. В режиме UltimateStrain программа напрямую ищет плоскость деформаций по условию ε_bt = ε_bt,ult. В режиме LoadMultiplier</t>
  </si>
  <si>
    <t>программа перебирает λ и для каждой λ-точки решает обычное НДС. В режиме Auto сначала пробуется UltimateStrain, а при численной неудаче тот же путь повторяется через LoadMultiplier.</t>
  </si>
  <si>
    <t>В Results для этой общей ветки выводятся N_crc и M_xy,crc в найденной точке образования трещины. Это не отдельный пользовательский расчет, а служебный, но выводимый этап проверки факта образования</t>
  </si>
  <si>
    <t>нормальной трещины.</t>
  </si>
  <si>
    <t>Если General.DiagramExtension = Yes, равновесие пробной точки образования трещины может считаться на технически продолженной диаграмме, но само условие образования трещины всегда проверяется по</t>
  </si>
  <si>
    <t>физическому ε_bt,ult. Продолжение диаграммы не увеличивает M_crc/N_crc и не заменяет физический критерий.</t>
  </si>
  <si>
    <t>Если эпюра двузначная, то есть в сечении есть и сжатие, и растяжение, СП 63 принимает предельную растягивающую деформацию равной εbt2.</t>
  </si>
  <si>
    <t>Если эпюра однозначно растянутая и кривизна не равна нулю, предельная деформация определяется по формуле (8.54). В ней ε1 и ε2 - растягивающие деформации противоположных граней расчетной эпюры.</t>
  </si>
  <si>
    <t>ε_bt,ult - предельная растягивающая деформация бетона для проверки образования трещины. ε_bt2 и ε_bt0 берутся из диаграммы бетона выбранной модели CrackInitiation. ε1 и ε2 - растягивающие деформации</t>
  </si>
  <si>
    <t>противоположных граней расчетной эпюры в однозначно растянутом состоянии.</t>
  </si>
  <si>
    <t>После нахождения уровня образования трещины состояние с работающим растянутым бетоном сохраняется как PreCrackState. Затем программа отдельно решает состояние сразу после образования трещины без</t>
  </si>
  <si>
    <t>работы растянутого бетона; оно сохраняется как PostCrackState.</t>
  </si>
  <si>
    <t>Для общей ветки программа строит нормаль к нейтральной линии по найденным κ_x и κ_y. Все расстояния для трещин считаются вдоль этой нормали, направленной в сторону растяжения.</t>
  </si>
  <si>
    <t>В этой формуле ε(x,y) - относительная деформация точки с координатами x и y. ε_0 - деформация в начале принятой внутренней системы координат.</t>
  </si>
  <si>
    <t>κ_x задает изменение деформации по координате y, а κ_y - по координате x. Координаты, ε_0 и кривизны берутся из сохраненного расчетного состояния Results.</t>
  </si>
  <si>
    <t>n - единичный вектор нормали к нейтральной линии, направленный в сторону растяжения. n_x и n_y - его проекции на оси X и Y.</t>
  </si>
  <si>
    <t>s - координата точки вдоль этой нормали. Чем больше s, тем ближе точка к растянутому краю.</t>
  </si>
  <si>
    <t>Даже если нейтральная линия находится за пределами сечения, используется тот же алгоритм: по координате s определяется растянутый край, сжатый край, h, a_s и зона A_bt.</t>
  </si>
  <si>
    <t>6. Текущее CrackedState для ψ_s и продольных трещин</t>
  </si>
  <si>
    <t>Для каждого сочетания с включенным Calculation.Crack.Width batch отдельно решает текущее CrackedState для полного заданного сочетания. Это состояние записывается в Results независимо от того,</t>
  </si>
  <si>
    <t>образовалась ли нормальная трещина.</t>
  </si>
  <si>
    <t>Если нормальная трещина образовалась, из CrackedState берутся деформации и напряжения арматуры для формулы раскрытия. Подтвержденный NotCracked означает, что ширина не рассчитывается (N/A): либо</t>
  </si>
  <si>
    <t>достоверно найденный порог выше текущей нагрузки, либо успешная проверка доказала недостижение критерия образования без пороговой точки. Если же поиск точки закончился неудачей, ширина по допустимому</t>
  </si>
  <si>
    <t>текущему НДС считается с ψ_s = 1 и предупреждением. CrackedState независимо используется для проверки продольных трещин по сжатому бетону.</t>
  </si>
  <si>
    <t>Модель CrackedState задается в расчетном профиле. В текущем расчете трещин обязателен режим II группы и отключенная работа растянутого бетона (ConcreteTension = Ignore); неверная спецификация</t>
  </si>
  <si>
    <t>активного профиля дает InputErr. Выбранные допустимые диаграммы и характеристики этой модели сохраняются в Results. Это контракт реализованного расчета, а не дополнительное неподтвержденное требование</t>
  </si>
  <si>
    <t>СП.</t>
  </si>
  <si>
    <t>СП 63.13330.2018, п. 8.1.23 и 8.1.25 задают общий НДМ-подход; применение тех же данных для произвольного N + Mx + My в расчете трещин является принятой реализацией общей НДМ-постановки.</t>
  </si>
  <si>
    <t>7. Расстояние между трещинами l_s</t>
  </si>
  <si>
    <t>Следующий шаг после выбора направления растянутой зоны - определить расстояние между нормальными трещинами. Именно здесь впервые нужны A_bt, A_s и d_s,eq.</t>
  </si>
  <si>
    <t>Базовое расстояние между нормальными трещинами считается по СП 63.13330.2018, п. 8.2.17, формула (8.136).</t>
  </si>
  <si>
    <t>l_{s,0} - расстояние между трещинами до применения нормативных ограничений. l_s - принятое расстояние после нижних и верхних ограничений.</t>
  </si>
  <si>
    <t>A_bt - площадь бетона принятой растянутой зоны. A_s - площадь выбранной растянутой арматуры. d_s в ограничениях принимается как d_s,eq.</t>
  </si>
  <si>
    <t>Если несколько ограничений действуют одновременно, сначала применяется нижняя граница, затем верхняя. В Results отдельно выводятся l_{s,0} до ограничений и окончательно принятое l_s.</t>
  </si>
  <si>
    <t>При d_s,eq &gt; 40 мм нижняя граница 10·d_s,eq превышает верхнюю границу 400 мм: одновременно выполнить оба ограничения нельзя. Программа сохраняет принятую последовательность и использует верхнюю</t>
  </si>
  <si>
    <t>границу 400 мм. Комментарий рассчитанной ширины обязательно сообщает о противоречии и обеих границах, независимо от включения txt-отчета. Это предупреждение о подготовленных данных, не NumFail; оно не</t>
  </si>
  <si>
    <t>выводится, если ширина не рассчитывалась.</t>
  </si>
  <si>
    <t>Дальше по порядку расшифрованы все величины из этой формулы: бетонная зона и внешний контур, расстояние a_s, выбранная арматура и эквивалентный диаметр.</t>
  </si>
  <si>
    <t>8. A_bt: внешняя поверхность бетонных элементов</t>
  </si>
  <si>
    <t>Для восстановления внешнего края программа использует прямоугольную оболочку каждого бетонного КЭ. Реальные Area и Ix/Iy/Ixy при этом остаются расчетными характеристиками Region и не пересчитываются</t>
  </si>
  <si>
    <t>из оболочки.</t>
  </si>
  <si>
    <t>Если источник достоверно знает стороны элемента, оболочка получает статус Rectangle. Если элемент неизотропный, но его A/I не совпадают с настоящим прямоугольником, строится Equivalent rectangle: он</t>
  </si>
  <si>
    <t>сохраняет площадь и отношение главных инерций. Если главные инерции почти равны или инерций нет, используется Equivalent square со стороной √A; для импортированных квадратных ячеек угол берется по</t>
  </si>
  <si>
    <t>простой прямой грани AutoCAD Region.</t>
  </si>
  <si>
    <t>A - реальная площадь бетонного элемента, I_1 и I_2 - его главные локальные моменты инерции, b_eq и h_eq - стороны прямоугольной оболочки, которая нужна только для границ и расстояний. Для Equivalent</t>
  </si>
  <si>
    <t>square обе стороны равны √A.</t>
  </si>
  <si>
    <t>s_t - координата внешнего наиболее растянутого бетонного края по нормали n. s_c - координата внешнего наиболее сжатого края. Разность h = s_t - s_c дает высоту сечения по нормали к нейтральной линии.</t>
  </si>
  <si>
    <t>Эта логика нужна для произвольной дискретной сетки и импортированной AutoCAD-геометрии. Она используется только для геометрических расстояний, высот, границ зон, схемы и AutoCAD export; расчетные</t>
  </si>
  <si>
    <t>усилия НДМ и свойства сечения используют реальные Area и Ix/Iy/Ixy.</t>
  </si>
  <si>
    <t>9. A_bt: расстояние a_s и расчетная зона</t>
  </si>
  <si>
    <t>a_s измеряется по нормали к нейтральной линии от оси крайнего растянутого стержня до бетонного контура. Настройка SLS.Crack.CoverDistanceMode задает, какой именно контур считать расчетным.</t>
  </si>
  <si>
    <t>NearestContour: программа идет от оси стержня по нормали в сторону растянутой поверхности и берет ближайший выход из бетонного контура. Этот режим удобен, когда нужно проверить локальное расстояние до</t>
  </si>
  <si>
    <t>ближайшей границы.</t>
  </si>
  <si>
    <t>GlobalExtreme: программа берет расстояние от оси стержня до дальней растянутой опорной линии всего сечения. Для ступенчатого или не выпуклого сечения это расстояние может быть намного больше</t>
  </si>
  <si>
    <t>локального.</t>
  </si>
  <si>
    <t>s_bar,max - максимальная координата оси растянутого стержня по нормали n. s_t - координата дальней растянутой опорной линии всего бетонного сечения. t_exit - расстояние от оси стержня до ближайшего</t>
  </si>
  <si>
    <t>выхода луча из бетонного контура.</t>
  </si>
  <si>
    <t>Найденное a_s нужно не само по себе: оно задает минимальную глубину эффективной бетонной зоны 2a_s. Эта зона дает площадь A_bt, а A_bt участвует в расстоянии между трещинами l_s. Поэтому изменение</t>
  </si>
  <si>
    <t>SLS.Crack.CoverDistanceMode может заметно изменить a_crc, особенно для Г-сечений и импортированных несимметричных сеток.</t>
  </si>
  <si>
    <t>Если арматура имеет несколько диаметров или рядов, выбирается именно крайний растянутый стержень из принятой расчетной группы.</t>
  </si>
  <si>
    <t>SLS.Crack.TensionZoneMode = FullTension берет всю фактически растянутую зону. SLS.Crack.TensionZoneMode = Effective берет эффективную зону по логике п. 8.2.17 СП 63: ограничения 2a_s и 0.5h</t>
  </si>
  <si>
    <t>применяются вместе. Если фактическая растянутая зона меньше 2a_s, расчетная полоса может геометрически зайти за нейтральную линию; бетонные КЭ внутри этой полосы учитываются в A_bt по положению</t>
  </si>
  <si>
    <t>центра.</t>
  </si>
  <si>
    <t>h_bt - глубина эффективной зоны, а x_t - фактическая высота растянутой зоны до нейтральной линии. h - полный габарит сечения по нормали.</t>
  </si>
  <si>
    <t>В режиме Effective бетонный КЭ входит в A_bt, если его центр попал в принятую полосу h_bt. Дополнительная проверка растяжения для бетона здесь не применяется. Для A_s при этом выбираются только</t>
  </si>
  <si>
    <t>растянутые стержни, потому что σ_s относится к растянутой арматуре.</t>
  </si>
  <si>
    <t>Практические случаи для Effective: если x_t &lt; 2a_s, глубина зоны принимается равной 2a_s, если только верхнее ограничение 0.5h не уменьшит ее. В этом случае по 2a_s расширяется именно бетонная зона</t>
  </si>
  <si>
    <t>A_bt; сжатые стержни, попавшие в эту полосу геометрически, не включаются в A_s. Если 2a_s ≤ x_t ≤ 0.5h, принимается фактическая растянутая зона x_t. Если x_t &gt; 0.5h, зона ограничивается глубиной 0.5h.</t>
  </si>
  <si>
    <t>A_bt считается дискретно: если центр бетонного элемента попал в принятую зону, учитывается вся его площадь; если не попал - площадь не учитывается. Частичные площади элементов текущая версия не</t>
  </si>
  <si>
    <t>считает.</t>
  </si>
  <si>
    <t>10. A_s и напряжения σ_s</t>
  </si>
  <si>
    <t>В A_s входят только растянутые стержни, оси которых находятся внутри принятой зоны по координате s. Для Effective при срабатывании нижнего ограничения 2a_s бетонная площадь A_bt может увеличиться за</t>
  </si>
  <si>
    <t>счет полосы 2a_s, но сжатые стержни из этой полосы не добавляются в A_s, σ_s и d_s,eq. Набор стержней выбирается один раз по текущему сочетанию и затем используется также для σ_s,crc в режиме Auto,</t>
  </si>
  <si>
    <t>если уточнение вообще потребовалось.</t>
  </si>
  <si>
    <t>A_s,i - площадь i-го выбранного растянутого стержня. σ_s,i - напряжение в этом стержне, полученное из НДМ.</t>
  </si>
  <si>
    <t>ΣA_s,i = A_s - суммарная площадь выбранной растянутой арматуры. σ_s - средневзвешенное напряжение арматуры, которое входит в формулу раскрытия трещины.</t>
  </si>
  <si>
    <t>Такой расчет σ_s является инженерной НДМ-интерпретацией для произвольного сечения и косого изгиба. СП 63.13330.2018, п. 8.2.16 дает формулы для типовых схем, а программа берет напряжения</t>
  </si>
  <si>
    <t>непосредственно из НДМ по каждому стержню.</t>
  </si>
  <si>
    <t>11. Эквивалентный диаметр d_s,eq</t>
  </si>
  <si>
    <t>СП 63 в формуле l_s использует один диаметр d_s и не раскрывает общий случай нескольких диаметров в выбранной группе стержней. Поэтому программа применяет инженерное дополнение по EN 1992-1-1.</t>
  </si>
  <si>
    <t>d_s,eq - эквивалентный диаметр расчетной группы. d_i - диаметр стержней i-й группы, n_i - количество таких стержней.</t>
  </si>
  <si>
    <t>Такой способ учета разных диаметров является инженерным дополнением. СП 63 не дает отдельной прямой формулы для этого случая.</t>
  </si>
  <si>
    <t>Если все стержни одного диаметра, d_s,eq равен этому диаметру. Если диаметры разные, более крупные стержни получают больший вес, что инженерно согласуется с их большей площадью.</t>
  </si>
  <si>
    <t>12. Коэффициенты φ_1, φ_2, φ_3 и ψ_s</t>
  </si>
  <si>
    <t>К этому шагу уже известны σ_s, E_s и l_s. Остается принять коэффициенты φ_1, φ_2, φ_3 и ψ_s из формулы (8.128).</t>
  </si>
  <si>
    <t>φ_1 - коэффициент длительности действия нагрузки. Программа берет его из SLS.Crack.Phi1; для продолжительного раскрытия обычно принимают 1.4.</t>
  </si>
  <si>
    <t>φ_2 - коэффициент поверхности арматуры. Он задается пользователем напрямую в SLS.Crack.Phi2: обычный ориентир 0.5 для периодического профиля и 0.8 для гладкой арматуры.</t>
  </si>
  <si>
    <t>φ_3 - коэффициент характера работы элемента. При SLS.Crack.Phi3Mode = Auto программа принимает φ_3 = 1.2 для растягивающей продольной силы N и φ_3 = 1.0 для остальных реализованных случаев. При</t>
  </si>
  <si>
    <t>Phi3Mode = User берется SLS.Crack.Phi3.</t>
  </si>
  <si>
    <t>ψ_s - коэффициент неравномерности деформаций растянутой арматуры между трещинами. При пригодной точке образования в режиме SLS.Crack.PsiMode = User берется SLS.Crack.PsiS.</t>
  </si>
  <si>
    <t>Подтвержденный NotCracked исключает расчет ширины нормальных трещин: результат N/A, формула не вызывается, исходное значение SLS.Crack.PsiS сохраняется и предупреждение о принятии ψ_s = 1 не</t>
  </si>
  <si>
    <t>выводится. Неудача поиска пригодной точки трещинообразования или состояния после появления трещины отличается от такого подтверждения: по допустимому текущему НДС ширина рассчитывается во всех режимах</t>
  </si>
  <si>
    <t>PsiMode с ψ_s = 1 без уменьшения раскрытия. Предупреждение выводится только если коэффициент действительно принят и использован в формуле. Фактический статус поиска образования сохраняется отдельно.</t>
  </si>
  <si>
    <t>Продольные трещины от этого поиска не зависят. Только отсутствие или физический отказ НДС заданного сочетания блокирует обе проверки.</t>
  </si>
  <si>
    <t>При SLS.Crack.PsiMode = Auto программа сначала считает ширину с ψ_s = 1. Если a_crc ≤ a_crc,ult, этого достаточно для проверки, но справочное σ_s,crc все равно выводится при наличии PostCrackState.</t>
  </si>
  <si>
    <t>При SLS.Crack.PsiMode = AlwaysCalc программа всегда применяет уточнение ψ_s = 1 - 0.8·σ_s,crc/σ_s, если найдено состояние сразу после образования трещины. Если выбранный путь образования трещины не</t>
  </si>
  <si>
    <t>дает честной точки σ_s,crc, остается ψ_s = 1.</t>
  </si>
  <si>
    <t>Если первая проверка Auto не проходит, ψ_s уточняется по напряжению арматуры сразу после появления трещины. Это напряжение берется из ранее сохраненного PostCrackState; повторно искать точку</t>
  </si>
  <si>
    <t>образования трещины на этом шаге не нужно.</t>
  </si>
  <si>
    <t>σ_s,crc определяется для той же расчетной группы стержней, которая была выбрана по текущему сочетанию для σ_s. Это важно: программа сравнивает напряжения одной и той же группы стержней в текущем</t>
  </si>
  <si>
    <t>CrackedState и сразу после образования трещины.</t>
  </si>
  <si>
    <t>В общем изгибе в эту группу входят только стержни, которые в текущем сочетании растянуты и оси которых попали в принятую расчетную зону. В центральном растяжении берется вся продольная арматура,</t>
  </si>
  <si>
    <t>которая находится в растяжении.</t>
  </si>
  <si>
    <t>Если режим Effective расширил бетонную зону A_bt до 2a_s и эта полоса геометрически зашла за нейтральную линию, это влияет на A_bt. Сжатые стержни из такой полосы в A_s, σ_s и d_s,eq не добавляются:</t>
  </si>
  <si>
    <t>расчетная группа выбирается по текущему НДС как растянутая группа.</t>
  </si>
  <si>
    <t>Здесь A_s,i - площадь i-го выбранного стержня, σ_s,i,crc - напряжение этого стержня из НДМ в состоянии λ_crc после образования трещины. Расчетная группа не пересобирается: берутся те же стержни,</t>
  </si>
  <si>
    <t>которые были выбраны по текущему CrackedState для σ_s.</t>
  </si>
  <si>
    <t>В состоянии PostCrackState часть выбранных по текущему НДС стержней может оказаться сжатой: пороговая нагрузка λ_crc может быть меньше текущей, а после выключения растянутого бетона плоскость</t>
  </si>
  <si>
    <t>деформаций меняется. SLS.Crack.SigmaSCrcAveragingMode задает, что делать с такими сжатыми напряжениями при усреднении σ_s,crc: учитывать их со знаком или принимать равными нулю.</t>
  </si>
  <si>
    <t>СП 63, п. 8.2.18 использует σ_s,crc как напряжение в продольной растянутой арматуре сразу после образования нормальных трещин.</t>
  </si>
  <si>
    <t>Для произвольного сечения с несколькими стержнями программа получает одно σ_s,crc как средневзвешенное по площади напряжение выбранной группы стержней.</t>
  </si>
  <si>
    <t>σ_s - средневзвешенное напряжение той же группы стержней в текущем CrackedState.</t>
  </si>
  <si>
    <t>13. Итоговый расчет и запас</t>
  </si>
  <si>
    <t>Условие проверки принято по СП 63.13330.2018, п. 8.2.6, формула (8.118). Допустимая ширина a_crc,ult всегда задается пользователем настройкой SLS.Crack.Allowable; программа не выбирает ее</t>
  </si>
  <si>
    <t>автоматически.</t>
  </si>
  <si>
    <t>Обозначения: a_crc,ult - допустимая ширина раскрытия трещины, заданная пользователем; SF_crc - коэффициент запаса по раскрытию трещин. Для подтвержденного NotCracked или неприменимой проверки a_crc и</t>
  </si>
  <si>
    <t>численный запас не выводятся. Если выполненная формула дала a_crc = 0, запас по раскрытию не ограничивает сечение; это отдельный случай, а не доказательство отсутствия трещины.</t>
  </si>
  <si>
    <t>В верхней сводке rngBatchSummary остаются только общий статус трещин и минимальный коэффициент запаса. Подробные величины расчета трещин выводятся в отдельной таблице Results от rngCrackSummaryAnchor:</t>
  </si>
  <si>
    <t>геометрия зоны, арматура, коэффициенты, напряжения, a_crc, a_crc,ult и статусы нормальных и продольных трещин.</t>
  </si>
  <si>
    <t>13. Продольные трещины по сжатому бетону</t>
  </si>
  <si>
    <t>Эта проверка отделена от расчета ширины нормальных трещин a_crc. Она контролирует максимальное сжимающее напряжение в бетоне по уже найденному НДС сочетания и не запускает отдельный расчет равновесия.</t>
  </si>
  <si>
    <t>По СП 35.13330.2011, п. 7.2 и таблице 7.1, образование продольных трещин относится к расчетам по второй группе предельных состояний. Поэтому программа выполняет эту проверку только как часть</t>
  </si>
  <si>
    <t>Calculation.Crack.Width. Если профиль не запрашивает раскрытие трещин, в Results выводится LongitudinalCrackStatus = N/A.</t>
  </si>
  <si>
    <t>Программа просматривает бетонные элементы состояния с трещинами, берет максимальное по модулю сжимающее напряжение σ_c,max и сравнивает его с пользовательским Concrete.Rb.mc2. Если сжатого бетона нет,</t>
  </si>
  <si>
    <t>проверка неприменима: LongitudinalCrackStatus = N/A.</t>
  </si>
  <si>
    <t>σ_c,max - максимальное по модулю сжимающее напряжение бетона в текущем CrackedState. R_b,mc2 - введенное пользователем предельное значение для проверки продольных трещин. SF_long - коэффициент запаса</t>
  </si>
  <si>
    <t>по этой проверке.</t>
  </si>
  <si>
    <t>Concrete.Rb.mc2 вводится пользователем как итоговое допустимое значение для осевого сжатия при проверке продольных трещин. Программа не вычисляет и не умножает коэффициенты условий работы</t>
  </si>
  <si>
    <t>Нормативная привязка: СП 35.13330.2011, п. 7.100 требует проверять нормальные сжимающие напряжения от действующих нормативных нагрузок и воздействий. Таблица 7.6 выделяет расчетное сопротивление для</t>
  </si>
  <si>
    <t>осевого сжатия при проверках по предотвращению продольных трещин. Коэффициенты условий работы принимаются по применимым строкам таблицы 7.7; для этой проверки пользователь учитывает m_b13 и все другие</t>
  </si>
  <si>
    <t>нужные коэффициенты сам до ввода R_b,mc2.</t>
  </si>
  <si>
    <t>То же правило принято для остальных характеристик бетона в Config: R_b, R_bt, R_b,ser и R_bt,ser считаются уже окончательно принятыми пользователем значениями с учетом нужных коэффициентов m. Это</t>
  </si>
  <si>
    <t>исключает скрытое повторное применение коэффициентов внутри программы.</t>
  </si>
  <si>
    <t>14. Принятые инженерные допущения</t>
  </si>
  <si>
    <t>1. Геометрические расстояния h, x_t и a_s считаются по расчетной оболочке бетонных элементов. Если у элемента известны реальные стороны и поворот, используются они. Если таких данных нет, оболочка</t>
  </si>
  <si>
    <t>восстанавливается по площади и моментам инерции. Последний запасной вариант - квадрат той же площади. Эта оболочка нужна для границ и расстояний; реальные A/I элемента в механических расчетах не</t>
  </si>
  <si>
    <t>подменяются.</t>
  </si>
  <si>
    <t>2. Площадь растянутого бетона A_bt считается по дискретной сетке. Если центр бетонного элемента попал в принятую растянутую или эффективную зону, в A_bt входит вся площадь этого элемента. Частичная</t>
  </si>
  <si>
    <t>площадь элемента на границе зоны отдельно не отрезается.</t>
  </si>
  <si>
    <t>3. Для изгиба N + M эффективная растянутая зона ограничивается по глубине и фактической растянутой зоной. В расчет A_bt попадает бетонная часть принятой зоны, а не вся растянутая часть сечения, если</t>
  </si>
  <si>
    <t>ограничение эффективной зоны дает меньшую область.</t>
  </si>
  <si>
    <t>4. При центральном растяжении эффективная зона вокруг отдельных стержней не ограничивается: для расчета ширины раскрытия используется вся продольная арматура, работающая на растяжение, и приведенная</t>
  </si>
  <si>
    <t>площадь сечения для N_crc.</t>
  </si>
  <si>
    <t>5. Расстояние a_s берется от оси выбранного растянутого стержня до бетонной границы по нормали к нейтральной линии. Режим SLS.Crack.CoverDistanceMode выбирает, брать ближайшее пересечение с контуром</t>
  </si>
  <si>
    <t>или глобальную крайнюю точку сечения по этой нормали.</t>
  </si>
  <si>
    <t>6. M_crc и N_crc не являются отдельным расчетом, который пользователь запускает вне Calculation.Crack.Width. Это промежуточные, но выводимые величины этапа проверки образования нормальной трещины. Они</t>
  </si>
  <si>
    <t>используются, чтобы определить, образуется ли нормальная трещина при текущем сочетании, и при необходимости уточнить ψ_s.</t>
  </si>
  <si>
    <t>7. Для произвольного сечения программа использует одну общую расчетную группу растянутых стержней. По этой группе считаются A_s, σ_s, d_s,eq и σ_s,crc. Отдельные локальные зоны вокруг каждого стержня</t>
  </si>
  <si>
    <t>сейчас не строятся.</t>
  </si>
  <si>
    <t>8. Если в выбранной группе есть стержни разных диаметров, применяется эквивалентный диаметр d_s,eq. Это инженерное дополнение по EN 1992-1-1 для случая, который СП 63 явно не раскрывает.</t>
  </si>
  <si>
    <t>9. Нормативные ограничения расстояния между трещинами применяются к расчетному значению l_{s,0}, после чего в Results выводится принятое l_s. Поэтому l_s может отличаться от значения, полученного</t>
  </si>
  <si>
    <t>только по основной дробной формуле, если сработало ограничение.</t>
  </si>
  <si>
    <t>10. Расчет непродолжительного раскрытия нормальных трещин в текущей версии не реализован. Проверка ведется для принятого продолжительного режима: пользователь задает коэффициенты φ_1, φ_2, φ_3 и ψ_s</t>
  </si>
  <si>
    <t>или выбирает предусмотренный автоматический режим.</t>
  </si>
  <si>
    <t>Расчет продольного изгиба и устойчивости</t>
  </si>
  <si>
    <t>Этот раздел описывает фильтр устойчивости, который может быть включен в расчетном профиле. Фильтр выполняется до НДМ: он берет исходные N, Mx, My, учитывает продольный изгиб по выбранному СП и</t>
  </si>
  <si>
    <t>передает дальше уже расчетные усилия. Сам solver НДМ при этом не меняется.</t>
  </si>
  <si>
    <t>В текущей версии реализованы только ненапрягаемые стержни. Материалы для устойчивости выбираются строкой MaterialModel.Stability.ValueSet в профиле; программа не переключает их автоматически при</t>
  </si>
  <si>
    <t>выборе СП 35 или СП 63.</t>
  </si>
  <si>
    <t>Если проверка устойчивости получает FAIL, остальные запрошенные расчеты НДС, несущей способности и трещин продолжаются, чтобы показать полную картину по сочетанию. Отказ устойчивости сохраняется в</t>
  </si>
  <si>
    <t>своем подробном блоке и влияет на общий статус; успешные результаты других проверок его не отменяют. Результаты этих расчетов не означают, что сочетание прошло проверку устойчивости.</t>
  </si>
  <si>
    <t>1. Где включается расчет</t>
  </si>
  <si>
    <t>Расчет включается в профиле строкой Calculation.Stability.Enabled = Yes. Общая методика выбирается настройкой Stability.Code: SP63 или SP35. Нагрузки постоянной или постоянной плюс длительной части</t>
  </si>
  <si>
    <t>задаются отдельной таблицей на Config и сопоставляются с Combination ID.</t>
  </si>
  <si>
    <t>Для SP63 пользователь задает постоянные + длительные нагрузки. Для SP35 пользователь задает постоянные нагрузки. Программа принимает эти значения как исходные данные и не пытается сама отделять</t>
  </si>
  <si>
    <t>длительную часть от полной нагрузки.</t>
  </si>
  <si>
    <t>В таблице rngStabilityDurationLoads значения N, Mx, My вводятся в тех же INPUT-единицах и с теми же пользовательскими знаками, что полное сочетание. Они относятся к той же точке приложения нагрузки;</t>
  </si>
  <si>
    <t>при смещении Load.ReferenceOffsetX/Y моменты длительной части переносятся вместе с ее силой N, а не с полной силой сочетания.</t>
  </si>
  <si>
    <t>Пустая числовая ячейка означает ноль. Отсутствие строки с данным Combination ID также означает нулевую дополнительную часть. Это не разрешает заменять нулями текст, ошибку формулы, переполнение</t>
  </si>
  <si>
    <t>перевода единиц или недоступную таблицу: для запрошенной устойчивости такой ввод дает InputErr с указанием ячейки либо имени, которое требуется восстановить в диспетчере имен Excel.</t>
  </si>
  <si>
    <t>Дополнительные нагрузки сопоставляются по Combination ID, а не по положению строки. Проверяются только числовые значения для сочетаний с включенной устойчивостью; неиспользуемый ID и отключенный</t>
  </si>
  <si>
    <t>расчет устойчивости не влияют на остальные проверки. Если один ID повторяется, используется первая соответствующая строка таблицы. Ошибка самой ссылки Combination ID не позволяет надежно сопоставить</t>
  </si>
  <si>
    <t>таблицу и требует исправления.</t>
  </si>
  <si>
    <t>Ошибка дополнительных нагрузок одного сочетания относится только к его проверке устойчивости. Ее комментарий сохраняется в подробном блоке устойчивости и общей сводке; прочность и трещины продолжаются</t>
  </si>
  <si>
    <t>с исходными усилиями. Ошибка не называется NumFail, поскольку поиск равновесия здесь еще не выполнялся. Программа не ограничивает введенную длительную силу полной силой автоматически: состав нагрузок</t>
  </si>
  <si>
    <t>и их соответствие сочетанию проверяет пользователь.</t>
  </si>
  <si>
    <t>Плоскость 1 связана с первой главной осью приведенного сечения. Если главные оси совпадают с X/Y, плоскость 1 соответствует изгибу Mx вокруг X, то есть расчетной плоскости YZ и эксцентриситету по Y.</t>
  </si>
  <si>
    <t>Плоскость 2 соответствует My вокруг Y, расчетной плоскости XZ и эксцентриситету по X.</t>
  </si>
  <si>
    <t>2. Перенос усилий и главные оси</t>
  </si>
  <si>
    <t>Пользователь задает нагрузки относительно бетонного центра и Load.ReferenceOffsetX/Y. Для устойчивости программа переносит моменты к центру тяжести приведенного сечения бетон + арматура, потому что</t>
  </si>
  <si>
    <t>именно по приведенному сечению считаются главные оси, радиусы инерции и ядровые расстояния.</t>
  </si>
  <si>
    <t>Здесь M_x,user и M_y,user - пользовательские моменты до переноса, X_ref/Y_ref - пользовательская точка приложения нагрузки, а X_red/Y_red - центр тяжести приведенного сечения. Знак N берется во</t>
  </si>
  <si>
    <t>внутренней системе программы; на Results значения переводятся обратно через rngSignConventionSettings.</t>
  </si>
  <si>
    <t>M_1 и M_2 - компоненты момента в главных плоскостях приведенного сечения. α - угол главных осей приведенного сечения. Для круга и других почти симметричных сечений программа фиксирует α = 0, чтобы</t>
  </si>
  <si>
    <t>малый численный перекос сетки не раскладывал чистый Mx или My на две плоскости.</t>
  </si>
  <si>
    <t>Перед расчетом и после фильтра устойчивости применяется общая настройка Calculation.ZeroMomentPerDepth. Момент, который меньше M_tol = значение·h, считается практически нулевым. Поэтому в итоговом</t>
  </si>
  <si>
    <t>блоке Results выводятся уже те моменты, которые реально пошли дальше в расчет сечения.</t>
  </si>
  <si>
    <t>3. Геометрические характеристики</t>
  </si>
  <si>
    <t>Площадь, центр, главные инерции и радиусы инерции берутся из дискретной модели CSectionModel. Для приведенного сечения бетон учитывается с весом 1, а арматура добавляется как (n - 1)As, потому что</t>
  </si>
  <si>
    <t>бетонная площадь в месте стержня уже входит в бетонную сетку.</t>
  </si>
  <si>
    <t>n_s - коэффициент приведения арматуры к бетону. E_s и E_b - модули арматуры и бетона выбранной модели устойчивости. A_b - площадь бетона, A_s - суммарная площадь продольной арматуры, A_red и I_red -</t>
  </si>
  <si>
    <t>приведенные площадь и момент инерции в рассматриваемой главной плоскости.</t>
  </si>
  <si>
    <t>i - радиус инерции приведенного сечения, r - ядровое расстояние, c - расстояние от центра тяжести приведенного сечения до крайней бетонной границы в нужную сторону.</t>
  </si>
  <si>
    <t>Ядровое расстояние r здесь является линейной геометрической характеристикой приведенного сечения. Оно точно описывает границу отсутствия растяжения только тогда, когда фактический НДС работает с тем</t>
  </si>
  <si>
    <t>же отношением модулей, что и приведенное сечение. При выходе бетона или арматуры на нелинейные участки диаграмм это остается справочной величиной для выбора ветви устойчивости, а не точной границей</t>
  </si>
  <si>
    <t>нелинейного НДС.</t>
  </si>
  <si>
    <t>h для случайного эксцентриситета и гибкости берется только по бетонному контуру: арматура не увеличивает внешний габарит, потому что стержни находятся внутри бетона. Но арматура участвует в</t>
  </si>
  <si>
    <t>A_red/I_red и поэтому влияет на i и r.</t>
  </si>
  <si>
    <t>Для импортированной из AutoCAD сетки сначала используются реальные размеры и поворот бетонного элемента, если они доступны. Если стороны неизвестны, но есть надежные Ix/Iy/Ixy, программа</t>
  </si>
  <si>
    <t>восстанавливает эквивалентный прямоугольник. Если и этих данных нет, границы элемента восстанавливаются через квадрат той же площади со средним углом распознанной сетки.</t>
  </si>
  <si>
    <t>В этой формуле A - площадь бетонного элемента, а b_eq и h_eq - стороны квадратной оболочки, используемой только для границ элемента.</t>
  </si>
  <si>
    <t>4. Случайный эксцентриситет</t>
  </si>
  <si>
    <t>Stability.AccidentalEccentricityMode задает, от какой длины считать случайный эксцентриситет. AutoWithL - нормативный режим с геометрической длиной L. AutoWithμL - проектная проверочная опция, где</t>
  </si>
  <si>
    <t>вместо L берется расчетная длина l_0 = μ·L. User - пользователь задает модуль эксцентриситета отдельно для двух главных плоскостей.</t>
  </si>
  <si>
    <t>Коэффициенты μ_1 и μ_2 пользователь задает именно по главным плоскостям приведенного сечения. Для круга и других сечений, где главные оси совпадают с X/Y, μ_1 относится к расчетной плоскости Mx/YZ, а</t>
  </si>
  <si>
    <t>μ_2 - к расчетной плоскости My/XZ.</t>
  </si>
  <si>
    <t>L - геометрическая длина элемента, μ_1 и μ_2 - коэффициенты расчетной длины по главным плоскостям, l_0 - расчетная длина. e_a - случайный эксцентриситет по СП 63, e_c,sl - случайный эксцентриситет по</t>
  </si>
  <si>
    <t>СП 35.</t>
  </si>
  <si>
    <t>Stability.AccidentalEccentricityPlanes = OnlyMomentPlane сохраняет принятое упрощение проекта: если момент есть только в одной главной плоскости, случайный эксцентриситет добавляется только в этой</t>
  </si>
  <si>
    <t>плоскости. BothPlanes добавляет его в обеих главных плоскостях.</t>
  </si>
  <si>
    <t>Если момент в плоскости ненулевой, знак случайного эксцентриситета выбирается так, чтобы увеличить модуль этого момента. Если момент равен нулю, направление берется из</t>
  </si>
  <si>
    <t>Stability.ZeroMomentEccentricitySign1/2.</t>
  </si>
  <si>
    <t>5. Начальный эксцентриситет</t>
  </si>
  <si>
    <t>В формулах устойчивости N рассматривается как положительная сжимающая сила. Для статически определимой схемы программа складывает фактический и случайный эксцентриситет. Для статически неопределимой</t>
  </si>
  <si>
    <t>схемы принимает больший по модулю из двух, сохраняя направление расчетного момента.</t>
  </si>
  <si>
    <t>M - момент в рассматриваемой главной плоскости, N - сжимающая продольная сила, e_stat - статический эксцентриситет. sign - знак расчетного момента; он нужен, чтобы случайный эксцентриситет добавлялся</t>
  </si>
  <si>
    <t>в физически выбранную сторону.</t>
  </si>
  <si>
    <t>Для СП 35 в Results то же расчетное значение выводится как e_c, а случайный эксцентриситет - как e_c,sl. Для СП 63 эти величины выводятся как e_0 и e_a.</t>
  </si>
  <si>
    <t>6. Расчет по СП 63</t>
  </si>
  <si>
    <t>Для каждой главной плоскости программа считает условную жесткость D, критическую силу N_cr и коэффициент η. Если гибкость l_0/i не больше 14, влияние прогиба по СП 63 не учитывается и η принимается</t>
  </si>
  <si>
    <t>равным 1; N_cr при этом все равно выводится справочно.</t>
  </si>
  <si>
    <t>M_1 и M_l1 считаются не в центре сечения, а относительно центра наиболее растянутого или наименее сжатого стержня арматуры. Если арматуры нет, программа использует край бетонного контура как расчетный</t>
  </si>
  <si>
    <t>fallback.</t>
  </si>
  <si>
    <t>В программе δ_e дополнительно ограничивается настройками Stability.SP63.DeltaEMin и Stability.SP63.DeltaEMax. Это расчетные границы, видимые на Config.</t>
  </si>
  <si>
    <t>φ_l учитывает длительную часть момента, δ_e - относительный эксцентриситет, k_b - коэффициент бетонной части жесткости, k_s - пользовательский коэффициент арматурной части. I_b и I_s - моменты инерции</t>
  </si>
  <si>
    <t>бетона и арматуры в рассматриваемой плоскости. N_cr - критическая сила, η - коэффициент увеличения момента от продольного изгиба.</t>
  </si>
  <si>
    <t>Если N достигла или превысила N_cr, η не имеет корректного положительного значения. В этом случае плоскость получает FAIL, а дальнейший НДМ для LC не запускается.</t>
  </si>
  <si>
    <t>7. Расчет по СП 35: выбор ветви</t>
  </si>
  <si>
    <t>СП 35 в реализованной ветви сначала сравнивает модуль расчетного эксцентриситета e_c с ядровым расстоянием r. Для несимметричного сечения программа выбирает r со стороны, куда направлен e_c.</t>
  </si>
  <si>
    <t>Таблица 7.21 СП 35 хранится на Config в отдельном диапазоне. Значения не зашиты в VBA: программа интерполирует только по тому содержимому таблицы, которое видит в книге.</t>
  </si>
  <si>
    <t>8. СП 35 при e_c &gt; r</t>
  </si>
  <si>
    <t>Для больших эксцентриситетов программа считает условную жесткость, критическую силу и η. В этой ветви сохраняется структура формулы (7.10) СП 35: π² дополнительно не добавляется.</t>
  </si>
  <si>
    <t>M и M_l считаются относительно наиболее растянутой или наименее сжатой грани. Если знаки M и M_l противоположны, применяется специальная ветвь СП 35: при |e_c| ≤ 0.1·h принимается φ_l = 1, иначе φ_l =</t>
  </si>
  <si>
    <t>1.05.</t>
  </si>
  <si>
    <t>δ - расчетная относительная величина из формулы СП 35, δ_p - величина δ с учетом φ_p, k_1 - коэффициент в жесткости D. R_b в формуле δ берется в МПа. limit - пользовательское ограничение отношения</t>
  </si>
  <si>
    <t>N/N_cr для этой ветви.</t>
  </si>
  <si>
    <t>Stability.PhiLMode = PhiL2 в этой ветви принудительно принимает φ_l = 2. В режиме Auto программа считает φ_l по моментам полной и постоянной нагрузки и затем ограничивает его диапазоном 1...2.</t>
  </si>
  <si>
    <t>9. СП 35 при e_c ≤ r</t>
  </si>
  <si>
    <t>Для малых эксцентриситетов используется табличная ветвь. Программа интерполирует φ_m по отношению e_c/r между столбцами таблицы 7.21, затем интерполирует φ_m и φ_l между соседними строками по гибкости</t>
  </si>
  <si>
    <t>l_0/i.</t>
  </si>
  <si>
    <t>φ_m и φ_l в этой ветви берутся интерполяцией таблицы 7.21. N_l - длительная часть продольной силы, φ_ml - вспомогательный коэффициент формулы СП 35, φ - итоговый коэффициент снижения несущей</t>
  </si>
  <si>
    <t>способности. A_b,stab - бетонная площадь для этой проверки, R_sc - расчетное сопротивление сжатой арматуры.</t>
  </si>
  <si>
    <t>В этой табличной ветви настройка Stability.PhiLMode = PhiL2 не подменяет табличное φ_l: используются значения из таблицы 7.21. Если площадь арматуры больше 3% gross-площади бетона, в формуле N_ult</t>
  </si>
  <si>
    <t>бетонный вклад уменьшается на A_s; это отдельное правило формулы устойчивости и не дублирует приведение (n - 1)A_s.</t>
  </si>
  <si>
    <t>10. Что выводится в Results</t>
  </si>
  <si>
    <t>Подробная таблица устойчивости показывает четыре блока: итог по расчету, общие данные по главным осям, расчет по СП 35 и расчет по СП 63. Таблица всегда имеет постоянную форму, но заполняется только</t>
  </si>
  <si>
    <t>тот нормативный блок, который выбран настройкой Stability.Code.</t>
  </si>
  <si>
    <t>В блоке Итог по расчету моменты после учета η выводятся в трех привязках: M1/M2 в главных осях приведенного сечения, Mx/My относительно центральных осей приведенного сечения и Mx/My в пользовательской</t>
  </si>
  <si>
    <t>точке приложения нагрузки. Эти значения уже прошли общий фильтр практически нулевого момента.</t>
  </si>
  <si>
    <t>Для ветви СП 35 e_c &gt; r в Results выводится запас limit·N_cr/N, где limit берется из Stability.SP35.NOverNcrLimit. Для табличной ветви СП 35 выводится N_ult/N, для СП 63 - N_cr/N. Если применимый</t>
  </si>
  <si>
    <t>запас меньше единицы, LC получает FAIL по устойчивости.</t>
  </si>
  <si>
    <t>Все значения перед выводом проходят через CUnitSystem: единицы и знаки берутся из rngUnitSettings и rngSignConventionSettings.</t>
  </si>
  <si>
    <t>Справка по настройкам листа Config</t>
  </si>
  <si>
    <t>Нормативные источники</t>
  </si>
  <si>
    <t>СП 63.13330.2018</t>
  </si>
  <si>
    <t>Бетонные и железобетонные конструкции. Основные положения. Используется как основной источник по НДМ и трещиностойкости; точные пункты указаны только там, где они уже подтверждены в документации проекта.</t>
  </si>
  <si>
    <t>СП 35.13330.2011</t>
  </si>
  <si>
    <t>Мосты и трубы. Используется как потенциальный специальный источник для мостовых параметров; непроверенные ссылки не подставляются автоматически.</t>
  </si>
  <si>
    <t>Важно</t>
  </si>
  <si>
    <t>Справка описывает фактически реализованное поведение программы. Если нормативная ссылка не подтверждена, это отмечается как требующее дальнейшей трассировки.</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</si>
  <si>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</si>
  <si>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</si>
  <si>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</si>
  <si>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</si>
  <si>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Численное решение есть, но инженерная проверка не проходит: превышена несущая способность, ширина нормальной трещины больше допуска, sigma_c,max больше Rb,mc2 по продольным трещинам или прямое НДС найдено только за пределами физической диаграммы.</t>
  </si>
  <si>
    <t>BaseFail</t>
  </si>
  <si>
    <t>Постоянная часть выбранного пути уже не проходит физический критерий при λ = 0; либо для фиксированного пути доказана недостижимость нужного критерия. Физический отказ подтвержден; это не просто несходимость решателя. Для трещинообразования причина поясняется отдельно, а при допустимом текущем НДС ширина продолжается с ψ_s = 1 и предупреждением.</t>
  </si>
  <si>
    <t>NumFail</t>
  </si>
  <si>
    <t>Программа не смогла найти равновесие или предельную точку с текущими численными настройками. Это не доказательство разрушения; нужно проверить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</si>
  <si>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</si>
  <si>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</si>
  <si>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</si>
  <si>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txt-отчет для диагностики.</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</si>
  <si>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</si>
  <si>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</si>
  <si>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Этот блок задает пользовательские единицы ввода INPUT и вывода OUTPUT. Колонка INTERNAL является справочной и показывает фиксированные единицы расчетного ядра.</t>
  </si>
  <si>
    <t>Внутренние единицы ядра: длина - мм, площадь - мм2, сила - Н, момент - Н*мм, напряжение - МПа, кривизна - 1/мм.</t>
  </si>
  <si>
    <t>Допустимые INPUT/OUTPUT: длина mm, cm, m; площадь mm2, cm2, m2; сила N, kN, tf; момент N*mm, kN*m, tf*m; напряжение Pa, kPa, MPa, kgf/cm2, tf/m2; кривизна 1/mm или 1/m.</t>
  </si>
  <si>
    <t>Пустой выбор, TODO или неподдержанная единица являются ошибкой Config и не заменяются значением по умолчанию. Сообщение указывает конкретную настройку INPUT или OUTPUT.</t>
  </si>
  <si>
    <t>Формула: q_internal = q_user · k_input.</t>
  </si>
  <si>
    <t>Формула: q_output = q_internal·k_output⁻¹.</t>
  </si>
  <si>
    <t>Все пересчеты единиц выполняются централизованно, поэтому расчетные формулы внутри программы работают в одной системе единиц.</t>
  </si>
  <si>
    <t>INPUT и OUTPUT могут быть разными. Например нагрузки удобно вводить в tf и tf*m, а результаты смотреть в kN и kN*m.</t>
  </si>
  <si>
    <t>INPUT-площадь применяется к порогу AutoCAD.Import.MinArea, введенному на Config. Площадь самого AutoCAD Region уже задана в мм2 и через INPUT не масштабируется.</t>
  </si>
  <si>
    <t>Исключение для геометрического масштаба: экспорт в AutoCAD всегда выполняется в мм независимо от OUTPUT. Геометрия из сохраненного Results приводится обратно к мм перед экспортом; это не меняет единицы напряжений и других расчетных величин в текстовых подписях.</t>
  </si>
  <si>
    <t>Смена INPUT не пересчитывает уже введенные числа автоматически. Для сохранения того же физического расчета переведите нагрузки, размеры, характеристики материалов и размерные настройки, в том числе допуски solver-а, в новые INPUT-единицы. Смена OUTPUT не меняет внутреннее НДС.</t>
  </si>
  <si>
    <t>Results является неизменяемым снимком последнего успешного расчета. Если после расчета пользователь поменял OUTPUT units, старые Results и схема не конвертируются заново; новые единицы применятся только после нового расчета.</t>
  </si>
  <si>
    <t>Импортированная геометрия записывается в Results в выбранных на момент импорта OUTPUT-единицах, которые сохранены в заголовках таблиц. Если затем изменить INPUT или OUTPUT и нажать расчет, программа сначала восстановит геометрию по единицам старого снимка, а новый расчетный снимок запишет уже в текущих OUTPUT-единицах. Повторный импорт из AutoCAD для этого не нужен; сечение не масштабируется заново.</t>
  </si>
  <si>
    <t>Нагрузки, характеристики материалов и размерные настройки Config не являются импортированной геометрией: их числа читаются в текущих INPUT-единицах. Поэтому смена INPUT без перевода уже введенных чисел меняет их физический смысл, даже когда импортное сечение остается неизменным. Порог AutoCAD.Import.MinArea применяется только при новом импорте и не отфильтровывает заново сохраненный снимок при расчете.</t>
  </si>
  <si>
    <t>Выбор единиц не является расчетным допущением СП. При корректном обратимом пересчете физический результат должен сохраняться.</t>
  </si>
  <si>
    <t>Этот блок задает пользовательскую систему знаков для ввода и вывода N, Mx и My.</t>
  </si>
  <si>
    <t>Внутри расчетного ядра используется фиксированная INTERNAL convention: растяжение положительное, сжатие отрицательное.</t>
  </si>
  <si>
    <t>Формула: ε(x, y) = ε_0 + κ_x·y + κ_y·x.</t>
  </si>
  <si>
    <t>Пользователь может выбрать, считать ли +N сжатием или растяжением. Программа преобразует внешний знак во внутренний перед расчетом и обратно перед записью Results.</t>
  </si>
  <si>
    <t>Для Mx вариант +Y tension означает положительный момент с растяжением со стороны +Y, а -Y tension меняет внешний знак Mx. Для My аналогично выбираются +X tension и -X tension. Все восемь сочетаний этих трех правил допустимы.</t>
  </si>
  <si>
    <t>Пустой выбор, TODO или неизвестное правило знаков являются ошибкой Config, а не запросом значения по умолчанию.</t>
  </si>
  <si>
    <t>Сохраненный Output.SignConvention на Results является описанием сохраненных Results. Он не применяется повторно к N, Mx и My, потому что эти значения уже записаны с конечным пользовательским знаком.</t>
  </si>
  <si>
    <t>Пользовательские знаки N/Mx/My не меняют знак Stress и Strain: растяжение остается положительным, сжатие отрицательным. KappaX/KappaY описывают плоскость во внутренних осях, поэтому меняется только единица кривизны, но не направление от пользовательского знака момента. Модули усилий, жесткости и положительные расчетные пороги также не получают знаков N/Mx/My.</t>
  </si>
  <si>
    <t>Цвета схемы определяются не по пользовательскому знаку Stress, а по сохраненному PhysicalState: Compression, Tension, InactiveTensionConcrete или NearZero.</t>
  </si>
  <si>
    <t>СП 63.13330.2018, п. 8.1.22 задает правило знаков для деформаций и напряжений НДМ: сжатие со знаком минус, растяжение со знаком плюс. Пользовательская настройка знаков меняет только ввод и вывод, а внутренняя математика остается той же.</t>
  </si>
  <si>
    <t>Таблица задает список сочетаний, которые будут рассчитаны при нажатии кнопки Выполнить расчет.</t>
  </si>
  <si>
    <t>Количество сочетаний определяется количеством строк внутри таблицы. В шаблоне подготовлено 30 строк, но пользователь может добавить или удалить строки; минимально должна остаться одна строка сочетания.</t>
  </si>
  <si>
    <t>Чтобы добавить сочетание, расширьте именно область rngLoadCombinations: например выделите нижнюю строку таблицы и сдвиньте ее вниз с сохранением пунктирной границы, либо измените адрес диапазона через Формулы -&gt; Диспетчер имен. Не вставляйте целую строку листа, если рядом есть другие таблицы.</t>
  </si>
  <si>
    <t>На Results между таблицами должны оставаться две чистые строки. Если места не хватает, расчет не начинается; сдвиньте вниз rngStrengthSummaryAnchor, rngCrackSummaryAnchor, rngStabilitySummaryAnchor и/или rngNDMElementResults, а для правых snapshot-блоков при необходимости сдвиньте rngNDMSectionGeometry, rngNDMSectionProperties, rngNDMMaterialDiagrams, rngNDMSectionAnnotations.</t>
  </si>
  <si>
    <t>CombinationID - короткое имя сочетания. Оно используется в Results, в заголовке схемы, в выборе Plot.LoadCase и AutoCAD.Export.CombinationID.</t>
  </si>
  <si>
    <t>N, Mx и My вводятся в текущих INPUT-единицах из блока единиц. Пустой Mx или My считается нулем, поэтому одноосный изгиб можно задавать как N + Mx или N + My без заполнения второго момента.</t>
  </si>
  <si>
    <t>ProfileId задает расчетный профиль из таблицы расчетных профилей. В сочетании пользователь выбирает имя из строки Profile.DisplayName; если это имя переименовать в профилях, выпадающий список обновится. Технические PR1/PR2 остаются внутренними стабильными ID колонок и также принимаются для совместимости.</t>
  </si>
  <si>
    <t>Профиль определяет только, какие расчеты запрошены и какие материальные модели использовать. Порядок расчета и зависимости между состояниями задает программа, а не строка профиля.</t>
  </si>
  <si>
    <t>LoadPath - единственная настройка физического пути для поиска несущей способности и образования нормальной трещины: Auto, λ*Mx, λ*My, λ*Mxy, λ*N или λ*NMxy. Она задается отдельно в каждой строке сочетания. Критерии и модели материалов у двух расчетов различаются, но построение и порядок перебора путей общие.</t>
  </si>
  <si>
    <t>Внутри программы путь записывается как постоянная часть плюс λ, умноженная на масштабируемую часть: N = N0 + λ·Nbase, Mx = Mx0 + λ·Mxbase, My = My0 + λ·Mybase. Постоянная часть остается без изменения при подборе λ, а Base - это направление, вдоль которого программа увеличивает нагрузку.</t>
  </si>
  <si>
    <t>Если выбран λ*N, продольная сила N умножается на λ, а момент от ее смещенной линии действия масштабируется вместе с N. Если выбран λ*Mxy, N остается постоянной, а масштабируется только пользовательский вектор моментов.</t>
  </si>
  <si>
    <t>Если точка приложения силы смещена, момент разделяется на две физические части: пользовательский момент из строки сочетания и момент от продольной силы на плече Load.ReferenceOffset. При λ*N пользовательский момент попадает в Mx0/My0, а момент от силы на плече - в Mxbase/Mybase. Поэтому для моментов постоянная и масштабируемая части могут быть ненулевыми одновременно.</t>
  </si>
  <si>
    <t>По умолчанию LoadPath = Auto. Пустая ячейка, в том числе формула с результатом пустой строки, равнозначна Auto и не является ошибкой ввода. Неизвестное значение или ошибка формулы требуют исправления указанной ячейки.</t>
  </si>
  <si>
    <t>Auto: при одной составляющей путь сразу выбирается по ней: только N -&gt; λ*N, только Mx -&gt; λ*Mx, только My -&gt; λ*My, оба момента без N -&gt; λ*Mxy. Mx/My вместе считаются одним моментным действием; момент от эксцентриситета N не считается отдельным пользовательским моментом.</t>
  </si>
  <si>
    <t>При N + M Auto сначала пробует моментный путь (λ*Mx, λ*My либо λ*Mxy по заданным моментам), затем λ*N и затем λ*NMxy, если предыдущий путь не дал принятую предельную точку. Найденная точка с λ &lt; 1 останавливает перебор: непрохождение текущей нагрузки не является неудачей поиска.</t>
  </si>
  <si>
    <t>Фиксированный путь не заменяется другим скрытно. В Results указывается фактически использованный путь; комментарий объясняет причины предыдущих попыток Auto. Численная стратегия выбирается отдельно в Capacity.SolutionStrategy и SLS.Crack.InitiationSolutionStrategy.</t>
  </si>
  <si>
    <t>BaseFail означает физическую проблему выбранного пути: постоянная часть уже не проходит критерий либо для фиксированного пути доказано, что он не приводит к нужному критерию. Эти причины различаются в комментарии. NumFail означает численную несходимость. Достижение технического MaxLambda само по себе не доказывает физическую недостижимость критерия.</t>
  </si>
  <si>
    <t>Comment - пользовательское пояснение к сочетанию. Оно выводится в Summary и добавляется в заголовок схемы в скобках.</t>
  </si>
  <si>
    <t>Варианты LoadPath</t>
  </si>
  <si>
    <t>Вариант</t>
  </si>
  <si>
    <t>Что масштабируется</t>
  </si>
  <si>
    <t>Что остается постоянным</t>
  </si>
  <si>
    <t>Минимально нужно задать</t>
  </si>
  <si>
    <t>Недопустимо</t>
  </si>
  <si>
    <t>Программа выбирает путь по ненулевым компонентам строки.</t>
  </si>
  <si>
    <t>Зависит от выбранного автоматически пути.</t>
  </si>
  <si>
    <t>N &lt;&gt; 0 или Mx/My &lt;&gt; 0.</t>
  </si>
  <si>
    <t>Полностью нулевая строка нагрузки.</t>
  </si>
  <si>
    <t>Пользовательский Mx.</t>
  </si>
  <si>
    <t>N, пользовательский My и моменты от эксцентриситета N.</t>
  </si>
  <si>
    <t>Mx &lt;&gt; 0.</t>
  </si>
  <si>
    <t>Пустой или нулевой Mx.</t>
  </si>
  <si>
    <t>Пользовательский My.</t>
  </si>
  <si>
    <t>N, пользовательский Mx и моменты от эксцентриситета N.</t>
  </si>
  <si>
    <t>My &lt;&gt; 0.</t>
  </si>
  <si>
    <t>Пустой или нулевой My.</t>
  </si>
  <si>
    <t>Пользовательские Mx и My как один вектор изгиба.</t>
  </si>
  <si>
    <t>N и моменты от эксцентриситета N.</t>
  </si>
  <si>
    <t>Mx &lt;&gt; 0 или My &lt;&gt; 0.</t>
  </si>
  <si>
    <t>Одновременно Mx = 0 и My = 0.</t>
  </si>
  <si>
    <t>N и моменты от эксцентриситета этой силы.</t>
  </si>
  <si>
    <t>Пользовательские Mx и My.</t>
  </si>
  <si>
    <t>N &lt;&gt; 0.</t>
  </si>
  <si>
    <t>Пустой или нулевой N.</t>
  </si>
  <si>
    <t>Полный внутренний вектор N, Mx, My.</t>
  </si>
  <si>
    <t>Ничего: все ненулевые компоненты входят в Base.</t>
  </si>
  <si>
    <t>N &lt;&gt; 0 или Mx &lt;&gt; 0 или My &lt;&gt; 0.</t>
  </si>
  <si>
    <t>Все масштабируемые компоненты равны нулю.</t>
  </si>
  <si>
    <t>Как программа выбирает численный путь</t>
  </si>
  <si>
    <t>Условие</t>
  </si>
  <si>
    <t>Что делает программа</t>
  </si>
  <si>
    <t>Что видно в Results</t>
  </si>
  <si>
    <t>Зачем это сделано</t>
  </si>
  <si>
    <t>Capacity.SolutionStrategy = Auto и изгибная траектория λ*Mx/λ*My/λ*Mxy.</t>
  </si>
  <si>
    <t>Сначала пробует UltimateStrain; при численной неудаче повторяет тот же LoadPath через LoadMultiplier.</t>
  </si>
  <si>
    <t>CapacitySolutionMethod показывает фактический метод.</t>
  </si>
  <si>
    <t>Обычно это самый быстрый путь для предельного момента при заданной N.</t>
  </si>
  <si>
    <t>Пользовательский LoadPath не меняется.</t>
  </si>
  <si>
    <t>λ*N или λ*NMxy без пользовательских моментов.</t>
  </si>
  <si>
    <t>Использует LoadMultiplier как более устойчивую силовую ветку.</t>
  </si>
  <si>
    <t>CapacitySolutionMethod = LoadMultiplier.</t>
  </si>
  <si>
    <t>Чистая силовая траектория может быть вырожденной для UltimateStrain на плато диаграммы.</t>
  </si>
  <si>
    <t>LoadPath остается тем, который выбрал пользователь.</t>
  </si>
  <si>
    <t>Capacity.SolutionStrategy = LoadMultiplier.</t>
  </si>
  <si>
    <t>Сразу выполняет одномерный поиск λ через Capacity.SearchMethod.</t>
  </si>
  <si>
    <t>Нужен для сложных траекторий и контрольных расчетов.</t>
  </si>
  <si>
    <t>Bisection обычно самый предсказуемый, Brent часто быстрее, Secant чувствительнее.</t>
  </si>
  <si>
    <t>LoadPath = Auto или пустой.</t>
  </si>
  <si>
    <t>Одна составляющая: путь по ней. N + M: моментный путь, затем λ*N, затем λ*NMxy до принятой точки.</t>
  </si>
  <si>
    <t>В Results выводится фактически принятый путь и причины fallback.</t>
  </si>
  <si>
    <t>Одинаковое правило для несущей способности и трещинообразования.</t>
  </si>
  <si>
    <t>Пустая ячейка не является ошибкой; значение по умолчанию Auto.</t>
  </si>
  <si>
    <t>Выбрана траектория, но ее масштабируемые компоненты нулевые.</t>
  </si>
  <si>
    <t>Возвращает InputErr.</t>
  </si>
  <si>
    <t>CapacityStatus = InputErr.</t>
  </si>
  <si>
    <t>Нельзя искать множитель для нулевого вектора Base.</t>
  </si>
  <si>
    <t>Например λ*Mx при Mx = 0.</t>
  </si>
  <si>
    <t>Эта таблица задает длительную часть нагрузок, которая нужна только для расчета коэффициентов продольного изгиба.</t>
  </si>
  <si>
    <t>LC должен совпадать с CombinationID из основной таблицы сочетаний. N, Mx и My вводятся в тех же INPUT-единицах и той же системе знаков, что и основные сочетания.</t>
  </si>
  <si>
    <t>Если вы добавили дополнительные строки в таблицу сочетаний и для них нужна устойчивость, добавьте такие же строки в эту таблицу или расширьте ее через Формулы -&gt; Диспетчер имен.</t>
  </si>
  <si>
    <t>Для Stability.Code = SP63 пользователь указывает постоянные + длительные нагрузки.</t>
  </si>
  <si>
    <t>Для Stability.Code = SP35 пользователь указывает постоянные нагрузки.</t>
  </si>
  <si>
    <t>Если строка не заполнена или все усилия равны нулю, это не ошибка само по себе. Расчет продолжится, если формулы выбранного СП не требуют ненулевой длительной части.</t>
  </si>
  <si>
    <t>Load.ReferenceOffsetX/Y применяется к этой таблице так же, как к основной таблице сочетаний: пользовательские моменты сначала относятся к бетонному центру и заданному offset, затем для устойчивости переносятся к центру приведенного сечения.</t>
  </si>
  <si>
    <t>Таблица не запускает расчет сама. Устойчивость включается флагом Calculation.Stability.Enabled в расчетном профиле.</t>
  </si>
  <si>
    <t>Таблица 7.21 СП 35</t>
  </si>
  <si>
    <t>Таблица содержит коэффициенты продольного изгиба из СП 35.13330.2011, таблица 7.21.</t>
  </si>
  <si>
    <t>В текущей программе используется ненапрягаемая арматура, поэтому в таблицу вынесены верхние значения.</t>
  </si>
  <si>
    <t>Расчетный класс устойчивости получает эту таблицу как массив из Config. В VBA нет скрытой резервной копии значений.</t>
  </si>
  <si>
    <t>Последняя строка предназначена для очень большой гибкости l_0/i. При создании книги она заполнена коэффициентами последней нормативной строки; дальше пользователь отвечает за ее значения.</t>
  </si>
  <si>
    <t>Если выбран Stability.Code = SP35, таблица должна быть заполнена корректно. Пустая или поврежденная таблица приводит к InputErr для проверки устойчивости.</t>
  </si>
  <si>
    <t>Для промежуточных значений гибкости и эксцентриситета программа использует интерполяцию по загруженной таблице.</t>
  </si>
  <si>
    <t>В табличной ветви e_c ≤ r предельная сила считается по N_ult = φ·(R_b·A_b + R_sc·A_s). Если A_s больше 3% gross-площади бетона A_b, по СП 35 бетонный вклад считается по (A_b - A_s).</t>
  </si>
  <si>
    <t>Эта поправка относится только к формуле N_ult. Она не заменяет правило (n - 1)A_s для приведенного сечения: через (n - 1)A_s программа определяет центр тяжести, главные оси и ядровое расстояние.</t>
  </si>
  <si>
    <t>Параметры бетона</t>
  </si>
  <si>
    <t>Пользователь задает исходные сопротивления и модули бетона, а расчетные точки TwoLine/ThreeLine строятся программой автоматически.</t>
  </si>
  <si>
    <t>Для Strength используется I группа: R_b и R_bt. Для CrackInitiation и CrackedNDS используется II группа: R_b,ser и R_bt,ser.</t>
  </si>
  <si>
    <t>E_b и E_bt оставлены отдельными полями. Нормативно E_bt = E_b, потому что СП 63.13330.2018, п. 6.1.15 принимает начальный модуль бетона одинаковым при сжатии и растяжении.</t>
  </si>
  <si>
    <t>0.4·E_b в СП относится к модулю сдвига G, а не к E_bt.</t>
  </si>
  <si>
    <t>Concrete.TwoThreeLine.Eb2 задает предельные деформации бетона: ε_b2 для сжатой ветви и ε_bt2 для растянутой ветви диаграмм TwoLine/ThreeLine.</t>
  </si>
  <si>
    <t>Деформационные параметры и контрольные точки бетонных диаграмм строятся по СП 63.13330.2018, пп. 6.1.14, 6.1.20-6.1.24 и 6.1.26.</t>
  </si>
  <si>
    <t>Серые контрольные таблицы точек на Config предназначены только для проверки человеком и формулами Excel. Расчетное ядро эти таблицы не читает.</t>
  </si>
  <si>
    <t>Параметры арматуры</t>
  </si>
  <si>
    <t>Этот блок задает исходные сопротивления и модули обычной ненапрягаемой арматуры, из которых строятся диаграммы TwoLine/ThreeLine.</t>
  </si>
  <si>
    <t>Для Strength используется I группа: R_sc и R_s. Для CrackInitiation и CrackedNDS используется II группа: R_s,ser и программный параметр R_sc,ser.</t>
  </si>
  <si>
    <t>СП 63 отдельно не вводит R_sc,ser в том виде, как оно выведено в таблице. В программе поле оставлено для симметричного задания сжатой ветви; принято R_sc,ser = R_s,ser.</t>
  </si>
  <si>
    <t>E_sc также является программным расширением для симметрии. Нормативно E_sc = E_s, потому что СП 63.13330.2018, п. 6.2.12 принимает модуль арматуры одинаковым при растяжении и сжатии.</t>
  </si>
  <si>
    <t>Steel.TwoLine.Es2 и Steel.ThreeLine.Es2 задают предельные деформации арматуры: ε_sc2 для сжатой ветви и ε_s2 для растянутой ветви соответствующей диаграммы.</t>
  </si>
  <si>
    <t>Производные точки арматурных диаграмм строятся по СП 63.13330.2018, пп. 6.2.11, 6.2.14 и 6.2.15. П. 6.2.13 задает смысл: TwoLine для физического предела текучести, ThreeLine для условного.</t>
  </si>
  <si>
    <t>Коэффициент φ_2 для раскрытия трещин больше не берется из материала арматуры: он задается отдельной настройкой SLS.Crack.Phi2.</t>
  </si>
  <si>
    <t>Профиль используется только тогда, когда его ProfileId назначен строке сочетания. Заполненный PR3 или PR4 сам по себе не запускает расчет.</t>
  </si>
  <si>
    <t>Calculation.Strength.DirectState включает прямое НДС по модели прочности. Для этой модели по СП используются характеристики ULS(I): бетон Rb/Rbt и арматура Rsc/Rs.</t>
  </si>
  <si>
    <t>Calculation.Strength.Capacity включает поиск предельной несущей способности по выбранной λ-траектории сочетания. Используется та же модель материала, что и для НДС по прочности.</t>
  </si>
  <si>
    <t>Calculation.Crack.Width включает расчет нормальных трещин и существующую проверку продольных трещин. Для этих проверок по СП используются характеристики SLS(II): Rb,ser/Rbt,ser и Rs,ser.</t>
  </si>
  <si>
    <t>Calculation.Stability.Enabled включает учет продольного изгиба и проверку устойчивости перед последующими расчетами профиля.</t>
  </si>
  <si>
    <t>Все четыре переключателя Calculation.* обязательны: выберите Yes или No. Пустая ячейка, ошибка формулы, неизвестное значение или отсутствующая строка не означают No и отклоняются с указанием профиля и параметра.</t>
  </si>
  <si>
    <t>Если устойчивость включена и сочетание не проходит нормативную проверку, последующие НДС, несущая способность и трещины для этого сочетания не запускаются. В Summary это остается FAIL по устойчивости, а пропущенные разделы получают N/A.</t>
  </si>
  <si>
    <t>MaterialModel.Stability.ValueSet задает только набор характеристик материала для устойчивости. Диаграммы TwoLine/ThreeLine здесь не выбираются, потому что в формулах D, Ncr и eta используются R, Eb и Es.</t>
  </si>
  <si>
    <t>Для нормативного расчета устойчивости следует выбирать ULS(I): это расчет прочности сжатого элемента по первой группе предельных состояний.</t>
  </si>
  <si>
    <t>MaterialModel.Strength задает модель материала для НДС по прочности и для несущей способности. По СП 63, п. 6.1.23 бетон для прочности описывается TwoLine или ThreeLine; по п. 8.1.20 растянутый бетон при прочности допускается не учитывать.</t>
  </si>
  <si>
    <t>MaterialModel.CrackInitiation задает модель материала для состояния, когда нормальная трещина только появляется. По СП 63, п. 6.1.24 применяется II группа с работающей растянутой ветвью бетона; основной нормативный вариант для бетона - ThreeLine.</t>
  </si>
  <si>
    <t>MaterialModel.CrackedState задает модель материала для сечения после появления трещин. По СП 63, п. 6.1.26 допускается TwoLine или ThreeLine; растянутый бетон для уже образовавшейся трещины в НДС не учитывается.</t>
  </si>
  <si>
    <t>Calculation.Crack.Width включает расчет нормальных трещин и существующую проверку продольных трещин. Отдельного профиля, флага или ветки LongitudinalCrack нет.</t>
  </si>
  <si>
    <t>При включенном Calculation.Crack.Width обязательны обе модели: CrackInitiation для проверки образования нормальной трещины и CrackedState для НДС с уже образовавшейся трещиной.</t>
  </si>
  <si>
    <t>Visualization.State и Visualization.Quantity управляют только схемой и AutoCAD после расчета. Если выбранного состояния нет в Results, сам расчет не отменяется; сообщение появится только при попытке построить схему или экспорт.</t>
  </si>
  <si>
    <t>Visualization.State = StrengthState выводит НДС фактического сочетания по модели прочности.</t>
  </si>
  <si>
    <t>Visualization.State = CapacityState выводит предельное состояние, найденное расчетом несущей способности. Оно есть только если расчет несущей способности был включен и успешно нашел предельную точку.</t>
  </si>
  <si>
    <t>Visualization.State = CrackedState выводит НДС фактического сочетания по модели с трещинами, без работы растянутого бетона. Для профиля с Calculation.Crack.Width это состояние рассчитывается всегда, даже если проверка показала, что нормальная трещина еще не образуется.</t>
  </si>
  <si>
    <t>Visualization.State = PreCrackState выводит состояние непосредственно перед образованием нормальной трещины, когда растянутый бетон еще работает.</t>
  </si>
  <si>
    <t>Visualization.State = PostCrackState выводит состояние сразу после образования нормальной трещины: растянутый бетон уже выключен, а уровень нагрузки соответствует моменту появления трещины. Именно из этого состояния берется sigma_s,crc для уточнения psi_s в режимах Auto и AlwaysCalc.</t>
  </si>
  <si>
    <t>Visualization.StressPrecision и Visualization.StrainPrecision задают только формат подписей на схеме и в AutoCAD. В каждой ячейке требуется целое число от 0 до 10 включительно. Пустота, ошибка формулы, дробное число или значение вне диапазона отклоняются, а не округляются и не заменяются точностью по умолчанию. Stress обычно удобно выводить с 1 знаком, а Strain - с большим числом знаков, потому что деформации малы.</t>
  </si>
  <si>
    <t>Поля Visualization.State и Visualization.Quantity также должны содержать допустимый выбор. Ошибка чтения таблицы профилей называет технический ID профиля, имя параметра и фактический адрес ячейки; адрес определяется по текущему положению rngCalculationProfiles.</t>
  </si>
  <si>
    <t>Эти настройки не округляют данные в Results и не меняют расчет. Значения Stress/Strain читаются из сохраненного snapshot, а точность применяется только при создании текстовых подписей и легенды.</t>
  </si>
  <si>
    <t>Если выбранное состояние отсутствует в snapshot, схема и AutoCAD не запускают solver повторно. Для сочетания без расчета трещин будет выведено отдельное сообщение; если CrackedState отсутствует при включенном Calculation.Crack.Width, нужно смотреть статус сходимости расчета трещин.</t>
  </si>
  <si>
    <t>Для арматуры во всех материальных моделях выбор TwoLine/ThreeLine читается по СП 63, п. 6.2.13: TwoLine соответствует арматуре с физическим пределом текучести, ThreeLine - арматуре с условным пределом текучести.</t>
  </si>
  <si>
    <t>Программа не подменяет параметры профиля автоматически. Если пользователь выбрал другой допустимый вариант диаграммы или учета растянутого бетона, расчет выполняется по явно заданной настройке профиля.</t>
  </si>
  <si>
    <t>Служебные таблицы точек на Config нужны как независимый контроль того, какие координаты TwoLine/ThreeLine получаются из исходных параметров.</t>
  </si>
  <si>
    <t>Формулы Excel в этом блоке должны совпадать с теми формулами, по которым программа строит рабочие диаграммы материалов.</t>
  </si>
  <si>
    <t>Расчетное ядро не читает эти таблицы. Если пользователь случайно изменит формулы контрольного блока, расчетные результаты не изменятся, но проверка книги должна показать расхождение.</t>
  </si>
  <si>
    <t>Графики рядом с контрольными точками служат только для визуальной проверки формы диаграмм. Каждый график строится по строкам контрольной таблицы для I ГПС: одна линия TwoLine и одна линия ThreeLine.</t>
  </si>
  <si>
    <t>Таблица управляет только оформлением Shape-аннотаций схемы: размерными линиями, выносными линиями, текстом размеров и групповыми подписями арматуры вида 6O32 или 6O32 + 3O20.</t>
  </si>
  <si>
    <t>Расчетные объекты - бетонные элементы, стержни, нейтральная линия, главные оси и точка приложения нагрузки - не являются этими Shape-аннотациями и строятся отдельными графическими сериями.</t>
  </si>
  <si>
    <t>Offset всегда задается в реальных миллиметрах сечения. Для размерных линий это отступ от грани до размерной линии, для арматуры - отступ от линии осей стержней.</t>
  </si>
  <si>
    <t>TextUnits выбирает смысл TextHeight и TextGap отдельно для подписей арматуры и размерных линий. При pt текст задается в обычных пунктах Excel, поэтому визуальный размер почти не зависит от габаритов сечения при той же области построения. mm используется, когда текстовые размеры должны масштабироваться вместе с моделью.</t>
  </si>
  <si>
    <t>Если TextUnits=pt, числовые значения TextHeight и TextGap нужно задавать как размеры шрифта и зазоры в Excel points. При TextUnits=mm эти же строки трактуются как миллиметры модели.</t>
  </si>
  <si>
    <t>Для арматуры Placement задает сторону подписи относительно линии осей стержней: Inside - внутрь сечения, Outside - наружу.</t>
  </si>
  <si>
    <t>Для размерных линий Placement задает сторону текста относительно размерной линии. Сама размерная линия остается на расчетном месте.</t>
  </si>
  <si>
    <t>LineWeight, ArrowSize и ArrowType влияют только на внешний вид. Они не меняют расчет, Results и AutoCAD export.</t>
  </si>
  <si>
    <t>Circle.Diameter задает внешний диаметр круглого бетонного сечения.</t>
  </si>
  <si>
    <t>Rebar.AxisDistance - расстояние от наружной грани круга до оси первого ряда стержней. Для активного первого ряда оно обязательно, больше Rebar.Diameter/2 и меньше Circle.Diameter/2. Пустой отступ не заменяется значением шаблона.</t>
  </si>
  <si>
    <t>Пустой или нулевой Rebar.Count либо Rebar.Diameter выключает первый ряд и зависящие от него дополнительные ряды. Отступ первого ряда, диаметры дополнительных рядов и их положения тогда не читаются. Для активного первого ряда Count должен быть целым и не меньше 2; отрицательные количества и диаметры недопустимы.</t>
  </si>
  <si>
    <t>Rebar.Diameter2 и Rebar.Diameter3 задают дополнительные ряды. Пустой или нулевой диаметр означает, что соответствующий ряд пропускается без ошибки.</t>
  </si>
  <si>
    <t>Для каждого активного дополнительного ряда Loc2row/Loc3row обязателен: Stacked или SideBySide. Положение отключенного ряда не влияет на раскладку. Ошибка формулы в активном вводе требует исправления; ошибка в неактивном поле или невыбранной форме не мешает построению. Отсутствующая строка обязательного ввода не равна пустой ячейке и не подменяется default.</t>
  </si>
  <si>
    <t>Stacked ставит дополнительный стержень внутрь сечения по радиусу к центру. SideBySide ставит его по касательной справа по ходу часовой стрелки относительно стержня первого ряда.</t>
  </si>
  <si>
    <t>Semantic-аннотации круга строятся отдельным shape-builder: габаритный размер диаметра и групповые подписи арматуры затем выводятся тем же универсальным механизмом схемы, что и для остальных сечений.</t>
  </si>
  <si>
    <t>B задает длину горизонтальной базы сечения между левым и правым торцом. H задает полную высоту сечения.</t>
  </si>
  <si>
    <t>Для каждой стороны отдельно выбирается Simple или Tapered. Simple - боковой торец со скруглениями R1 сверху и снизу. Tapered - наклонная боковая часть с теми же R1 и отдельным носовым радиусом R2.</t>
  </si>
  <si>
    <t>W используется для стороны Tapered и задает, насколько носовая часть выходит наружу от базового торца. Для Simple W можно оставлять равным 0.</t>
  </si>
  <si>
    <t>R1 - радиус сопряжения верхней и нижней горизонтальных граней с боковой частью. R2 - носовой радиус Tapered-части.</t>
  </si>
  <si>
    <t>Основная арматура задается по четырем строкам: H - левая, H - правая, B - верхняя, B - нижняя. as измеряется от бетонного контура до оси стержней внутрь сечения.</t>
  </si>
  <si>
    <t>Пустой или нулевой n либо d выключает первый ряд и все его дополнительные ряды; as отключенной наружной грани не читается. Для активной грани as обязателен и должен быть больше d/2; отрицательные количества и диаметры недопустимы. Потерянная строка ввода не заменяется размером шаблона.</t>
  </si>
  <si>
    <t>По B стержни ставятся равномерно на прямом участке между скруглениями. По H стержни ставятся равномерно вдоль боковой траектории с учетом Simple/Tapered-формы, as, W и радиусов.</t>
  </si>
  <si>
    <t>Дополнительные ряды d2/d3 работают так же, как в других генераторах: Stacked ставит ряд внутрь сечения, SideBySide - вдоль текущей линии раскладки; EachBar/EverySecondBar управляет привязкой к первому ряду.</t>
  </si>
  <si>
    <t>Положение loc и привязка bind обязательны только для существующего дополнительного ряда. При пустом или нулевом диаметре ряда они не читаются; при выключенном первом ряде не читаются также d2/d3. Ошибка формулы неактивного поля не мешает расчету, но при включении соответствующего ряда дает InputErr с адресом ячейки.</t>
  </si>
  <si>
    <t>После генерации программа работает с сечением одинаково независимо от того, было оно построено в книге или импортировано из AutoCAD.</t>
  </si>
  <si>
    <t>HollowRectangle задает бетонное кольцо: наружный скругленный прямоугольник H/B/R и внутреннее отверстие Opening H_o/B_o/R_o.</t>
  </si>
  <si>
    <t>Для активного HollowRectangle обязательны все шесть размеров контуров и оба смещения отверстия. Нулевой радиус или нулевое смещение задаются явным числом 0; пустота, TODO, ошибка формулы и потерянная строка не подставляют значения шаблона.</t>
  </si>
  <si>
    <t>H и B - наружные габариты, R - радиус наружных углов. Если R = 0, наружный контур становится обычным прямоугольником.</t>
  </si>
  <si>
    <t>H_o и B_o - габариты внутреннего отверстия Opening, R_o - радиус его углов. Если R_o = 0, отверстие становится прямоугольным.</t>
  </si>
  <si>
    <t>HollowRectangle.InnerOffsetX и HollowRectangle.InnerOffsetY смещают центр Opening относительно центра наружного прямоугольника. Положительный X смещает отверстие вправо, положительный Y - вверх.</t>
  </si>
  <si>
    <t>Opening должен целиком находиться внутри наружного контура. Если отверстие выходит за границы или площадь бетона становится нулевой, расчет останавливается с сообщением об ошибке ввода.</t>
  </si>
  <si>
    <t>Наружные строки H - левая, H - правая, B - верхняя, B - нижняя задают as, d и n напрямую. as измеряется от наружного бетонного контура до оси стержней внутрь бетонного кольца.</t>
  </si>
  <si>
    <t>Пустой или нулевой наружный n либо d выключает арматуру этой грани вместе с дополнительными рядами; as выключенной наружной грани не читается. Отрицательные количества и диаметры недопустимы. Обязательные ячейки активной формы и потерянные строки не подменяются значениями шаблона.</t>
  </si>
  <si>
    <t>Для наружных граней B стержни раскладываются по прямому участку между началами скруглений противоположных сторон. Первый и последний стержни имеют одинаковый отступ от начала и конца участка, равный принятому шагу.</t>
  </si>
  <si>
    <t>Внутренние строки H_o/B_o относятся к граням Opening. Пользователь задает только as и d; количество стержней n вычисляется автоматически проекцией соответствующих наружных стержней по нормали к внутренней линии раскладки.</t>
  </si>
  <si>
    <t>Отступ as граней Opening нужен также для ограничения проекций соседних внутренних граней. Поэтому его нужно явно задавать даже при отсутствии собственного ряда; отрицательный отступ недопустим. Для существующего ряда as должен быть больше d/2. Нулевой или пустой d выключает собственный ряд Opening, но не отменяет смысл его отступа для соседних граней.</t>
  </si>
  <si>
    <t>Для Opening направление 'внутрь сечения' противоположно пустоте: стержни смещаются от границы отверстия в тело бетона. Для наружных граней 'внутрь' направлено от наружного контура к центру бетонного кольца.</t>
  </si>
  <si>
    <t>Настройка Placement в аннотациях также учитывает это различие. Для внутренних граней Outside означает сторону пустоты, то есть от грани Opening к центру отверстия; для наружных граней Outside означает сторону вне сечения.</t>
  </si>
  <si>
    <t>Дополнительные ряды d2/d3 работают одинаково для наружных и внутренних граней: Stacked ставит ряд внутрь бетона, SideBySide - вдоль текущей линии раскладки; EachBar/EverySecondBar управляет привязкой к первому ряду.</t>
  </si>
  <si>
    <t>Для существующего дополнительного ряда loc и bind должны быть заполнены допустимыми значениями. При отсутствии первого ряда d2/d3 и их selectors не читаются; при отсутствии отдельного дополнительного ряда не читаются его loc/bind. Неактивная ошибка формулы сохраняется и становится InputErr только при обращении к этому параметру. Количество Opening не вводится вручную.</t>
  </si>
  <si>
    <t>Контур HollowRectangle сохраняется в Results двумя петлями: наружный контур и Opening. При AutoCAD export они выводятся отдельными замкнутыми полилиниями, чтобы отверстие не соединялось с наружной границей паразитной линией.</t>
  </si>
  <si>
    <t>Этот блок задает параметрическое бетонное сечение RectSet: один прямоугольник H1/B1 или два прямоугольника H1/B1 и H2/B2.</t>
  </si>
  <si>
    <t>RectSet.SectionType выбирает режим: Rectangle - работает только верхний прямоугольник H1/B1; LSection - Г-сечение из двух прямоугольников с общей левой гранью; TwoRectangles - два прямоугольника, где верхний можно сместить по X.</t>
  </si>
  <si>
    <t>Для активного RectSet обязателен SectionType и размеры H1/B1. В LSection и TwoRectangles также обязательны H2/B2; в TwoRectangles нужно явно задать UpperOffsetX, включая число 0 для отсутствия смещения. Пустота/TODO или потерянная строка активного поля являются ошибкой ввода, а не выбором размера шаблона.</t>
  </si>
  <si>
    <t>В Rectangle H2/B2, их армирование и UpperOffsetX не читаются; в LSection не читается UpperOffsetX. Пустые, текстовые значения и ошибки формул этих неактивных полей не влияют на выбранную форму. При включении использующей их формы ошибочные обязательные значения дают InputErr, а не заменяются default.</t>
  </si>
  <si>
    <t>RectSet.UpperOffsetX используется только в режиме TwoRectangles. Offset = 0 означает базовое положение: левая грань верхнего прямоугольника совпадает с левой гранью нижнего. Положительный Offset смещает верхний прямоугольник вправо по принятой оси X.</t>
  </si>
  <si>
    <t>Для LSection параметр UpperOffsetX не используется: положение верхнего прямоугольника задается самим режимом LSection.</t>
  </si>
  <si>
    <t>Для Rectangle нижний прямоугольник H2/B2 полностью отключается: он не участвует в бетонной геометрии, арматуре H2/B2, контурах и размерах.</t>
  </si>
  <si>
    <t>H1/B1 описывают верхний прямоугольник, H2/B2 - нижний прямоугольник. В двухпрямоугольных режимах полная высота расчетной формы равна H = H1 + H2.</t>
  </si>
  <si>
    <t>as - расстояние от бетонной грани до оси первого ряда стержней, измеренное по нормали внутрь сечения. Для H-граней это расстояние по X от левой/правой грани; для B-граней - по Y от верхней/нижней грани.</t>
  </si>
  <si>
    <t>d - диаметр стержней первого ряда на выбранной стороне грани. Пустая ячейка или 0 отключает этот ряд, даже если задано количество n.</t>
  </si>
  <si>
    <t>n - количество стержней первого ряда на выбранной стороне грани. Если n = 0, ряд и его дополнительные стержни не создаются.</t>
  </si>
  <si>
    <t>t нач. - отступ от начала линии раскладки до первого стержня. Начало линии определяется направлением обхода грани по часовой стрелке.</t>
  </si>
  <si>
    <t>t кон. - отступ от конца линии раскладки до последнего стержня. Конец линии также берется по направлению обхода грани по часовой стрелке.</t>
  </si>
  <si>
    <t>Для активной линии as, t нач. и t кон. обязательны. as должен быть больше d/2, оба отступа t должны быть неотрицательными. Пустой или нулевой n либо d выключает линию и все зависимые ряды; ее as/t и параметры дополнительных рядов не читаются. Отсутствующая строка ввода не означает типовой размер.</t>
  </si>
  <si>
    <t>Линия раскладки - это линия осей первого ряда стержней, параллельная выбранной бетонной грани; она уже смещена внутрь сечения на расстояние as, идет от края до края соответствующего прямоугольника и не обрезается на as сверху, снизу или по бокам.</t>
  </si>
  <si>
    <t>as влияет только на поперечное положение линии относительно бетонной грани. Доступную длину вдоль грани, на которой реально раскладываются стержни, уменьшают только t нач. и t кон.</t>
  </si>
  <si>
    <t>Доступная длина линии равна Lдоступная = Lграни - t нач. - t кон. Если эта величина отрицательная, программа выдает ошибку по соответствующей грани и линии.</t>
  </si>
  <si>
    <t>Шаг между стержнями при n &gt; 1: step = Lдоступная·(n - 1)⁻¹. Если n = 1, единственный стержень ставится в середину доступного участка.</t>
  </si>
  <si>
    <t>d_2row - диаметр второго ряда у той же стороны грани. Пустая ячейка или 0 означает, что второй ряд не создается.</t>
  </si>
  <si>
    <t>d_3row - диаметр третьего ряда у той же стороны грани. Пустая ячейка или 0 означает, что третий ряд не создается.</t>
  </si>
  <si>
    <t>loc_2row - направление второго ряда относительно первого: Stacked ставит стержень внутрь сечения, SideBySide ставит его вдоль грани рядом с первым рядом.</t>
  </si>
  <si>
    <t>loc_3row - направление третьего ряда относительно первого. Если оно совпадает с loc_2row и второй ряд существует, третий ряд ставится дальше от первого, перескакивая второй.</t>
  </si>
  <si>
    <t>bind_2row - привязка второго ряда к первому: EachBar ставит дополнительный стержень у каждого стержня первого ряда, EverySecondBar - через один.</t>
  </si>
  <si>
    <t>Положение loc_2row/loc_3row и привязка bind_2row/bind_3row общие для двух сторон каждой грани H1, B1, H2 или B2. Один объединенный селектор применяется к обеим строкам пары; диаметры дополнительных рядов для сторон задаются раздельно. В необъединенной таблице разные значения общего селектора в двух строках являются ошибкой ввода, а не независимыми настройками.</t>
  </si>
  <si>
    <t>Общие loc/bind обязательны, если соответствующий ряд существует хотя бы на одной из двух сторон. Если он отсутствует с обеих сторон, selectors не читаются. Ошибки формул сохраняются отдельно от пустоты: неактивное поле не мешает расчету, активное требует исправления указанной ячейки. Таблицы другой выбранной формы не участвуют в построении.</t>
  </si>
  <si>
    <t>bind_3row - привязка третьего ряда к первому: EachBar ставит дополнительный стержень у каждого стержня первого ряда, EverySecondBar - через один.</t>
  </si>
  <si>
    <t>Служебные имена в настройках: H1 - вертикальные грани верхнего прямоугольника; B1 - горизонтальные грани верхнего прямоугольника; H2 - вертикальные грани нижнего прямоугольника; B2 - горизонтальные грани нижнего прямоугольника.</t>
  </si>
  <si>
    <t>Суффикс _1 означает первую сторону грани: левая для H1/H2 и верхняя для B1/B2. Суффикс _2 означает вторую сторону: правая для H1/H2 и нижняя для B1/B2.</t>
  </si>
  <si>
    <t>Пример: строка на Config 'H2 - левая' внутри читается как RectSet.H2.as_1, RectSet.H2.d_1, RectSet.H2.n_1, RectSet.H2.StartOffset1 и RectSet.H2.EndOffset1.</t>
  </si>
  <si>
    <t>Размеры и групповые подписи арматуры создаются по смысловым граням RectSet-сечения и затем сохраняются в Results. Схема не угадывает грани по координатам уже после расчета.</t>
  </si>
  <si>
    <t>General.ExecutionReportEnabled - Записывать пошаговый txt-отчет выполнения расчета в папку с книгой. Файл перезаписывается при каждом новом запуске.</t>
  </si>
  <si>
    <t>Yes включает запись пошагового отчета выполнения расчета в txt-файл рядом с книгой.</t>
  </si>
  <si>
    <t>Файл называется RC_Section_NDM_execution_report.txt и перезаписывается при каждом новом запуске расчета, чтобы в папке не копились старые протоколы.</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</si>
  <si>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</si>
  <si>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Поэтому файл может быть большим, если сочетаний много или расчет сходится долго.</t>
  </si>
  <si>
    <t>General.NonCriticalMessagesEnabled - Показывать информационные окна об успешном расчете, обновлении схемы, импорте и экспорте. Ошибки и предупреждения выводятся всегда.</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</si>
  <si>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</si>
  <si>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убирает эти окна, чтобы пакетная работа не требовала каждый раз нажимать OK.</t>
  </si>
  <si>
    <t>Ошибки, предупреждения и сообщения о невыполненном действии выводятся независимо от этой настройки.</t>
  </si>
  <si>
    <t>General.WorstCombinationCriterion - Критерий выбора сочетания Worst в верхней сводке Results: прочность по деформациям, прочность по несущей, трещины или устойчивость.</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</si>
  <si>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</si>
  <si>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</si>
  <si>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</si>
  <si>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</si>
  <si>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</si>
  <si>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</si>
  <si>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</si>
  <si>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General.DiagramExtension - 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</si>
  <si>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Численное продолжение диаграмм (Extension) является общим инструментом решения равновесия. Оно действует в прямом НДС, пробах и итоговых состояниях Capacity, поиске образования трещин и состояниях PreCrackState/PostCrackState/CurrentCrackedState.</t>
  </si>
  <si>
    <t>При Yes продолжаются только активные ветви за их физическими пределами. Продолжение помогает получать устойчивые приближения и уточнять причину отказа, но не гарантирует сходимость любой задачи. Рекомендуемое значение для новой книги: Yes.</t>
  </si>
  <si>
    <t>Исходные физические точки, сопротивления, касательные, плато и предельные деформации не меняются. Для одной и той же корректно найденной физической точки результаты Yes/No должны совпадать в пределах расчетной точности.</t>
  </si>
  <si>
    <t>Равновесие только в техническом продолжении является вспомогательным численным результатом. Оно не увеличивает несущую способность, не дает больший допустимый M_crc/N_crc и не принимается как физически допустимое НДС. Оно может помочь подтвердить BaseFail для исходной части выбранного Capacity-пути вместо NumFail, если физический отказ действительно установлен.</t>
  </si>
  <si>
    <t>Выключенный растянутый бетон Ignore остается выключенным: sigma = 0 и Et = 0 при растяжении. Для отдельной роли CrackInitiation с UseDiagram растянутая ветвь активна и может продолжаться. Модели разных ролей не смешиваются.</t>
  </si>
  <si>
    <t>Разрешение Yes, фактическое ExtUsed и физическая допустимость являются разными фактами. ExtUsed = Yes относится к конечному найденному состоянию; промежуточный выход итерации за предел с возвратом в физический диапазон не означает отказ результата.</t>
  </si>
  <si>
    <t>При No используются обычные диаграммы. Скрытого включения продолжения в retry нет; при нормальных условиях расчет должен работать и без него. Формулы устойчивости, нормативные модули и сопротивления не меняются.</t>
  </si>
  <si>
    <t>При обновлении старой книги значение Solver.DirectState.DiagramExtension переносится в General.DiagramExtension до добавления defaults. Явное No сохраняется. Если заданы оба ключа, приоритет у уже существующего General.DiagramExtension; конфликт сопровождается предупреждением. Пустое или недопустимое явное значение является ошибкой настройки.</t>
  </si>
  <si>
    <t>Calculation.ZeroMomentPerDepth - 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</si>
  <si>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Эта настройка задает инженерный порог, ниже которого момент считается практически нулевым. Она нужна, чтобы после переноса точки приложения нагрузки, поворота осей или учета устойчивости случайный остаток вроде 1E-16 не включал моментную ветку расчета.</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</si>
  <si>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</si>
  <si>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</si>
  <si>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</si>
  <si>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</si>
  <si>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Это не численный допуск solver-а и не способ улучшить сходимость любой ценой. Если задать слишком большой порог, можно случайно убрать реальный малый момент или эксцентриситет. Если нужно проверить очень малый изгиб, уменьшите значение настройки.</t>
  </si>
  <si>
    <t>Geometry.Source - 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</si>
  <si>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</si>
  <si>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Generated: программа сама строит бетонную сетку, автоматически расставляет арматуру и готовит подписи для схемы. Этот режим удобен для параметрических сечений Circle, RoundedRectangle, HollowRectangle и RectSet.</t>
  </si>
  <si>
    <t>AutoCAD: геометрия должна быть заранее загружена отдельной кнопкой 'Импортировать геометрию из AutoCAD'. Кнопка читает только объекты Region на слоях AutoCAD.Import.ConcreteLayer и AutoCAD.Import.RebarLayer, записывает их в Results и сразу показывает предварительную схему без расчетных значений.</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</si>
  <si>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</si>
  <si>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</si>
  <si>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</si>
  <si>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Geometry.Type - Тип сечения для Geometry.Source = Generated. Поддерживается: RoundedRectangle, HollowRectangle, Circle или RectSet.</t>
  </si>
  <si>
    <t>Поддерживаемые варианты: Circle, RoundedRectangle, HollowRectangle, RectSet. Для выбранной формы программа строит геометрию, расставляет арматуру и, если умеет, готовит подписи для схемы.</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</si>
  <si>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</si>
  <si>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потому что в этом режиме фактическая сетка приходит из чертежа.</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</si>
  <si>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</si>
  <si>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 Шаг бетонной волоконной сетки по X для Geometry.Source = Generated.</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</si>
  <si>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</si>
  <si>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При Generated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</si>
  <si>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</si>
  <si>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</si>
  <si>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</si>
  <si>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</si>
  <si>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</si>
  <si>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Mesh.StepY - Шаг бетонной волоконной сетки по Y для Geometry.Source = Generated. При равенстве Mesh.StepX и Mesh.StepY элементы сетки квадратные.</t>
  </si>
  <si>
    <t>Mesh.BoundarySubdivisions - Количество подъячеек по каждой оси для граничной базовой ячейки при Geometry.Source = Generated; 1 - быстрый режим по центру ячейки.</t>
  </si>
  <si>
    <t>При Generated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</si>
  <si>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</si>
  <si>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</si>
  <si>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Чем больше значение, тем лучше описываются круги, скругления и уступы, но тем дольше строится модель. Для грубого теста обычно достаточно 1, для проверки геометрии лучше увеличивать.</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</si>
  <si>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</si>
  <si>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</si>
  <si>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Load.ReferenceOffsetX - 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</si>
  <si>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</si>
  <si>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Если задан offset, программа учитывает дополнительный момент от смещения точки приложения нагрузки относительно бетонного центра.</t>
  </si>
  <si>
    <t>Инженерный смысл: осевая сила N при ненулевом offset создает дополнительный момент от эксцентриситета. Поэтому изменение offset при тех же N, Mx, My физически меняет расчетную задачу.</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</si>
  <si>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</si>
  <si>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</si>
  <si>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</si>
  <si>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Load.ReferenceOffsetY - 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</si>
  <si>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Solver.Method - Метод поиска равновесия НДС. Допустимо только Newton или Secant; пустое или неизвестное значение считается ошибкой исходных данных.</t>
  </si>
  <si>
    <t>Newton на каждой итерации собирает локальную матрицу жесткости сечения и по ней находит поправку к трем параметрам плоскости деформаций: ε_0, κ_x и κ_y. В справке ниже эта матрица показана отдельным блоком.</t>
  </si>
  <si>
    <t>Secant использует самостоятельную секущую схему с приближенной матрицей чувствительности и контролируемыми рестартами. Это не скрытый вызов Newton.</t>
  </si>
  <si>
    <t>Для обычных расчетов и для всех LoadPath обычно предпочтителен Newton: он чаще быстрее и устойчивее, потому что использует локальную жесткость сечения на текущей плоскости деформаций.</t>
  </si>
  <si>
    <t>Secant полезен как диагностическая альтернатива, если хочется проверить чувствительность результата к методу равновесия. На нелинейных диаграммах и особенно внутри LoadMultiplier он часто медленнее, потому что может требовать больше пробных пересчетов и рестартов.</t>
  </si>
  <si>
    <t>Выбор Solver.Method влияет на прямой расчет НДС и на проверки равновесия внутри LoadMultiplier. Для UltimateStrain используется отдельная предельная постановка, но с теми же допусками и ограничениями шага.</t>
  </si>
  <si>
    <t>Пустое или недопустимое значение дает статус InputErr. Программа не переключается на другой метод молча.</t>
  </si>
  <si>
    <t>Solver.MaxIterations - Применяется к Newton и Secant. Максимальное число итераций на ступень нагрузки; увеличение повышает шанс сходимости, но увеличивает время.</t>
  </si>
  <si>
    <t>Это максимум итераций на одной ступени приложения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</si>
  <si>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</si>
  <si>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Базовое значение 80 выбрано с запасом для случаев, где приращение деформации ограничено Solver.MaxDeltaEpsilon0. Например, при сильном осевом растяжении программа может идти к равновесию маленькими шагами и 40 итераций бывает недостаточно.</t>
  </si>
  <si>
    <t>Увеличение может помочь тяжелой нелинейной задаче, но увеличивает время и не исправляет ошибочные исходные данные.</t>
  </si>
  <si>
    <t>Solver.LoadSteps - Применяется к Newton и Secant. Число ступеней приложения нагрузки в прямом НДМ; больше ступеней обычно устойчивее, но медленнее.</t>
  </si>
  <si>
    <t>Это число частей, на которые дробится заданная нагрузка в прямом расчете НДС.</t>
  </si>
  <si>
    <t>При нескольких ступенях программа сначала ищет равновесие для части нагрузки, затем постепенно доходит до полной N + Mx + My.</t>
  </si>
  <si>
    <t>Больше ступеней обычно устойчивее для нелинейных диаграмм, но каждая ступень требует своих итераций.</t>
  </si>
  <si>
    <t>Solver.ToleranceN - Применяется к Newton и Secant. Абсолютный допуск равновесия по продольной силе в выбранной INPUT-единице силы; значение переводится во внутренние Н.</t>
  </si>
  <si>
    <t>Это абсолютный допуск невязки по продольной силе N. Число в Config вводится в текущей INPUT-единице силы, указанной в блоке Units.</t>
  </si>
  <si>
    <t>Перед расчетом программа переводит этот допуск во внутренние Н и уже там проверяет равновесие.</t>
  </si>
  <si>
    <t>Критерий по силе считается выполненным, когда |Nint - N| не больше переведенного допуска.</t>
  </si>
  <si>
    <t>Практический ориентир для строгого расчета: при INPUT Force = N можно ставить около 1; при kN - около 0.001; при tf - около 0.0001. Все три варианта дают примерно один и тот же внутренний допуск порядка 1 Н.</t>
  </si>
  <si>
    <t>В столбце Ед. эта настройка должна показывать текущую INPUT-единицу силы формулой из rngUnitSettings. Если пользователь меняет Units.Force.Input, подпись единицы у Solver.ToleranceN меняется автоматически.</t>
  </si>
  <si>
    <t>Меньший допуск строже, но может увеличить число итераций или вызвать NumFail из-за слишком жесткого критерия.</t>
  </si>
  <si>
    <t>Solver.ToleranceMx - Применяется к Newton и Secant. Абсолютный допуск равновесия по моменту Mx в выбранной INPUT-единице момента; значение переводится во внутренние Н*мм.</t>
  </si>
  <si>
    <t>Это абсолютный допуск невязки по моменту Mx. Число в Config вводится в текущей INPUT-единице момента, указанной в блоке Units.</t>
  </si>
  <si>
    <t>Перед расчетом программа переводит этот допуск во внутренние Н*мм и уже там проверяет равновесие.</t>
  </si>
  <si>
    <t>Критерий считается выполненным, когда |Mxint - Mx| не больше переведенного допуска.</t>
  </si>
  <si>
    <t>Практический ориентир для строгого расчета: при INPUT Moment = Н*мм можно ставить около 1000; при kN*m - около 0.001; при tf*m - около 0.0001. Все три варианта дают примерно один и тот же внутренний допуск порядка 1000 Н*мм.</t>
  </si>
  <si>
    <t>В столбце Ед. эта настройка показывает текущую INPUT-единицу момента из блока Units. Это важно для Capacity.SolutionStrategy = LoadMultiplier, потому что для каждой проверяемой точки нужно заново проверить равновесие.</t>
  </si>
  <si>
    <t>Допуск относится к равновесию решателя, а не к точности вывода момента в таблицу Results.</t>
  </si>
  <si>
    <t>Solver.ToleranceMy - Применяется к Newton и Secant. Абсолютный допуск равновесия по моменту My в выбранной INPUT-единице момента; значение переводится во внутренние Н*мм.</t>
  </si>
  <si>
    <t>Это абсолютный допуск невязки по моменту My. Число в Config вводится в текущей INPUT-единице момента, указанной в блоке Units.</t>
  </si>
  <si>
    <t>Критерий считается выполненным, когда |Myint - My| не больше переведенного допуска.</t>
  </si>
  <si>
    <t>Практический ориентир такой же, как для Solver.ToleranceMx: 1000 при Н*мм; 0.001 при kN*m; 0.0001 при tf*m. Это не обязательные нормативные значения, а рабочие численные допуски.</t>
  </si>
  <si>
    <t>В столбце Ед. эта настройка должна показывать текущую INPUT-единицу момента формулой из rngUnitSettings.</t>
  </si>
  <si>
    <t>Слишком малое значение может сделать расчет чувствительным к дискретизации сетки и округлениям.</t>
  </si>
  <si>
    <t>Solver.LineSearchEnabled - Общая настройка Newton и Secant. Разрешает дробить слишком резкий шаг, если полный шаг ухудшает невязку равновесия.</t>
  </si>
  <si>
    <t>Line search проверяет, улучшает ли предложенный итерационный шаг равновесие.</t>
  </si>
  <si>
    <t>Если полный шаг слишком резкий, программа пробует уменьшенный шаг с коэффициентом α.</t>
  </si>
  <si>
    <t>Включение повышает устойчивость на нелинейных диаграммах, но может добавить вычисления внутренних усилий.</t>
  </si>
  <si>
    <t>Solver.DampingInitial - Общая настройка Newton и Secant. Начальный множитель шага перед line search; 1 означает пробовать полный расчетный шаг.</t>
  </si>
  <si>
    <t>Это начальный множитель итерационной поправки.</t>
  </si>
  <si>
    <t>Формула шага: u_new = u_old + α · Δu, где u_old - текущая плоскость деформаций, Δu - найденная поправка, α - доля принятого шага. На первом пробном шаге α берется из Solver.DampingInitial.</t>
  </si>
  <si>
    <t>Значение меньше 1 делает первый шаг осторожнее. Это может улучшить сходимость, но обычно увеличивает число итераций.</t>
  </si>
  <si>
    <t>Обычный стартовый вариант - 1. Если расчет часто срывается на первом большом шаге, можно пробовать 0.5 или 0.25. Это безразмерный коэффициент, поэтому при смене N/kN/tf, mm/m или MPa/kPa его числовое значение менять не нужно.</t>
  </si>
  <si>
    <t>Solver.MinLineSearchAlpha - Общая настройка Newton и Secant. Минимальный множитель шага; ниже этого значения шаг считается неудачным.</t>
  </si>
  <si>
    <t>Это минимально допустимый коэффициент α при дроблении итерационного шага line search.</t>
  </si>
  <si>
    <t>Если шаг уже уменьшен до этого α и равновесие все равно не улучшается, line search считается неуспешным.</t>
  </si>
  <si>
    <t>Меньшее значение разрешает сильнее дробить шаг и иногда спасает сложный расчет. Но если α приходится уменьшать слишком сильно, это часто признак плохой обусловленности, грубой сетки или проблемных диаграмм.</t>
  </si>
  <si>
    <t>Практический диапазон: 0.1 - грубый и быстрый line search; 0.03125 - рабочее значение; 0.01 - более терпеливый, но медленный режим. Это безразмерная доля шага, от выбранных единиц нагрузки и длины не зависит.</t>
  </si>
  <si>
    <t>Solver.MaxDeltaEpsilon0 - Общая настройка Newton и Secant. Максимальное изменение базовой деформации ε_0 за одну итерацию.</t>
  </si>
  <si>
    <t>Это ограничение приращения средней деформации ε_0 за одну итерацию.</t>
  </si>
  <si>
    <t>После вычисления поправки Δε_0 программа не разрешает ей быть больше заданного предела.</t>
  </si>
  <si>
    <t>Ограничение защищает расчет от нереалистичного скачка плоскости деформаций. Это численная защита, а не физический предел деформации материала.</t>
  </si>
  <si>
    <t>Ориентиры: 0.001 - более свободный шаг; 0.0005 - обычное значение; 0.0001 - осторожный режим для жестких диаграмм. Единица - относительная деформация, то есть безразмерная величина; при смене единиц нагрузки/длины значение не пересчитывается.</t>
  </si>
  <si>
    <t>Solver.MaxDeltaKappa - Общая настройка Newton и Secant. Максимальное изменение кривизны κ_x/κ_y за одну итерацию.</t>
  </si>
  <si>
    <t>Это ограничение приращения кривизны κ_x и κ_y за одну итерацию.</t>
  </si>
  <si>
    <t>После вычисления поправок Δκ_x и Δκ_y программа масштабирует шаг, если хотя бы одна кривизна меняется больше разрешенного предела.</t>
  </si>
  <si>
    <t>Настройка не задает предельную кривизну сечения. Она ограничивает только один итерационный скачок, чтобы плоскость деформаций не перескакивала через устойчивое решение.</t>
  </si>
  <si>
    <t>Меньшее значение обычно делает расчет спокойнее, но медленнее. Слишком большое значение может привести к срыву line search и пользовательскому статусу NumFail.</t>
  </si>
  <si>
    <t>Число вводится в текущей INPUT-единице кривизны. Эквивалентные записи одного внутреннего предела шага: 0.00001 при Units.Curvature.Input = 1/mm или примерно 0.01 при Units.Curvature.Input = 1/m.</t>
  </si>
  <si>
    <t>Solver.SecantMaxRestarts - Применяется только к Secant. Максимальное число контролируемых перезапусков приближенной матрицы чувствительности.</t>
  </si>
  <si>
    <t>Это максимум перезапусков приближенной матрицы чувствительности в методе Secant.</t>
  </si>
  <si>
    <t>Перезапуск нужен, когда секущая матрица стала неудачной и дальнейшие шаги не улучшают невязку.</t>
  </si>
  <si>
    <t>Настройка используется только при Solver.Method = Secant.</t>
  </si>
  <si>
    <t>Solver.SecantMinStepNorm - Применяется только к Secant. Минимально допустимая норма secant-шага; слишком малый шаг считается застоем.</t>
  </si>
  <si>
    <t>Это минимальная норма шага метода Secant.</t>
  </si>
  <si>
    <t>Если рассчитанный шаг становится меньше этого порога, программа считает, что метод застрял и не делает полезного продвижения.</t>
  </si>
  <si>
    <t>Настройка защищает от бесконечных микрошагов без улучшения равновесия.</t>
  </si>
  <si>
    <t>Обычно это очень малое безразмерное число: 1E-12 как рабочий уровень, 1E-10 для более грубой остановки, 1E-14 для более терпеливой проверки. От пользовательских единиц нагрузки и длины оно не зависит.</t>
  </si>
  <si>
    <t>Capacity.SolutionStrategy - 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</si>
  <si>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Capacity.SolutionStrategy задает предпочтительную стратегию поиска предельной точки для траектории, заданной в строке сочетания столбцом LoadPath. Это не жесткий запрет на другую ветку, потому что в некоторых траекториях программа выбирает более устойчивый путь и отдельно показывает фактический метод в Results.</t>
  </si>
  <si>
    <t>Выбор обязателен: Auto, UltimateStrain или LoadMultiplier. Пустая ячейка, TODO, ошибка формулы, неизвестный вариант либо отсутствующая строка останавливают расчет с InputErr до запуска НДС. Сообщение называет настройку, ячейку Config или раздел для восстановления строки и объясняет, что исправить; начальное Auto не подставляется вместо ошибочного ввода.</t>
  </si>
  <si>
    <t>LoadPath показывает, какие компоненты нагрузки умножаются на λ: λ*Mx, λ*My, λ*Mxy, λ*N или λ*NMxy. Остальные компоненты остаются постоянными.</t>
  </si>
  <si>
    <t>Если масштабируется N, то момент от смещения точки приложения N масштабируется вместе с N. Это сохраняет одну и ту же линию действия продольной силы.</t>
  </si>
  <si>
    <t>Auto: рекомендуемый режим. Для изгибных траекторий программа сначала пробует быстрый UltimateStrain. Если эта задача не сошлась численно, она автоматически повторяет поиск через LoadMultiplier по той же самой λ-траектории.</t>
  </si>
  <si>
    <t>LoadMultiplier: программа подбирает множитель λ пробными расчетами НДС по общей формуле N = N_0 + λ·N_base, Mx = Mx_0 + λ·Mx_base, My = My_0 + λ·My_base. Индекс 0 означает постоянную часть траектории, base - масштабируемую часть.</t>
  </si>
  <si>
    <t>UltimateStrain: программа напрямую ищет плоскость деформаций, где одновременно выполнены условия выбранной λ-траектории и достигнута одна из предельных деформаций бетона или арматуры.</t>
  </si>
  <si>
    <t>Важное исключение для силовой осевой траектории: если выбран λ*N или выбран λ*NMxy при нулевых пользовательских Mx/My, программа сразу использует LoadMultiplier. Такой путь масштабирует только продольную силу и моменты ее переноса, поэтому прямая предельная постановка UltimateStrain может быть вырожденной на горизонтальном плато диаграммы.</t>
  </si>
  <si>
    <t>В Summary это видно в отдельном столбце CapacitySolutionMethod. Он показывает не пожелание из Config, а фактическую ветку, которой программа реально нашла предельную точку: UltimateStrain или LoadMultiplier.</t>
  </si>
  <si>
    <t>Оба метода используют одну и ту же расчетную модель, одинаковые диаграммы материалов и одинаковый формат результата. Отдельных пользовательских режимов SolveMx/SolveMy/SolveMxy нет.</t>
  </si>
  <si>
    <t>Практический выбор: Auto удобен для обычной работы. UltimateStrain обычно быстрее для изгибных и смешанных траекторий, а LoadMultiplier устойчивее в вырожденных случаях, особенно при чистой продольной силе.</t>
  </si>
  <si>
    <t>Самые быстрые траектории обычно λ*Mx, λ*My и λ*Mxy при Capacity.SolutionStrategy = UltimateStrain или Auto. В этих случаях N остается постоянной, программа напрямую ищет предельную плоскость деформаций и затем получает λ из найденного предельного момента. Такой путь не требует многократно запускать полный прямой расчет НДС для разных λ.</t>
  </si>
  <si>
    <t>Более тяжелые и долгие режимы - λ*N и особенно λ*NMxy, а также любой путь при Capacity.SolutionStrategy = LoadMultiplier. Причина не в типе сечения, а в математической постановке: если масштабируется N, нужно проверять целую силовую траекторию N = N0 + λ·Nbase, Mx = Mx0 + λ·Mxbase, My = My0 + λ·Mybase. Для каждого пробного λ программа заново ищет равновесие, поэтому время растет примерно пропорционально числу пробных точек и количеству внутренних итераций.</t>
  </si>
  <si>
    <t>λ*NMxy является самым общим вариантом: одновременно меняются N, Mx и My, поэтому прямой UltimateStrain должен удерживать результат на трехмерной линии в пространстве усилий N-Mx-My. Это устойчиво и универсально, но численно тяжелее, чем типовой инженерный случай N + λ*Mxy с постоянной N.</t>
  </si>
  <si>
    <t>Если нужен быстрый расчет предельного момента при заданной продольной силе, обычно выбирают λ*Mxy или λ*Mx/λ*My. Если нужно именно предельное осевое усилие или масштабирование всего сочетания целиком, выбирают λ*N или λ*NMxy и принимают, что расчет может идти заметно дольше.</t>
  </si>
  <si>
    <t>Численная несходимость не является физическим разрушением. Если равновесие не найдено, пользовательский статус должен быть NumFail, а не FAIL по физическому пределу.</t>
  </si>
  <si>
    <t>Capacity.SolverMaxIterations - Актуально для всех методов. Ограничивает число попыток найти равновесие или предельное состояние.</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</si>
  <si>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</si>
  <si>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Для UltimateStrain эта же настройка ограничивает число итераций прямого поиска предельной плоскости деформаций.</t>
  </si>
  <si>
    <t>Если значение слишком мало, сложное сочетание может получить NumFail даже тогда, когда физически сечение несет нагрузку. Если значение слишком велико, расчет может дольше пытаться сойтись на плохих исходных данных.</t>
  </si>
  <si>
    <t>Практически: увеличивать имеет смысл, когда диаграммы корректны, геометрия нормальная, но расчет останавливается по превышению числа итераций. Если ошибка вызвана неправильными единицами, пустыми диаграммами или нереалистичной нагрузкой, увеличение итераций проблему не исправит.</t>
  </si>
  <si>
    <t>Capacity.SolverMaxIterations - это защитный численный параметр программы. Он не является расчетным коэффициентом СП.</t>
  </si>
  <si>
    <t>Capacity.ToleranceStrain - Актуально для UltimateStrain и первой ветки Auto. Абсолютный допуск достижения предельной деформации критического бетонного волокна или стержня.</t>
  </si>
  <si>
    <t>В UltimateStrain программа не перебирает λ. Она подбирает плоскость деформаций так, чтобы одновременно были выполнены равновесие по N, сохранено направление Mx/My и один критический элемент дошел до своего предела деформации.</t>
  </si>
  <si>
    <t>Для силовой осевой траектории λ*N, а также для λ*NMxy без пользовательских моментов, этот параметр обычно не участвует: программа сразу применяет LoadMultiplier, где итоговую точность задает Capacity.ToleranceLambda.</t>
  </si>
  <si>
    <t>Capacity.ToleranceStrain говорит, насколько близко к этому пределу нужно попасть. Например при пределе бетона -0.0035 и допуске 0.00001 расчет может остановиться, когда критическая деформация отличается от предела примерно на эту величину.</t>
  </si>
  <si>
    <t>Это не физический предел. Физические пределы берутся из диаграммы выбранного расчета: бетонные пределы задает построенная диаграмма бетона, пределы арматуры - построенная диаграмма арматуры.</t>
  </si>
  <si>
    <t>Меньший допуск дает более строгую численную остановку, но может увеличить число итераций или привести к NumFail на сложной геометрии/диаграмме. Больший допуск ускоряет расчет, но делает найденную λ менее точной.</t>
  </si>
  <si>
    <t>Ориентиры: 0.0001 - грубее и быстрее; 0.00001 - обычное значение; 0.000001 - строгая проверка, которая может потребовать больше итераций. Это относительная деформация, безразмерная величина; при смене единиц длины или нагрузки ее не пересчитывают.</t>
  </si>
  <si>
    <t>Capacity.ToleranceStrain - это численный допуск реализации. Он не является расчетным коэффициентом или отдельным требованием СП.</t>
  </si>
  <si>
    <t>Capacity.MaxLambda - Только для LoadMultiplier. Верхняя граница расширения скобки поиска λ.</t>
  </si>
  <si>
    <t>Это защитная верхняя граница расширения скобки в методе LoadMultiplier.</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</si>
  <si>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</si>
  <si>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</si>
  <si>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</si>
  <si>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Capacity.SearchMethod - Метод одномерного поиска для LoadMultiplier и для повторной попытки в Auto. Поддерживается только Bisection, Brent или Secant.</t>
  </si>
  <si>
    <t>Capacity.SearchMethod работает только там, где фактически используется LoadMultiplier: при явном LoadMultiplier, при повторной попытке из Auto и при осевых траекториях, которые программа сразу считает через LoadMultiplier как более устойчивую постановку.</t>
  </si>
  <si>
    <t>Для λ*Mx, λ*My и λ*Mxy в обычном режиме Auto/UltimateStrain эта настройка не влияет, пока расчет не перешел в повторный поиск через LoadMultiplier.</t>
  </si>
  <si>
    <t>Bisection: самый предсказуемый и обычно предпочтительный вариант. Он сохраняет интервал, внутри которого меняется знак целевой функции, и на каждой итерации делит его пополам. Чаще всего он не самый быстрый по числу шагов, зато хорошо переносит неровную нелинейную функцию.</t>
  </si>
  <si>
    <t>Brent: обычно быстрее Bisection, если функция по λ достаточно гладкая. Метод тоже держит безопасный интервал, но при возможности делает более умный интерполяционный шаг. Если шаг получается рискованным, возвращается к безопасному шагу внутри интервала.</t>
  </si>
  <si>
    <t>Secant: потенциально быстрый на гладких задачах, но в текущих LoadPath чаще менее предпочтителен. Он берет две последние проверенные точки λ и прогнозирует следующую точку; при плохом прогнозе, слишком малом шаге или застое может остановиться с NumFail.</t>
  </si>
  <si>
    <t>Практически: Bisection - надежная базовая стратегия; Brent - хороший кандидат, если хочется ускорить LoadMultiplier и проверка стабильна; Secant лучше использовать для диагностики, а не как основной режим.</t>
  </si>
  <si>
    <t>Выбор обязателен даже при UltimateStrain, где этот численный метод не активен. Пустое значение, TODO, ошибка формулы, неизвестный вариант либо отсутствующая строка дают InputErr до запуска НДС. Сообщение указывает ячейку Config или раздел и требует выбрать Bisection, Brent или Secant; скрытой подстановки метода нет.</t>
  </si>
  <si>
    <t>Bisection, Brent и Secant - это численные техники поиска предельного множителя. СП не предписывает конкретный алгоритм одномерного поиска для этой реализации.</t>
  </si>
  <si>
    <t>Capacity.InitialLambda - Начальный множитель λ при поиске верхней границы несущей способности.</t>
  </si>
  <si>
    <t>Это начальная величина λ для метода LoadMultiplier на выбранной траектории LoadPath.</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</si>
  <si>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</si>
  <si>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</si>
  <si>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</si>
  <si>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Capacity.ToleranceLambda - Общий допуск одномерного поиска λ для Bisection, Brent и Secant.</t>
  </si>
  <si>
    <t>Это точность одномерного поиска предельного множителя λ в LoadMultiplier.</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</si>
  <si>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</si>
  <si>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</si>
  <si>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</si>
  <si>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Capacity.MaxRetries - Число повторов той же λ-точки после NumFail/SingularTangent. 0 - без повторов; при повторе LoadSteps = BaseLoadSteps·2^attempt.</t>
  </si>
  <si>
    <t>Это число дополнительных попыток для одной и той же точки λ, если внутренний расчет НДС не сошелся.</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</si>
  <si>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</si>
  <si>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</si>
  <si>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Одновременно уменьшается допустимый шаг по кривизне: MaxDeltaKappa_eff = Solver.MaxDeltaKappa·2^{-attempt}. Поэтому повтор становится мягче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</si>
  <si>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</si>
  <si>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</si>
  <si>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Ориентиры: 0 - значение по умолчанию, без страховочной попытки и максимально быстро; 1 - одна мягкая повторная попытка для проблемной точки; 2...3 - медленнее, но полезно для жестких диаграмм и крупной сетки. Это счетчик попыток, от единиц измерения не зависит.</t>
  </si>
  <si>
    <t>Capacity.BaseLoadSteps - Базовое число ступеней нагрузки первой попытки λ-точки LoadMultiplier. При MaxRetries &gt; 0 повторы автоматически используют 2, 4, ... базовых шага.</t>
  </si>
  <si>
    <t>Это базовое число ступеней приложения нагрузки для каждой λ-точки в LoadMultiplier.</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</si>
  <si>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</si>
  <si>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</si>
  <si>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</si>
  <si>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</si>
  <si>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Рекомендуемое значение по умолчанию - 1: обычные сходящиеся λ-точки остаются быстрыми, а страховку при необходимости лучше включать через Capacity.MaxRetries.</t>
  </si>
  <si>
    <t>Ориентиры: 1 - быстро и обычно достаточно; 2...4 - мягче для нелинейных диаграмм, но дороже на каждой λ-точке; 8 и больше - только если отдельные точки часто дают NumFail даже после повторной попытки. Это количество ступеней, не размерная величина.</t>
  </si>
  <si>
    <t>Stability.Code - Выбор методики учета продольного изгиба: SP63 или SP35. Расчет включается отдельно в профиле.</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</si>
  <si>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</si>
  <si>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</si>
  <si>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</si>
  <si>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</si>
  <si>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Stability.ElementLength - Геометрическая длина элемента L. Расчетная длина по главным плоскостям получается как l_0,1 = μ_1·L и l_0,2 = μ_2·L.</t>
  </si>
  <si>
    <t>Это геометрическая длина элемента L до умножения на μ1/μ2.</t>
  </si>
  <si>
    <t>Для критической силы и гибкости программа считает расчетные длины l_0,1 = μ1·L и l_0,2 = μ2·L.</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</si>
  <si>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</si>
  <si>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</si>
  <si>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Stability.Mu1 - Коэффициент расчетной длины для плоскости 1: изгиб вокруг главной оси 1 с моментом инерции I_1.</t>
  </si>
  <si>
    <t>Коэффициент задает расчетную длину в соответствующей главной плоскости приведенного сечения.</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</si>
  <si>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</si>
  <si>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</si>
  <si>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</si>
  <si>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</si>
  <si>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Stability.Mu2 - Коэффициент расчетной длины для плоскости 2: изгиб вокруг главной оси 2 с моментом инерции I_2.</t>
  </si>
  <si>
    <t>Stability.SystemType - Расчетная схема элемента: Determinate - статически определимая; Indeterminate - статически неопределимая.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</si>
  <si>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</si>
  <si>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</si>
  <si>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</si>
  <si>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</si>
  <si>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Stability.ZeroMomentEccentricitySign1 - Направление случайного эксцентриситета при M1=0: положительная нормаль к главной оси 1 или обратная сторона.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</si>
  <si>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</si>
  <si>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</si>
  <si>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</si>
  <si>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</si>
  <si>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</si>
  <si>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Stability.ZeroMomentEccentricitySign2 - Направление случайного эксцентриситета при M2=0: положительная нормаль к главной оси 2 или обратная сторона.</t>
  </si>
  <si>
    <t>Stability.AccidentalEccentricityMode - Как задавать случайный эксцентриситет: AutoWithL - по геометрической длине L; AutoWithμL - по расчетной длине μL; User - взять заданный модуль.</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</si>
  <si>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</si>
  <si>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</si>
  <si>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</si>
  <si>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</si>
  <si>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Stability.AccidentalEccentricityUser1 - Модуль случайного эксцентриситета плоскости 1 для режима User: плечо по нормали к главной оси 1.</t>
  </si>
  <si>
    <t>Используется только при Stability.AccidentalEccentricityMode = User.</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</si>
  <si>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</si>
  <si>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</si>
  <si>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</si>
  <si>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</si>
  <si>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</si>
  <si>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Stability.AccidentalEccentricityUser2 - Модуль случайного эксцентриситета плоскости 2 для режима User: плечо по нормали к главной оси 2.</t>
  </si>
  <si>
    <t>Stability.AccidentalEccentricityPlanes - OnlyMomentPlane - учитывать случайный эксцентриситет только в плоскостях с моментом; BothPlanes - учитывать в обеих главных плоскостях.</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</si>
  <si>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</si>
  <si>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</si>
  <si>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</si>
  <si>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Stability.PhiLMode - Auto - коэффициент длительности считается по длительной части момента; PhiL2 - принять φ_l = 2 в расчетных ветвях N_cr/η.</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</si>
  <si>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</si>
  <si>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</si>
  <si>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</si>
  <si>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</si>
  <si>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</si>
  <si>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</si>
  <si>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</si>
  <si>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Stability.SP63.Ks - Коэффициент ks при вкладе арматуры в условную жесткость D по СП 63.</t>
  </si>
  <si>
    <t>Эта настройка применяется только при Stability.Code = SP63.</t>
  </si>
  <si>
    <t>k_s участвует в условной жесткости D = k_b·E_b·I_b + k_s·E_s·I_s.</t>
  </si>
  <si>
    <t>Коэффициент η применяется только при гибкости l_0/i &gt; 14. При l_0/i ≤ 14 программа принимает η = 1, но N_cr все равно выводит справочно.</t>
  </si>
  <si>
    <t>DeltaEMin и DeltaEMax ограничивают δ_e = e_0/h в формуле k_b. По СП 63 для расчета принимается диапазон 0.15...1.5.</t>
  </si>
  <si>
    <t>Материалы берутся строго из профиля: расчет устойчивости не подменяет ULS(I)/SLS(II) сам.</t>
  </si>
  <si>
    <t>Stability.SP63.DeltaEMin - Нижнее ограничение δ_e в формуле условной жесткости СП 63.</t>
  </si>
  <si>
    <t>Stability.SP63.DeltaEMax - Верхнее ограничение δ_e в формуле условной жесткости СП 63.</t>
  </si>
  <si>
    <t>Stability.SP35.PhiP - Коэффициент φ_p. Для ненапрягаемой арматуры в текущей постановке обычно принимается 1.</t>
  </si>
  <si>
    <t>Эта настройка применяется только при Stability.Code = SP35.</t>
  </si>
  <si>
    <t>PhiP оставлен пользовательским коэффициентом φ_p. Для ненапрягаемой арматуры в текущей постановке обычно используется значение 1.</t>
  </si>
  <si>
    <t>NOverNcrLimit контролирует условие N/N_cr для ветви η СП 35. В Results эта проверка выводится как коэффициент запаса NOverNcrLimit·N_cr/N: значение больше 1 означает, что условие выполняется.</t>
  </si>
  <si>
    <t>Табличные коэффициенты СП 35 берутся из отдельной таблицы rngSP35Table721 на Config, а не из кода.</t>
  </si>
  <si>
    <t>Stability.SP35.NOverNcrLimit - Контрольное ограничение N/N_cr для ветви СП 35 с коэффициентом η; в Results выводится запас Stability.SP35.NOverNcrLimit·N_cr/N.</t>
  </si>
  <si>
    <t>SLS.Crack.Allowable - Допустимая ширина раскрытия a_crc,ult, задается пользователем по нормам и условиям эксплуатации.</t>
  </si>
  <si>
    <t>Все поля раздела SLS.Crack должны быть заполнены допустимыми значениями. Пустая ячейка, TODO, ошибка формулы Excel или отсутствующая строка являются ошибкой исходных данных, а не командой использовать значение по умолчанию. Начальные значения новых книг не подставляются вместо неверного ввода. Числовые Allowable, Phi1, Phi2, Phi3 и PsiS должны быть положительными; Phi3 и PsiS сохраняют допустимое число и в автоматических режимах, хотя не задают применяемый коэффициент.</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</si>
  <si>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</si>
  <si>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</si>
  <si>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</si>
  <si>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</si>
  <si>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</si>
  <si>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</si>
  <si>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SLS.Crack.InitiationSolutionStrategy - Как искать уровень образования трещины: Auto, UltimateStrain или LoadMultiplier.</t>
  </si>
  <si>
    <t>Эта настройка задает численный способ поиска образования нормальной трещины. Физический путь выбирается общей колонкой LoadPath в строке сочетания, как и при поиске несущей способности.</t>
  </si>
  <si>
    <t>Auto: рекомендуемый режим. Программа сначала пробует прямую предельную постановку UltimateStrain, а если она численно не сошлась, повторяет тот же путь через LoadMultiplier.</t>
  </si>
  <si>
    <t>UltimateStrain: программа напрямую ищет плоскость деформаций, где нагрузка лежит на выбранной λ-траектории и растянутый бетон достигает ε_bt,ult. Это обычно быстрее, потому что не нужно много раз решать обычное НДС для разных λ.</t>
  </si>
  <si>
    <t>LoadMultiplier: программа подбирает λ пробными расчетами НДС по модели CrackInitiation. Этот режим медленнее, но может быть устойчивее для сложных или вырожденных траекторий.</t>
  </si>
  <si>
    <t>Смысл такой же, как у Capacity.SolutionStrategy, но критерий другой: для трещин ищется не разрушение по модели прочности, а достижение предельной растягивающей деформации бетона ε_bt,ult.</t>
  </si>
  <si>
    <t>SLS.Crack.TensionZoneMode - Зона бетона A_bt: Effective - эффективная зона по 2a_s и 0.5h; FullTension - вся фактически растянутая зона.</t>
  </si>
  <si>
    <t>Эта настройка определяет, какая часть растянутого бетона входит в A_bt для формулы расстояния между трещинами.</t>
  </si>
  <si>
    <t>FullTension: берется вся фактически растянутая зона бетона. Бетонный конечный элемент попадает в A_bt, если его центр находится в растяжении по найденной плоскости деформаций.</t>
  </si>
  <si>
    <t>Effective: берется эффективная зона у наиболее растянутой поверхности. Ее глубина принимается h_bt = min(max(x_t; 2a_s); 0.5·h), где x_t - фактическая растянутая зона, a_s - расстояние от оси крайнего растянутого стержня до бетонного контура, h - полный габарит по нормали. Если x_t &lt; 2a_s, для A_bt принимается полоса 2a_s, даже если она заходит за нейтральную линию; бетонные КЭ выбираются по попаданию центра в эту полосу. Стержни для A_s, σ_s и d_s,eq при этом все равно берутся только растянутые.</t>
  </si>
  <si>
    <t>Геометрия произвольного сечения считается по нормали к нейтральной линии. h - габарит бетона по этой нормали; a_s - расстояние от оси крайнего растянутого стержня до бетонного контура. Точный смысл a_s выбирается настройкой SLS.Crack.CoverDistanceMode.</t>
  </si>
  <si>
    <t>Внешняя поверхность восстанавливается по прямоугольной оболочке бетонного КЭ. Если источник достоверно знает реальные стороны элемента, используется Rectangle. Если AutoCAD Region имеет надежные A/I, но не является прямоугольником, используется Equivalent rectangle с той же площадью и отношением главных инерций. Если направления по инерциям не определены или инерций нет, используется Equivalent square со стороной √A. Это влияет только на s_t, s_c, h и a_s; реальные A/I остаются расчетными характеристиками элемента.</t>
  </si>
  <si>
    <t>A_bt считается дискретно: если центр бетонного КЭ попал в расчетную зону, учитывается вся его площадь; частичные площади не считаются. A_s включает только растянутые стержни, оси которых находятся внутри той же зоны.</t>
  </si>
  <si>
    <t>Расстояние между трещинами: l_{s,0} = 0.5·A_bt·A_s⁻¹·d_s,eq. Затем l_s = max(l_{s,0}; 10·d_s,eq; 100 mm), после этого l_s = min(l_s; 40·d_s,eq; 400 mm). Здесь A_bt - площадь растянутой бетонной зоны, A_s - площадь выбранной растянутой арматуры, d_s,eq - эквивалентный диаметр.</t>
  </si>
  <si>
    <t>Если в зоне есть разные диаметры, программа использует d_s,eq как отношение двух сумм: числитель Σ(n_i·d_i²), знаменатель Σ(n_i·d_i). Это инженерное дополнение из EN 1992-1-1 для случая, который СП 63 явно не раскрывает.</t>
  </si>
  <si>
    <t>СП 63.13330.2018, п. 8.2.17 задает формулу (8.136) и ограничения 10d_s...40d_s, 100...400 mm. В программе для этих ограничений d_s принимается как d_s,eq, потому что расчетная группа может содержать стержни разных диаметров. Для произвольного сечения, косого изгиба и дискретной сетки программа применяет описанное выше НДМ-обобщение.</t>
  </si>
  <si>
    <t>SLS.Crack.CoverDistanceMode - Как считать a_s: GlobalExtreme - до дальней растянутой линии всего сечения; NearestContour - до ближайшего бетонного контура по нормали.</t>
  </si>
  <si>
    <t>Эта настройка уточняет, как программа определяет расстояние a_s от оси крайнего растянутого стержня до бетонного контура.</t>
  </si>
  <si>
    <t>NearestContour: от оси выбранного стержня проводится луч по нормали к нейтральной линии в сторону растянутой поверхности; a_s принимается до ближайшего выхода из бетонного контура. Этот режим удобен, когда нужно проверить локальное расстояние до ближайшей границы.</t>
  </si>
  <si>
    <t>GlobalExtreme: a_s считается до дальней растянутой опорной линии всего сечения по той же нормали. Для выступающих или не выпуклых сечений это расстояние может оказаться заметно больше локального.</t>
  </si>
  <si>
    <t>Найденное a_s используется в режиме Effective для нижнего ограничения глубины эффективной растянутой зоны: h_bt должно быть не меньше 2a_s. Через h_bt выбирается площадь бетона A_bt, затем считается расстояние между трещинами l_s и итоговая ширина a_crc.</t>
  </si>
  <si>
    <t>Настройка влияет только на расчетную зону A_bt и расстояние между трещинами. Она не меняет найденное НДС, диаграммы материалов, прочность или устойчивость.</t>
  </si>
  <si>
    <t>Если нейтральной линии нет, например в центральной ветке растяжения, эта настройка не участвует в расчете.</t>
  </si>
  <si>
    <t>SLS.Crack.Phi1 - Коэффициент длительности действия нагрузки для формулы a_crc; для продолжительного раскрытия обычно 1.4.</t>
  </si>
  <si>
    <t>Это коэффициент длительности действия нагрузки φ_1 в формуле раскрытия нормальной трещины.</t>
  </si>
  <si>
    <t>В текущей реализованной схеме программа считает продолжительное раскрытие a_crc = a_crc,1. Для такого расчета обычно принимают φ_1 = 1.4.</t>
  </si>
  <si>
    <t>Значение задается пользователем напрямую. Программа не подбирает φ_1 автоматически и использует число из Config.</t>
  </si>
  <si>
    <t>Коэффициент входит в формулу раскрытия трещины по СП 63.13330.2018, п. 8.2.15, формула (8.128).</t>
  </si>
  <si>
    <t>SLS.Crack.Phi2 - Коэффициент поверхности арматуры в формуле a_crc. Пользователь задает значение напрямую: обычно 0.5 для периодического профиля и 0.8 для гладкого.</t>
  </si>
  <si>
    <t>Это коэффициент φ_2, учитывающий поверхность продольной арматуры в формуле раскрытия трещины.</t>
  </si>
  <si>
    <t>φ_2 задается пользователем напрямую. Отдельного поля профиля арматуры нет, чтобы не держать два источника истины.</t>
  </si>
  <si>
    <t>Обычный ориентир по СП 63: 0.5 для арматуры периодического профиля и 0.8 для гладкой арматуры.</t>
  </si>
  <si>
    <t>SLS.Crack.Phi3Mode - Как принимать φ_3: Auto - по характеру продольной силы; User - брать введенное значение SLS.Crack.Phi3.</t>
  </si>
  <si>
    <t>Эта настройка задает, как принимать коэффициент φ_3.</t>
  </si>
  <si>
    <t>Auto: программа выбирает φ_3 по характеру продольной силы текущего сочетания. При растягивающей продольной силе принимается 1.2, иначе 1.0.</t>
  </si>
  <si>
    <t>User: программа берет численное значение из SLS.Crack.Phi3 и не пытается определять характер нагружения автоматически.</t>
  </si>
  <si>
    <t>Настройка влияет только на формулу a_crc и не меняет НДС, диаграммы материалов или состав расчетной зоны.</t>
  </si>
  <si>
    <t>SLS.Crack.Phi3 - Пользовательское значение φ_3, если SLS.Crack.Phi3Mode = User.</t>
  </si>
  <si>
    <t>Это пользовательское значение коэффициента φ_3 для режима SLS.Crack.Phi3Mode = User.</t>
  </si>
  <si>
    <t>При SLS.Crack.Phi3Mode = Auto это значение не подставляется в формулу: фактическое φ_3 определяется программой по текущему сочетанию и выводится в Results. Ячейка все равно должна содержать положительный коэффициент, поскольку обязательные настройки проверяются до расчетных ветвей.</t>
  </si>
  <si>
    <t>SLS.Crack.PsiMode - 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</si>
  <si>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Эта настройка задает только способ принятия коэффициента ψ_s в формуле раскрытия трещины.</t>
  </si>
  <si>
    <t>Факт образования нормальной трещины программа проверяет всегда до расчета ширины, независимо от режима User, Auto или AlwaysCalc.</t>
  </si>
  <si>
    <t>Если образование нормальной трещины достоверно исключено (NotCracked), ее ширина не рассчитывается и получает N/A независимо от режима PsiMode. Продольные трещины проверяются независимо по текущему НДС. Неудачный поиск точки образования не является подтвержденным NotCracked: при пригодном текущем НДС ширина рассчитывается с ψ_s = 1 и предупреждением в ResultComment. Только отказ текущего НДС блокирует обе проверки; ошибочные обязательные входные данные требуют исправления.</t>
  </si>
  <si>
    <t>User: при доступной пригодной точке образования ψ_s берется из SLS.Crack.PsiS; при отсутствии такой точки применяется описанный выше ψ_s = 1 с предупреждением.</t>
  </si>
  <si>
    <t>Auto: сначала ширина считается с ψ_s = 1. Если полученная ширина a_crc не превышает SLS.Crack.Allowable, уточнение σ_s,crc не требуется.</t>
  </si>
  <si>
    <t>AlwaysCalc: программа всегда пытается вычислить σ_s,crc по состоянию сразу после образования трещины и применить ψ_s = 1 - 0.8·σ_s,crc/σ_s. Этот режим может дать меньшую ширину, чем Auto, даже если первая проверка с ψ_s = 1 уже проходила.</t>
  </si>
  <si>
    <t>Если первая проверка Auto не прошла, программа уточняет ψ_s по уже найденному состоянию сразу после образования трещины. В Results доля образования трещины подписана как λ_crc.</t>
  </si>
  <si>
    <t>Смысл λ_crc задается общей колонкой LoadPath в строке сочетания: Auto подбирает путь, а фиксированные варианты масштабируют Mx, My, Mxy, N либо весь вектор N/Mx/My.</t>
  </si>
  <si>
    <t>Трещина считается образованной, когда растянутый бетон достигает предельной деформации ε_bt,ult по СП 63, п. 8.2.14 и 8.1.30.</t>
  </si>
  <si>
    <t>Для двузначной эпюры принимается ε_bt,ult = ε_bt2. Для однозначно растянутой эпюры с ненулевой кривизной применяется формула (8.54): ε_bt,ult = ε_bt2 - (ε_bt2 - ε_bt0)·ε_1/ε_2. Здесь ε_1 и ε_2 - растягивающие деформации противоположных граней расчетной эпюры.</t>
  </si>
  <si>
    <t>После нахождения уровня образования трещины программа отдельно считает состояние сразу после ее появления: растянутый бетон уже выключен, а нагрузка соответствует найденному уровню. Из этого состояния берется σ_s,crc по тому же набору стержней, который выбран для текущего сочетания.</t>
  </si>
  <si>
    <t>σ_s,crc считается как средневзвешенное по площади напряжение этих же стержней: сумма A_s,i·σ_s,i,crc делится на сумму A_s,i. СП 63 задает саму величину σ_s,crc в п. 8.2.18, но не описывает, как усреднять много стержней произвольного сечения N + Mx + My; это принятая НДМ-интерпретация.</t>
  </si>
  <si>
    <t>Уточнение коэффициента записывается как ψ_s = 1 - 0.8·σ_s,crc·σ_s⁻¹, где σ_s - напряжение той же группы стержней в текущем CrackedState. При численных выбросах значение ограничивается диапазоном 0...1.</t>
  </si>
  <si>
    <t>Если найденная доля больше 1, нормальная трещина при заданной нагрузке еще не образована. Формула ширины не вызывается, ее статус N/A, а ячейка a_crc остается пустой. Текущее CrackedState все равно записывается в Results для проверки продольных трещин и визуального контроля.</t>
  </si>
  <si>
    <t>Важно: режим растянутого бетона из расчета прочности здесь не используется. Для поиска образования трещины берется модель MaterialModel.CrackInitiation из расчетного профиля. Нормативная настройка для этой стадии: SLS(II), ThreeLine, UseDiagram и кратковременные деформационные параметры.</t>
  </si>
  <si>
    <t>Базовая формула раскрытия приведена в СП 63.13330.2018, п. 8.2.15, формула (8.128). Для произвольного сечения N + Mx + My программа применяет НДМ-обобщение, потому что СП не дает отдельной пошаговой процедуры для такой дискретной модели.</t>
  </si>
  <si>
    <t>SLS.Crack.SigmaSCrcAveragingMode - Как усреднять только σ_s,crc: AllSelected - учитывать все выбранные стержни со знаком; TensionOnly - сжатые принимать как 0.</t>
  </si>
  <si>
    <t>Эта настройка влияет только на σ_s,crc - среднее напряжение выбранной арматуры сразу после образования нормальной трещины. Текущее σ_s в основной формуле a_crc считается по текущему CrackedState и по той расчетной группе, которую программа выбрала как растянутую для данного сочетания.</t>
  </si>
  <si>
    <t>Почему вообще возможны сжатые стержни в σ_s,crc: расчетная группа стержней сначала выбирается по текущему НДС рассматриваемого сочетания. Затем программа смотрит ту же самую группу в другом состоянии - PostCrackState, то есть сразу после образования трещины при нагрузке λ_crc. В этом пороговом состоянии нагрузка меньше или другая по траектории, растянутый бетон уже выключен, и плоскость деформаций может повернуться или сместиться. Поэтому отдельные стержни из ранее выбранной группы могут получить сжимающее напряжение.</t>
  </si>
  <si>
    <t>AllSelected: программа усредняет напряжения всех выбранных стержней со знаком. Если часть стержней в PostCrackState сжата, эти отрицательные напряжения уменьшают среднее σ_s,crc. Это значение по умолчанию, потому что оно честнее отражает фактическое состояние той же группы стержней сразу после трещинообразования.</t>
  </si>
  <si>
    <t>TensionOnly: если в PostCrackState выбранный стержень оказался сжатым, его напряжение для среднего σ_s,crc принимается равным 0. При этом площадь этого стержня остается в знаменателе среднего, потому что сама расчетная группа не пересобирается.</t>
  </si>
  <si>
    <t>Настройка не меняет A_s, d_s,eq, l_s, выбранные стержни и текущее σ_s. Она влияет только на уточнение ψ_s по формуле ψ_s = 1 - 0.8·σ_s,crc/σ_s в режимах SLS.Crack.PsiMode = Auto или AlwaysCalc.</t>
  </si>
  <si>
    <t>SLS.Crack.PsiS - Пользовательское значение ψ_s, если SLS.Crack.PsiMode = User.</t>
  </si>
  <si>
    <t>Это пользовательское значение коэффициента ψ_s для режима SLS.Crack.PsiMode = User.</t>
  </si>
  <si>
    <t>При SLS.Crack.PsiMode = Auto или AlwaysCalc эта ячейка не задает итоговый коэффициент: программа вычисляет ψ_s по принятой автоматической ветке.</t>
  </si>
  <si>
    <t>Настройка влияет только на формулу ширины раскрытия и не меняет НДС сечения.</t>
  </si>
  <si>
    <t>Автоматическое уточнение ψ_s выполняется по СП 63.13330.2018, п. 8.2.18, формула (8.137).</t>
  </si>
  <si>
    <t>AutoCAD.Export.CombinationID - Какое сочетание экспортировать в AutoCAD: Worst - строка, выбранная в верхней сводке Results по General.WorstCombinationCriterion; либо конкретный CombinationID.</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</si>
  <si>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</si>
  <si>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</si>
  <si>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</si>
  <si>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</si>
  <si>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</si>
  <si>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AutoCAD.Export.NeutralLineEnabled - Выгружать нейтральную линию в AutoCAD: Yes - выводить; No - не выводить.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</si>
  <si>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</si>
  <si>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</si>
  <si>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</si>
  <si>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AutoCAD.Export.PrincipalAxesMode - Какие главные центральные оси выгружать в AutoCAD: Transformed - приведенного сечения; Concrete - бетонного; None - не выводить.</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</si>
  <si>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</si>
  <si>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</si>
  <si>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</si>
  <si>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сохраненного Results snapshot и не пересчитывает свойства сечения заново.</t>
  </si>
  <si>
    <t>AutoCAD.Export.LoadPointEnabled - Выгружать точку приложения нагрузки в AutoCAD: Yes - выводить; No - не выводить.</t>
  </si>
  <si>
    <t>AutoCAD.Export.ContourEnabled - Выгружать параметрический контур сечения в AutoCAD: Yes - вывести контур, если он есть в Results; No - не выводить.</t>
  </si>
  <si>
    <t>Yes выгружает контур сечения отдельной замкнутой полилинией AutoCAD, если точный параметрический контур сохранен в Results.</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</si>
  <si>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</si>
  <si>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Для импортированной AutoCAD-сетки программа не восстанавливает внешний контур по волокнам и не угадывает оболочку. Если в Results нет contour-аннотаций, настройка просто ничего не добавит к экспорту.</t>
  </si>
  <si>
    <t>Имя слоя задается настройкой AutoCAD.Layer.Contour. Это позволяет отделить контур от слоев бетона, арматуры и подписей.</t>
  </si>
  <si>
    <t>AutoCAD.Export.LabelMode - 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</si>
  <si>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</si>
  <si>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</si>
  <si>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</si>
  <si>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AutoCAD.Layer.Concrete - Слой для областей бетонных волокон. Цвет каждой области задается по PhysicalState из Results: сжатие, растяжение или нейтральное состояние.</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</si>
  <si>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</si>
  <si>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</si>
  <si>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Настройка влияет только на экспорт и не меняет расчет.</t>
  </si>
  <si>
    <t>AutoCAD.Layer.Rebar - Слой для всех областей продольной арматуры. Цвет каждого стержня задается по PhysicalState из Results, а не по пользовательскому знаку Stress/Strain.</t>
  </si>
  <si>
    <t>AutoCAD.Layer.Contour - Слой для параметрического контура сечения. Если слоя нет, программа создаст его голубым цветом; существующий слой не изменяется.</t>
  </si>
  <si>
    <t>Задает слой AutoCAD, на который выгружается параметрический контур сечения.</t>
  </si>
  <si>
    <t>Если указанного слоя нет в активном чертеже, программа создаст его и назначит голубой цвет AutoCAD ColorIndex 4.</t>
  </si>
  <si>
    <t>Если слой уже существует, его цвет, тип линий и другие свойства не меняются. Пользовательские настройки слоя в чертеже сохраняются.</t>
  </si>
  <si>
    <t>Настройка используется только при AutoCAD.Export.ContourEnabled = Yes и только для сечений, у которых в Results есть точные contour-аннотации.</t>
  </si>
  <si>
    <t>AutoCAD.Layer.ConcreteTension - Слой для подписей бетонных волокон, которые физически находятся в растяжении.</t>
  </si>
  <si>
    <t>AutoCAD.Layer.ConcreteCompression - Слой для подписей бетонных волокон, которые физически находятся в сжатии; NearZero и выключенное растяжение идут сюда нейтральным цветом.</t>
  </si>
  <si>
    <t>AutoCAD.Layer.RebarTension - Слой для подписей стержней, которые физически находятся в растяжении.</t>
  </si>
  <si>
    <t>AutoCAD.Layer.RebarCompression - Слой для подписей стержней, которые физически находятся в сжатии; NearZero идет сюда нейтральным цветом.</t>
  </si>
  <si>
    <t>AutoCAD.Color.ConcreteTension - AutoCAD ColorIndex для растянутых бетонных областей и их подписей.</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</si>
  <si>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</si>
  <si>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AutoCAD.Color.ConcreteCompression - AutoCAD ColorIndex для сжатых бетонных областей и их подписей.</t>
  </si>
  <si>
    <t>AutoCAD.Color.RebarTension - AutoCAD ColorIndex для растянутых стержней и их подписей.</t>
  </si>
  <si>
    <t>AutoCAD.Color.RebarCompression - AutoCAD ColorIndex для сжатых стержней и их подписей.</t>
  </si>
  <si>
    <t>AutoCAD.Color.Neutral - 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</si>
  <si>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AutoCAD.Import.ConcreteLayer - Слой бетонных областей для импорта. Импортируются только AutoCAD Region на этом слое; единицы чертежа считаются мм.</t>
  </si>
  <si>
    <t>Импортер просматривает активный чертеж AutoCAD и берет бетонные Region только с этого слоя.</t>
  </si>
  <si>
    <t>Полилинии, блоки, тексты и объекты на других слоях не участвуют в расчете.</t>
  </si>
  <si>
    <t>Единицы чертежа считаются миллиметрами. Отдельного коэффициента масштаба импорта сейчас нет, поэтому геометрию в AutoCAD нужно готовить в мм.</t>
  </si>
  <si>
    <t>Контракт импорта Region: координаты X/Y центра и геометрические размеры всегда трактуются как мм, Area - как мм2, моменты инерции и произведение инерции - как мм4. Это относится и к бетонным, и к арматурным Region.</t>
  </si>
  <si>
    <t>INPUT/OUTPUT в Config не изменяют трактовку исходных данных AutoCAD. Программа не определяет масштаб по INSUNITS и не переводит чертеж из метров или сантиметров: численные координаты и характеристики должны соответствовать миллиметрам еще до импорта.</t>
  </si>
  <si>
    <t>Исключение среди настроек импорта - AutoCAD.Import.MinArea: это введенный пользователем порог в INPUT-единице площади, который переводится в мм2. Сама Area Region через INPUT не пересчитывается. При записи геометрии на Results применяется текущий OUTPUT, а единицы сохраняются в заголовках снимка.</t>
  </si>
  <si>
    <t>Каждый найденный бетонный Region превращается в расчетный бетонный элемент.</t>
  </si>
  <si>
    <t>Importer читает фактические Area, центр и центральные Ix/Iy/Ixy Region. Он не распознает прямоугольник по BoundingBox и не назначает Width/Height.</t>
  </si>
  <si>
    <t>Прямоугольную оболочку элемента строит CSectionModel. Rectangle означает, что A/I совместимы с настоящим прямоугольником; Equivalent rectangle - что для границ используется прямоугольник той же площади и того же отношения главных инерций; Equivalent square - что используется квадрат той же площади.</t>
  </si>
  <si>
    <t>Width, Height и Rotation нужны для границ, h, a_s, схемы и AutoCAD export. В механике, свойствах сечения и устойчивости используются реальные A/I Region; оболочка не подменяет их.</t>
  </si>
  <si>
    <t>AutoCAD.Import.RebarLayer - Слой областей арматуры для импорта. Импортируются только AutoCAD Region на этом слое; каждый импортированный стержень получает внутреннюю метку Rebar.</t>
  </si>
  <si>
    <t>Импортер берет арматурные Region только с этого слоя.</t>
  </si>
  <si>
    <t>Каждый найденный Region превращается в стержневой расчетный элемент. Диаметр и радиус стержня восстанавливаются по площади Region как эквивалентный круг.</t>
  </si>
  <si>
    <t>Геометрия импортируется без выбора диаграммы: материал будет выбран позже по расчетному профилю, а сам элемент получает техническую метку Rebar.</t>
  </si>
  <si>
    <t>Разные материалы или профили арматуры в одном импортированном сечении сейчас не поддерживаются.</t>
  </si>
  <si>
    <t>AutoCAD.Import.MinArea - Минимальная площадь Region в выбранной INPUT-единице площади; области с меньшей площадью игнорируются. Значение должно быть неотрицательным.</t>
  </si>
  <si>
    <t>Это нижний порог площади Region для импорта.</t>
  </si>
  <si>
    <t>Region с площадью меньше этого значения игнорируется, чтобы случайный мусор чертежа или мелкие артефакты не попадали в расчетную модель.</t>
  </si>
  <si>
    <t>Если поставить значение слишком большим, можно случайно отбросить реальные маленькие арматурные области.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</si>
  <si>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</si>
  <si>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</si>
  <si>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</si>
  <si>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Plot.Enabled - Включить построение схемы сечения на листе Расчет по данным последнего расчета на листе Results.</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</si>
  <si>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</si>
  <si>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</si>
  <si>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Yes автоматически перестраивает схему сразу после успешного расчета.</t>
  </si>
  <si>
    <t>No оставляет схему как есть; ее можно обновить отдельной кнопкой.</t>
  </si>
  <si>
    <t>В обоих случаях обновление схемы только читает Results и не запускает расчет заново.</t>
  </si>
  <si>
    <t>Plot.LoadCase - Какое сочетание показывать на схеме: Worst - строка, выбранная в верхней сводке Results по General.WorstCombinationCriterion; либо конкретный CombinationID.</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</si>
  <si>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</si>
  <si>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</si>
  <si>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</si>
  <si>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Plot.ResultGradient - Включить цветовое различение результата на схеме. Цвет физического состояния берется из PhysicalState, записанного в Results.</t>
  </si>
  <si>
    <t>Yes включает цветовой градиент расчетных элементов по величине Visualization.Quantity выбранного профиля.</t>
  </si>
  <si>
    <t>Неработающий растянутый бетон остается отдельным серым состоянием и не смешивается с обычным градиентом.</t>
  </si>
  <si>
    <t>Plot.ResultLabelsEnabled - Показывать пространственно распределенные численные подписи величины Visualization.Quantity выбранного профиля для бетонных элементов.</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</si>
  <si>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</si>
  <si>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</si>
  <si>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</si>
  <si>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Plot.ResultLabelSpacing - Минимальный пространственный шаг между численными подписями результата на схеме.</t>
  </si>
  <si>
    <t>Чем больше значение, тем меньше подписей и чище схема. Чем меньше значение, тем подробнее поле значений, но выше риск визуальной перегрузки.</t>
  </si>
  <si>
    <t>Plot.NeutralLineEnabled - Показывать нейтральную линию выбранного сочетания по ε_0, κ_x, κ_y из Results.</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</si>
  <si>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</si>
  <si>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</si>
  <si>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Plot.PrincipalAxesMode - Какие главные центральные оси показывать на схеме: Transformed - приведенного сечения; Concrete - бетонного; None - не показывать.</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</si>
  <si>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</si>
  <si>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</si>
  <si>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</si>
  <si>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Results snapshot. Изменение этого режима после расчета только меняет отображение уже сохраненных осей.</t>
  </si>
  <si>
    <t>Plot.LoadApplicationPointEnabled - Показывать точку приложения нагрузки из последнего расчета.</t>
  </si>
  <si>
    <t>Plot.AxisLabelsEnabled - Показывать маленькие курсивные подписи глобальных осей X и Y внутри рабочей области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</si>
  <si>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</si>
  <si>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</si>
  <si>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</si>
  <si>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Plot.AxisLabelsFontSize - Размер шрифта подписей осей X и Y на схеме в пунктах Excel.</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</si>
  <si>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</si>
  <si>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</si>
  <si>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Plot.ContourEnabled - Показывать параметрический контур сечения на схеме, если он сохранен в Results. Для импортированной сетки контур не восстанавливается.</t>
  </si>
  <si>
    <t>Yes показывает на Excel-схеме точный contour-слой из Results, если параметрический генератор сечения его записал.</t>
  </si>
  <si>
    <t>Этот контур нужен как читаемая внешняя граница сечения поверх расчетной сетки. Он не влияет на расчет и не заменяет сами бетонные элементы.</t>
  </si>
  <si>
    <t>Для импортированной AutoCAD-геометрии точного semantic-контура обычно нет, поэтому программа не строит контур по догадке.</t>
  </si>
  <si>
    <t>Plot.LegendEnabled - Показывать легенду физического состояния и выбранной величины профиля справа от схемы.</t>
  </si>
  <si>
    <t>Plot.LegendMode - Separate - отдельные легенды для арматуры и бетона; Common - одна общая легенда. В режиме Common используются цвета Plot.Color.RebarCompression и Plot.Color.RebarTension.</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</si>
  <si>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</si>
  <si>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</si>
  <si>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</si>
  <si>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Plot.Color.RebarCompression - Цвет максимального сжатия арматуры. В режиме Plot.LegendMode=Common используется как цвет сжатия для всех элементов.</t>
  </si>
  <si>
    <t>Значение задается в формате R,G,B, например 30,80,220.</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</si>
  <si>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</si>
  <si>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</si>
  <si>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Plot.Color.RebarTension - Цвет максимального растяжения арматуры. В режиме Plot.LegendMode=Common используется как цвет растяжения для всех элементов.</t>
  </si>
  <si>
    <t>Plot.Color.ConcreteCompression - Цвет максимального сжатия бетона при Plot.LegendMode=Separate.</t>
  </si>
  <si>
    <t>Plot.Color.ConcreteTension - Цвет максимального растяжения бетона при Plot.LegendMode=Separate; неработающий растянутый бетон остается серым.</t>
  </si>
  <si>
    <t>Аннотации схемы: Enabled</t>
  </si>
  <si>
    <t>Единицу смотри в столбце Ед. на листе Config. Если там стоит формула, она подтягивает текущую INPUT-единицу из блока Units.</t>
  </si>
  <si>
    <t>Если эта настройка станет влиять на нормативно значимый расчетный критерий, инструкцию нужно расширить: добавить формулу, влияние на расчет и подтвержденную ссылку на СП.</t>
  </si>
  <si>
    <t>Аннотации схемы: Placement</t>
  </si>
  <si>
    <t>Placement - Для арматуры задает сторону подписи от линии осей стержней; для размеров задает только сторону текста относительно размерной линии.</t>
  </si>
  <si>
    <t>Аннотации схемы: Offset</t>
  </si>
  <si>
    <t>Offset -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</si>
  <si>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Offset остается геометрическим отступом в миллиметрах сечения и не зависит от TextUnits.</t>
  </si>
  <si>
    <t>Для размерных линий значение задает расстояние от грани или линии размера до самой размерной линии.</t>
  </si>
  <si>
    <t>Для подписей арматуры значение задает расстояние от линии осей стержней до текста подписи.</t>
  </si>
  <si>
    <t>Если нужно, чтобы при одинаковой области схемы текст не менял визуальный размер для разных габаритов сечения, меняй не Offset, а TextUnits на pt для TextHeight и TextGap.</t>
  </si>
  <si>
    <t>Аннотации схемы: LineEnabled</t>
  </si>
  <si>
    <t>LineEnabled - Показывать короткую линию обозначения арматуры; если No, остается только текст подписи.</t>
  </si>
  <si>
    <t>Аннотации схемы: LineWeight</t>
  </si>
  <si>
    <t>LineWeight - Толщина основной линии аннотации.</t>
  </si>
  <si>
    <t>Аннотации схемы: ExtensionLineWeight</t>
  </si>
  <si>
    <t>ExtensionLineWeight - Толщина выносных линий; применяется только для размерных линий.</t>
  </si>
  <si>
    <t>Аннотации схемы: TextUnits</t>
  </si>
  <si>
    <t>TextUnits - Единицы для TextHeight и TextGap: pt - обычные пункты Excel, mm - реальные миллиметры сечения.</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</si>
  <si>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</si>
  <si>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</si>
  <si>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</si>
  <si>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</si>
  <si>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</si>
  <si>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</si>
  <si>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</si>
  <si>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</si>
  <si>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</si>
  <si>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</si>
  <si>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</si>
  <si>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</si>
  <si>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</si>
  <si>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</si>
  <si>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размерных линий это расстояние от размерной линии до текста размера. Для арматуры - расстояние от короткой линии обозначения или anchor-позиции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</si>
  <si>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</si>
  <si>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</si>
  <si>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</si>
  <si>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ArrowType - Тип стрелки размерной линии.</t>
  </si>
  <si>
    <t>Аннотации схемы: ArrowSize</t>
  </si>
  <si>
    <t>ArrowSize - Размер стрелок размерной линии.</t>
  </si>
  <si>
    <t>Аннотации схемы: Color</t>
  </si>
  <si>
    <t>Аннотации схемы: ExtensionLineColor</t>
  </si>
  <si>
    <t>Concrete.R.ULS(I) - I ГПС по СП: Сжатие = R_b, Растяжение = R_bt. Пользователь вводит итоговые расчетные сопротивления с нужными коэффициентами условий работы.</t>
  </si>
  <si>
    <t>Строка задает сопротивления бетона для расчетов I группы: Rb при сжатии и Rbt при растяжении.</t>
  </si>
  <si>
    <t>Эти значения используются для модели прочности. Они не должны подменяться значениями II группы.</t>
  </si>
  <si>
    <t>Если для Strength выбран режим растянутого бетона Ignore, положительная ветвь бетонной диаграммы в прочностном расчете отключается. Если выбран UseDiagram, растяжение идет по автоматически построенной ветви.</t>
  </si>
  <si>
    <t>Фактические предельные деформации Strength берутся из построенной диаграммы, а не из отдельных старых настроек пределов.</t>
  </si>
  <si>
    <t>Важно: программа не умножает Rb/Rbt на коэффициенты условий работы. В Config нужно вводить уже итоговые значения, которые пользователь считает применимыми для своей задачи.</t>
  </si>
  <si>
    <t>Concrete.R.SLS(II) - II ГПС по СП: Сжатие = R_b,ser, Растяжение = R_bt,ser. Коэффициенты условий работы учитываются пользователем до ввода.</t>
  </si>
  <si>
    <t>Строка задает сопротивления бетона для расчетов II группы: Rb,ser при сжатии и Rbt,ser при растяжении.</t>
  </si>
  <si>
    <t>Эти значения используются при построении диаграмм образования трещины и CrackedNDS. Для образования трещины растянутый бетон включен фиксированно, для CrackedNDS растянутый бетон выключен фиксированно.</t>
  </si>
  <si>
    <t>Rbt,ser участвует в построении растянутой ветви диаграммы образования трещины и в центральной ветке: N_crc = A_red · Rbt,ser. Для общей ветки N+M предельный критерий задается через ε_bt,ult по СП 63, п. 8.2.14 и 8.1.30.</t>
  </si>
  <si>
    <t>Важно: пользователь вводит уже принятые расчетные значения. Если по СП 35 или условиям проекта к сопротивлениям бетона нужно применить коэффициенты условий работы m..., они должны быть учтены до ввода числа в Config.</t>
  </si>
  <si>
    <t>Фактические точки диаграммы строятся автоматически по этим параметрам и по таблице 'Настройки диаграмм для расчетов'. Контрольная таблица точек на листе нужна для проверки человеком и в расчет не подставляется.</t>
  </si>
  <si>
    <t>Значения вводятся в текущей INPUT-единице напряжения и перед расчетом переводятся в МПа.</t>
  </si>
  <si>
    <t>Concrete.Rb.mc2 - Допустимое осевое сжатие бетона для проверки продольных трещин по СП 35; значение вводится уже с учетом m_b13 и других нужных коэффициентов.</t>
  </si>
  <si>
    <t>Concrete.Rb.mc2 задает допустимое сжимающее напряжение бетона для SLS(II)-проверки образования продольных трещин.</t>
  </si>
  <si>
    <t>Проверка выполняется как часть Calculation.Crack.Width, потому что СП 35 относит образование продольных трещин к расчетам трещиностойкости и требует сравнивать напряжения от нормативных нагрузок.</t>
  </si>
  <si>
    <t>Если профиль включает расчет трещин, программа берет максимальное по модулю сжимающее напряжение бетонных элементов из уже найденного состояния с трещинами и сравнивает его с R_b,mc2.</t>
  </si>
  <si>
    <t>Если в найденном НДС нет сжатого бетона, проверка получает статус N/A и не влияет на общий статус сочетания.</t>
  </si>
  <si>
    <t>Коэффициент запаса в Results записывается как SF_long = R_b,mc2·σ_c,max⁻¹, где σ_c,max - максимальное сжимающее напряжение бетона. Если SF_long &lt; 1, статус проверки становится FAIL.</t>
  </si>
  <si>
    <t>СП 35.13330.2011, п. 7.2 и таблица 7.1 задают область проверки, п. 7.100 формулирует условие по нормативным нагрузкам, таблица 7.6 задает сопротивление, а таблица 7.7 - коэффициенты условий работы.</t>
  </si>
  <si>
    <t>По принятому правилу проекта пользователь вводит R_b,mc2 уже с учетом m_b13 и всех других нужных коэффициентов m. Программа не определяет эти коэффициенты и не применяет их повторно.</t>
  </si>
  <si>
    <t>Concrete.E - Начальный модуль бетона: E_b при сжатии и E_bt при растяжении; по СП 63 E_bt = E_b.</t>
  </si>
  <si>
    <t>Строка задает начальный модуль бетона при сжатии E_b и растяжении E_bt.</t>
  </si>
  <si>
    <t>По СП 63.13330.2018, п. 6.1.15 начальный модуль бетона при сжатии и растяжении принимается одинаковым: E_bt = E_b.</t>
  </si>
  <si>
    <t>Отдельное поле E_bt является программной возможностью задать растянутую ветвь бетона независимо от сжатой.</t>
  </si>
  <si>
    <t>E_b используется в построении диаграмм, начальной жесткости и приведенной площади A_red для центрального растяжения. Предельный критерий общей ветки N+M задается через ε_bt,ult, а не через отношение R_bt,ser/E_b.</t>
  </si>
  <si>
    <t>Concrete.TwoLine.Eb1Red - Для TwoLine: ε_b1,red при сжатии и ε_bt1,red при растяжении.</t>
  </si>
  <si>
    <t>Это исходное значение материала бетона в Config. Из таких параметров программа автоматически строит расчетные диаграммы для I и II группы.</t>
  </si>
  <si>
    <t>Фактическое напряжение бетонного элемента в НДМ определяется уже построенной диаграммой выбранного расчета: Strength, CrackInitiation или CrackedNDS.</t>
  </si>
  <si>
    <t>Все пользовательские характеристики бетона считаются уже окончательно принятыми для конкретного расчета. Если по СП 35 нужны коэффициенты условий работы m..., температурные, стадийные или иные поправки, пользователь учитывает их в самом вводимом числе.</t>
  </si>
  <si>
    <t>Единицы напряжений вводятся в выбранной INPUT единице Stress и перед расчетом переводятся в МПа. Внутри ядра 1 МПа = 1 Н/мм2.</t>
  </si>
  <si>
    <t>Если Units.Stress.Input = MPa, значения вводятся как привычные МПа. Если выбраны kPa, то 15.5 MPa нужно ввести как 15500. Если Pa - как 15500000. Для kgf/cm2 ориентир: 15.5 MPa примерно 158 kgf/cm2. Для tf/m2 - примерно 1580 tf/m2.</t>
  </si>
  <si>
    <t>Расчетные диаграммы бетона строятся по СП 63.13330.2018, пп. 6.1.14, 6.1.20-6.1.24 и 6.1.26. Табличные значения сопротивлений пользователь задает сам.</t>
  </si>
  <si>
    <t>Concrete.ThreeLine.Eb0 - Для ThreeLine: ε_b0 и ε_bt0 - деформации начала горизонтального участка.</t>
  </si>
  <si>
    <t>Concrete.TwoThreeLine.Eb2 - Предельные деформации ε_b2 и ε_bt2 для TwoLine и ThreeLine.</t>
  </si>
  <si>
    <t>Steel.R.ULS(I) - I ГПС по СП: Сжатие = R_sc, Растяжение = R_s.</t>
  </si>
  <si>
    <t>Строка задает сопротивления арматуры для расчетов I группы: Rsc при сжатии и Rs при растяжении.</t>
  </si>
  <si>
    <t>Эти значения используются при построении диаграммы прочности. Расчет получает уже готовую диаграмму и не выбирает Rsc/Rs самостоятельно.</t>
  </si>
  <si>
    <t>Для TwoLine и ThreeLine производные деформационные точки строятся автоматически по СП 63.13330.2018, пп. 6.2.11, 6.2.14 и 6.2.15.</t>
  </si>
  <si>
    <t>Steel.R.SLS(II) - II ГПС: Сжатие = R_sc,ser, Растяжение = R_s,ser; R_sc,ser - программный параметр для симметрии.</t>
  </si>
  <si>
    <t>Строка задает сопротивления арматуры для расчетов II группы: Rs,ser при растяжении и программный параметр Rsc,ser при сжатии.</t>
  </si>
  <si>
    <t>СП 63 явно использует Rs,ser, а отдельное обозначение Rsc,ser для этой таблицы не вводит. В программе поле Rsc,ser оставлено для симметричного задания сжатой ветви; принято Rsc,ser = Rs,ser.</t>
  </si>
  <si>
    <t>Эти значения используются диаграммами образования трещины и CrackedNDS и не должны смешиваться с ULS(I)-сопротивлениями Strength.</t>
  </si>
  <si>
    <t>Steel.E - Модуль арматуры: E_sc при сжатии и E_s при растяжении; по СП 63 модуль принимается одинаковым.</t>
  </si>
  <si>
    <t>Строка задает модуль арматуры при сжатии E_sc и растяжении E_s.</t>
  </si>
  <si>
    <t>По СП 63.13330.2018, п. 6.2.12 модуль E_s принимается одинаковым при растяжении и сжатии: E_sc = E_s.</t>
  </si>
  <si>
    <t>Отдельное поле E_sc является программной возможностью задать сжатую ветвь арматуры независимо от растянутой.</t>
  </si>
  <si>
    <t>E_s используется в диаграммах арматуры и в формуле раскрытия трещины a_crc.</t>
  </si>
  <si>
    <t>Steel.TwoLine.Es2 - Для TwoLine: предельные деформации арматуры ε_sc2 при сжатии и ε_s2 при растяжении.</t>
  </si>
  <si>
    <t>Это исходное значение материала обычной ненапрягаемой арматуры в Config. Программа не выполняет автоматическую нормативную проверку соответствия R_s/R_sc/E_s выбранному профилю.</t>
  </si>
  <si>
    <t>Фактическое напряжение в каждом стержне определяется по диаграмме арматуры выбранного расчета. Тип диаграммы TwoLine/ThreeLine выбирается в отдельной таблице настроек диаграмм.</t>
  </si>
  <si>
    <t>Единицы R_s/R_sc/E_s такие же, как Units.Stress.Input. Например 350 MPa вводится как 350 при MPa, 350000 при kPa, 350000000 при Pa, примерно 3569 при kgf/cm2 или примерно 35691 при tf/m2.</t>
  </si>
  <si>
    <t>Разные материалы арматуры в одном сечении сейчас не поддерживаются. При AutoCAD import достаточно указать, что Region относится к арматуре; профиль и диаграмма берутся из Config.</t>
  </si>
  <si>
    <t>Инженерное последствие: если в одном реальном сечении есть разные классы или профили арматуры, текущая версия программы требует отдельного инженерного решения или доработки модели материалов.</t>
  </si>
  <si>
    <t>Steel.ThreeLine.Es2 - Для ThreeLine: предельные деформации арматуры ε_sc2 при сжатии и ε_s2 при растяжении.</t>
  </si>
  <si>
    <t>Circle.Diameter - Наружный диаметр бетонного круга; по нему строится сетка бетона и габаритная аннотация диаметра.</t>
  </si>
  <si>
    <t>Это наружный диаметр бетонной окружности. По нему генератор определяет границу бетона и строит сетку с шагами Mesh.StepX и Mesh.StepY.</t>
  </si>
  <si>
    <t>Для активного круглого сечения диаметр обязателен и должен быть положительным. Пустая ячейка, TODO или потерянная строка не означают диаметр по умолчанию; введите число в текущих INPUT-единицах длины.</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</si>
  <si>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</si>
  <si>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</si>
  <si>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Rebar.AxisDistance - Расстояние от наружной грани круга до оси первого ряда стержней; это именно as до центра стержня, а не защитный слой до поверхности арматуры.</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</si>
  <si>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</si>
  <si>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</si>
  <si>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Для активного первого ряда значение обязательно: Rebar.Diameter/2 &lt; a_s &lt; Circle.Diameter/2. Пустота или ошибка формулы не заменяются отступом шаблона и требуют исправления указанной ячейки.</t>
  </si>
  <si>
    <t>Если первого ряда нет из-за пустого/нулевого количества или диаметра, отступ не читается и не меняет раскладку.</t>
  </si>
  <si>
    <t>Rebar.Count - Количество стержней первого ряда, равномерно разложенных по окружности. Если указать 0, первый и дополнительные ряды не создаются.</t>
  </si>
  <si>
    <t>Это количество стержней первого ряда, равномерно расставленных по окружности.</t>
  </si>
  <si>
    <t>Пустой или нулевой Rebar.Count либо пустой/нулевой Rebar.Diameter выключает первый и дополнительные ряды. Для существующего первого ряда требуется целое количество не меньше 2. Отрицательное, дробное или непредставимое количество не округляется и не заменяется нулем.</t>
  </si>
  <si>
    <t>Угловой шаг между стержнями: Δφ = 2π·n⁻¹, где n - заданное количество стержней первого ряда.</t>
  </si>
  <si>
    <t>Rebar.Diameter - Диаметр стержней первого ряда. Пустая ячейка или 0 отключает арматуру по окружности без ошибки.</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</si>
  <si>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</si>
  <si>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</si>
  <si>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</si>
  <si>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Rebar.Diameter2 - Диаметр второго ряда. Ряд появляется только если есть первый ряд и этот диаметр больше 0.</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</si>
  <si>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</si>
  <si>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</si>
  <si>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</si>
  <si>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Rebar.Diameter3 - Диаметр третьего ряда. Строится от первого ряда; при совпадении направления со вторым рядом перескакивает его, чтобы стержни не легли друг на друга.</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</si>
  <si>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</si>
  <si>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</si>
  <si>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</si>
  <si>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Rebar.Loc2row - Куда ставить второй ряд относительно каждого стержня первого ряда: Stacked - внутрь по радиусу, SideBySide - по касательной справа по часовой стрелке.</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</si>
  <si>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</si>
  <si>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</si>
  <si>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</si>
  <si>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Выбор обязателен, когда второй ряд существует. Пустое или неизвестное положение не подставляет Stacked; сообщение указывает ячейку для исправления.</t>
  </si>
  <si>
    <t>Если второй ряд не задан по диаметру или нет первого ряда, эта настройка не используется.</t>
  </si>
  <si>
    <t>Rebar.Loc3row - Куда ставить третий ряд относительно первого ряда. Если выбран тот же путь, что у второго ряда, программа отодвигает третий ряд дальше.</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</si>
  <si>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</si>
  <si>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</si>
  <si>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Выбор обязателен только для существующего третьего ряда. Пустое или неизвестное положение активного ряда дает InputErr; у отключенного ряда оно не читается.</t>
  </si>
  <si>
    <t>Если второй ряд уже занимает выбранное направление, третий ряд ставится дальше, за вторым рядом.</t>
  </si>
  <si>
    <t>Справка по результатам расчета листа Results</t>
  </si>
  <si>
    <t>Лист Results хранит расчетный снимок последнего завершенного запуска, включая не прошедшие проверки и диагностические состояния. Схема на листе Расчет и AutoCAD export читают именно этот снимок: они</t>
  </si>
  <si>
    <t>не перечитывают текущие исходные данные Config и не запускают solver заново.</t>
  </si>
  <si>
    <t>Все численные результаты перед записью проходят через CUnitSystem. Поэтому единицы и знаки на Results соответствуют настройкам rngUnitSettings и rngSignConventionSettings, а не внутренним Н, мм и</t>
  </si>
  <si>
    <t>внутреннему знаку сжатия.</t>
  </si>
  <si>
    <t>Начальная ширина столбцов Results устанавливается только при сборке книги. Пользователь может изменить ее для удобства чтения: новый расчет, очистка результатов и импортный просмотр геометрии</t>
  </si>
  <si>
    <t>сохраняют выбранную ширину. Программа обновляет значения, шапки, числовые форматы и статусные цвета, но не подгоняет ширину заново.</t>
  </si>
  <si>
    <t>1. Верхняя сводка</t>
  </si>
  <si>
    <t>rngBatchSummary показывает одну строку на сочетание: общий статус, статусы прочности, трещин и устойчивости, а также минимальные коэффициенты запаса. Строка worst LC над таблицей показывает, какое</t>
  </si>
  <si>
    <t>сочетание оказалось определяющим по выбранному критерию General.WorstCombinationCriterion.</t>
  </si>
  <si>
    <t>Если конкретная проверка не включена профилем, в строке сочетания выводится N/A. Это не ошибка расчета, а признак, что выбранный профиль не запрашивал эту ветку.</t>
  </si>
  <si>
    <t>2. Подробные таблицы проверок</t>
  </si>
  <si>
    <t>rngStrengthSummaryAnchor выводит прямой НДС по модели прочности и поиск несущей способности. В этих таблицах плоскость деформаций, предельные деформации, напряжения, h/x и запас относятся именно к</t>
  </si>
  <si>
    <t>модели прочности выбранного профиля.</t>
  </si>
  <si>
    <t>rngCrackSummaryAnchor выводит проверку образования нормальной трещины, ширину раскрытия и продольные трещины. При недоступной точке образования ее незаданные величины получают N/A; по допустимому</t>
  </si>
  <si>
    <t>текущему CrackedState ширина рассчитывается с ψ_s = 1 и предупреждением, а продольные трещины проверяются независимо. Собственная причина поиска Formation сохраняется в его статусе и общем</t>
  </si>
  <si>
    <t>комментарии.</t>
  </si>
  <si>
    <t>rngStabilitySummaryAnchor выводит фильтр продольного изгиба и устойчивости: нагрузки в центре приведенного сечения, главные плоскости, коэффициенты η/Ncr/Nult и итоговые усилия после учета</t>
  </si>
  <si>
    <t>устойчивости.</t>
  </si>
  <si>
    <t>3. Геометрия элементов</t>
  </si>
  <si>
    <t>rngNDMSectionGeometry содержит расчетные бетонные элементы и стержни. Для бетона Area, LocalIx, LocalIy и LocalIxy являются расчетными характеристиками элемента. Width, Height и Rotation описывают</t>
  </si>
  <si>
    <t>только геометрическую оболочку для границ, схемы, h, a_s и AutoCAD.</t>
  </si>
  <si>
    <t>Если Geometry.Source = AutoCAD, исходная расчетная сетка берется из объектов Region на заданных слоях. Importer читает фактические Area, координаты центра, локальные Ix/Iy/Ixy и найденную арматуру.</t>
  </si>
  <si>
    <t>После этого данные записываются в тот же CSectionModel, что и параметрические сечения, поэтому дальнейший расчет не различает источник геометрии.</t>
  </si>
  <si>
    <t>Реальные характеристики импортированных бетонных элементов не заменяются размерами оболочки. Если AutoCAD дал Area и Ix/Iy/Ixy, именно эти значения идут в НДМ, приведенное сечение, перенос по</t>
  </si>
  <si>
    <t>Штейнеру, радиусы инерции и устойчивость. Width, Height и Rotation нужны только там, где программе нужна форма элемента: границы, расстояния до контура, схема и AutoCAD export.</t>
  </si>
  <si>
    <t>Если точная форма импортированного элемента неизвестна, CSectionModel строит согласованную прямоугольную оболочку по реальным характеристикам. Это не попытка доказать, что Region был прямоугольником,</t>
  </si>
  <si>
    <t>а только удобное представление границы расчетной ячейки.</t>
  </si>
  <si>
    <t>4. Результаты элементов по состояниям</t>
  </si>
  <si>
    <t>rngNDMElementResults содержит деформации и напряжения элементов для сохраненных named-state: StrengthState, CapacityState, PreCrackState, PostCrackState, CrackedState и других состояний, которые</t>
  </si>
  <si>
    <t>реально были посчитаны для сочетания.</t>
  </si>
  <si>
    <t>Если пользователь просит показать на схеме состояние, которого нет для выбранного сочетания, программа должна вывести понятное сообщение вместо молчаливой подстановки другого состояния.</t>
  </si>
  <si>
    <t>5. Свойства бетонного и приведенного сечения</t>
  </si>
  <si>
    <t>rngNDMSectionProperties содержит свойства уровня всего сечения. Блок Concrete.* относится только к бетонной части. Блок Transformed.* относится к приведенному сечению бетон + продольная арматура в</t>
  </si>
  <si>
    <t>бетонной базе.</t>
  </si>
  <si>
    <t>Приведение выполняется через обычные модули E_s/E_b соответствующей модели. Так как бетонная сетка уже занимает всю площадь бетона, вклад арматуры добавляется как дополнительная часть, эквивалентная</t>
  </si>
  <si>
    <t>(n_s - 1)A_s. Это не меняет реальные свойства отдельных бетонных элементов, а дает справочное линейное сечение бетон + арматура.</t>
  </si>
  <si>
    <t>Area - площадь выбранного представления. CentroidX/Y - координаты центра тяжести в координатах модели. Ix/Iy/Ixy - моменты относительно осей внутренней системы координат модели. Ixc/Iyc/Ixyc -</t>
  </si>
  <si>
    <t>центральные моменты относительно осей X/Y, проходящих через центр тяжести этого же представления.</t>
  </si>
  <si>
    <t>PrincipalAngle - угол от +X модели к главной центральной оси 1, положительный против часовой стрелки. PrincipalI1 - момент инерции относительно главной оси 1 и является большим главным моментом.</t>
  </si>
  <si>
    <t>PrincipalI2 - момент относительно главной оси 2 и является меньшим главным моментом.</t>
  </si>
  <si>
    <t>RadiusX/Y и PrincipalRadius1/2 - радиусы инерции по соответствующим центральным или главным осям. Они нужны для ручных проверок, устойчивости и понимания жесткости сечения по разным направлениям.</t>
  </si>
  <si>
    <t>6. Ядровые расстояния r</t>
  </si>
  <si>
    <t>CoreDistance - это ядровое расстояние r: предельный эксцентриситет продольной сжимающей силы, при котором в линейном приведенном сечении крайнее волокно с противоположной стороны доходит до нулевой</t>
  </si>
  <si>
    <t>деформации. Если сжимающая сила приложена ближе к центру, чем r в выбранном направлении, линейная теория дает один знак деформаций по всему бетонному контуру.</t>
  </si>
  <si>
    <t>A и I берутся у выбранного представления: Concrete или Transformed. c - расстояние от центра тяжести этого представления до крайней бетонной границы в направлении, противоположном рассматриваемому</t>
  </si>
  <si>
    <t>эксцентриситету. Арматура влияет на A и I приведенного сечения, но не расширяет внешний бетонный контур.</t>
  </si>
  <si>
    <t>Суффиксы Plus и Minus относятся к направлению эксцентриситета, а не к стороне крайнего волокна. Например CoreDistanceYMinus - допустимый эксцентриситет в направлении -Y; для его расчета используется</t>
  </si>
  <si>
    <t>крайняя бетонная граница с противоположной стороны, потому что именно она первой выходит на нулевую деформацию.</t>
  </si>
  <si>
    <t>CoreDistanceXPlus/Minus и CoreDistanceYPlus/Minus заданы по центральным осям X/Y, параллельным внутренним осям модели. CoreDistance1Plus/Minus и CoreDistance2Plus/Minus заданы по главным центральным</t>
  </si>
  <si>
    <t>осям 1 и 2. Это именно направления осей, а не главные плоскости устойчивости.</t>
  </si>
  <si>
    <t>Для устойчивости по СП 35 программа использует r приведенного сечения в соответствующей главной плоскости, чтобы выбрать ветвь e_c &gt; r или e_c ≤ r. В detailed Results это рядом с расчетом устойчивости</t>
  </si>
  <si>
    <t>подписано через плоскости, а в rngNDMSectionProperties значения CoreDistance1/2 подписаны именно как направления главных осей.</t>
  </si>
  <si>
    <t>Почему r не всегда совпадает с фактическим НДС один в один. При расчете r программа использует обычную линейную идею приведенного сечения: бетон работает с модулем E_b, арматура - с модулем E_s, а их</t>
  </si>
  <si>
    <t>отношение задает коэффициент приведения n_s = E_s/E_b. В такой модели жесткость материалов постоянна, поэтому граница ядра получается чисто геометрической.</t>
  </si>
  <si>
    <t>На ThreeLine-диаграмме бетона есть начальный прямой участок с наклоном E_b. Пока деформации сечения остаются на этом участке, фактический НДС решателя использует тот же наклон бетона, что и расчет</t>
  </si>
  <si>
    <t>приведенного сечения. Поэтому проверка по r обычно сходится очень хорошо: расчетная граница ядра и фактическая граница появления растяжения почти совпадают, с учетом дискретизации сетки.</t>
  </si>
  <si>
    <t>На TwoLine-диаграмме бетона начальный наклон в рабочей части не совпадает с обычным E_b из приведения: диаграмма сразу идет к расчетному сопротивлению и дальше имеет плато. Поэтому фактическая</t>
  </si>
  <si>
    <t>жесткость в НДМ отличается от жесткости, принятой в Transformed.*, и r остается полезной справочной характеристикой, но уже не обязан точно совпадать с границей нулевой деформации в нелинейном</t>
  </si>
  <si>
    <t>расчете.</t>
  </si>
  <si>
    <t>Если бетон или арматура вышли из начального линейного участка, если растянутый бетон отключен или часть сечения уже работает по плато, совпадение с r также ухудшается. Это не ошибка вывода r: просто r</t>
  </si>
  <si>
    <t>относится к линейному приведенному сечению, а solver считает фактическую нелинейную диаграмму материалов.</t>
  </si>
  <si>
    <t>7. Материальные диаграммы и аннотации</t>
  </si>
  <si>
    <t>rngNDMMaterialDiagrams хранит фактические точки диаграмм материалов, которые использовались в расчете. Это удобно для проверки, какая именно модель попала в StrengthState, CrackInitiation или</t>
  </si>
  <si>
    <t>CrackedState.</t>
  </si>
  <si>
    <t>rngNDMSectionAnnotations хранит semantic-аннотации: контур, размеры, подписи арматуры и служебные линии. Excel-схема и AutoCAD export читают эти данные из Results, поэтому после расчета они</t>
  </si>
  <si>
    <t>воспроизводят тот же snapshot.</t>
  </si>
  <si>
    <t>Контур нужен только для параметрических сечений, где программа точно знает исходную внешнюю границу: Circle, RectSet, RoundedRectangle и HollowRectangle. По нему строится более чистая схема, размерные</t>
  </si>
  <si>
    <t>линии и непрерывный контур AutoCAD export. Для импортированной AutoCAD-сетки точный исходный контур специально не восстанавливается: расчет и визуализация используют сохраненные элементы и их</t>
  </si>
  <si>
    <t>оболочки.</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</si>
  <si>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</si>
  <si>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</si>
  <si>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</si>
  <si>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</si>
  <si>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</si>
  <si>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</si>
  <si>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</si>
  <si>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t>Расчетный снимок Results: элементы, геометрия, свойства сечения, диаграммы материалов и аннотации</t>
  </si>
  <si>
    <t>Enabled обязателен для каждой группы. При No ее параметры не читаются, включая ошибки формул. При Yes обязательны применимые параметры; высота текста и толщина линий должны быть положительными, Offset и TextGap могут быть равны нулю. Цвет задается тремя целыми компонентами RGB от 0 до 255; 0,0,0 означает настоящий черный цвет, а не отсутствие настройки.</t>
  </si>
  <si>
    <t>No отключает градации интенсивности: работающие элементы получают один цвет своего материала и физического состояния, заданный в Plot.Color.*.</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</si>
  <si>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</si>
  <si>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</si>
  <si>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Enabled - Обязательный выбор Yes/No для соответствующего типа аннотаций. При No параметры отключенной группы не читаются.</t>
  </si>
  <si>
    <t>Для включенного типа аннотаций значение обязательно и не меньше нуля. Пустая ячейка, текст или ошибка формулы не заменяются запасным отступом.</t>
  </si>
  <si>
    <t>После перевода в экранные points отступ ограничивается для читаемости: 4–180 pt у размеров и 2–120 pt у арматуры. Это ограничение отображения, а не изменение геометрии сечения.</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</si>
  <si>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</si>
  <si>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</si>
  <si>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Color - Цвет текста и основной линии: три целых RGB-компонента 0–255. Значение 0,0,0 означает черный цвет.</t>
  </si>
  <si>
    <t>ExtensionLineColor - Цвет выносных линий размеров: три целых RGB-компонента 0–255. Значение 0,0,0 означает черный цвет.</t>
  </si>
  <si>
    <t>Отсутствующий или пустой необязательный блок аннотаций допустим. Если существующий блок содержит поврежденные координаты, нормали или текст, обновление схемы останавливается с указанием поля и</t>
  </si>
  <si>
    <t>фактической ячейки Results: ошибочное значение не превращается в ноль. Восстановите снимок повторным расчетом или импортом геометрии. Таблица геометрии должна содержать колонку</t>
  </si>
  <si>
    <t>GeometryInterpretationStatus либо ShapeType; потерянная обязательная колонка также требует восстановления снимка.</t>
  </si>
  <si>
    <r>
      <t>Единицы измерения</t>
    </r>
    <r>
      <rPr>
        <u/>
        <sz val="11"/>
        <color theme="10"/>
        <rFont val="Calibri"/>
        <family val="2"/>
        <charset val="204"/>
        <scheme val="minor"/>
      </rPr>
      <t xml:space="preserve"> </t>
    </r>
    <r>
      <rPr>
        <u/>
        <sz val="11"/>
        <color rgb="FF0000FF"/>
        <rFont val="Calibri"/>
        <family val="2"/>
        <charset val="204"/>
        <scheme val="minor"/>
      </rPr>
      <t>(Подробнее)</t>
    </r>
  </si>
  <si>
    <r>
      <t>Сочетания нагрузок</t>
    </r>
    <r>
      <rPr>
        <u/>
        <sz val="11"/>
        <color theme="10"/>
        <rFont val="Calibri"/>
        <family val="2"/>
        <charset val="204"/>
        <scheme val="minor"/>
      </rPr>
      <t xml:space="preserve"> </t>
    </r>
    <r>
      <rPr>
        <u/>
        <sz val="11"/>
        <color rgb="FF0000FF"/>
        <rFont val="Calibri"/>
        <family val="2"/>
        <charset val="204"/>
        <scheme val="minor"/>
      </rPr>
      <t>(Подробнее)</t>
    </r>
  </si>
  <si>
    <r>
      <t>Система знаков</t>
    </r>
    <r>
      <rPr>
        <u/>
        <sz val="11"/>
        <color theme="10"/>
        <rFont val="Calibri"/>
        <family val="2"/>
        <charset val="204"/>
        <scheme val="minor"/>
      </rPr>
      <t xml:space="preserve"> </t>
    </r>
    <r>
      <rPr>
        <u/>
        <sz val="11"/>
        <color rgb="FF0000FF"/>
        <rFont val="Calibri"/>
        <family val="2"/>
        <charset val="204"/>
        <scheme val="minor"/>
      </rPr>
      <t>(Подробнее)</t>
    </r>
  </si>
  <si>
    <r>
      <t>Материал арматуры</t>
    </r>
    <r>
      <rPr>
        <u/>
        <sz val="11"/>
        <color theme="10"/>
        <rFont val="Calibri"/>
        <family val="2"/>
        <charset val="204"/>
        <scheme val="minor"/>
      </rPr>
      <t xml:space="preserve"> </t>
    </r>
    <r>
      <rPr>
        <u/>
        <sz val="11"/>
        <color rgb="FF0000FF"/>
        <rFont val="Calibri"/>
        <family val="2"/>
        <charset val="204"/>
        <scheme val="minor"/>
      </rPr>
      <t>(Подробнее)</t>
    </r>
  </si>
  <si>
    <r>
      <t>Материал бетона</t>
    </r>
    <r>
      <rPr>
        <u/>
        <sz val="11"/>
        <color theme="10"/>
        <rFont val="Calibri"/>
        <family val="2"/>
        <charset val="204"/>
        <scheme val="minor"/>
      </rPr>
      <t xml:space="preserve"> </t>
    </r>
    <r>
      <rPr>
        <u/>
        <sz val="11"/>
        <color rgb="FF0000FF"/>
        <rFont val="Calibri"/>
        <family val="2"/>
        <charset val="204"/>
        <scheme val="minor"/>
      </rPr>
      <t>(Подробнее)</t>
    </r>
  </si>
  <si>
    <r>
      <t>Настройка расчетных профилей</t>
    </r>
    <r>
      <rPr>
        <u/>
        <sz val="11"/>
        <color theme="10"/>
        <rFont val="Calibri"/>
        <family val="2"/>
        <charset val="204"/>
        <scheme val="minor"/>
      </rPr>
      <t xml:space="preserve"> </t>
    </r>
    <r>
      <rPr>
        <u/>
        <sz val="11"/>
        <color rgb="FF0000FF"/>
        <rFont val="Calibri"/>
        <family val="2"/>
        <charset val="204"/>
        <scheme val="minor"/>
      </rPr>
      <t>(Подробнее)</t>
    </r>
  </si>
  <si>
    <r>
      <t>Нагрузки для устойчивости</t>
    </r>
    <r>
      <rPr>
        <u/>
        <sz val="11"/>
        <color theme="10"/>
        <rFont val="Calibri"/>
        <family val="2"/>
        <charset val="204"/>
        <scheme val="minor"/>
      </rPr>
      <t xml:space="preserve"> </t>
    </r>
    <r>
      <rPr>
        <u/>
        <sz val="11"/>
        <color rgb="FF0000FF"/>
        <rFont val="Calibri"/>
        <family val="2"/>
        <charset val="204"/>
        <scheme val="minor"/>
      </rPr>
      <t>(Подробнее)</t>
    </r>
  </si>
  <si>
    <r>
      <t>Аннотации схемы</t>
    </r>
    <r>
      <rPr>
        <u/>
        <sz val="11"/>
        <color theme="10"/>
        <rFont val="Calibri"/>
        <family val="2"/>
        <charset val="204"/>
        <scheme val="minor"/>
      </rPr>
      <t xml:space="preserve"> </t>
    </r>
    <r>
      <rPr>
        <u/>
        <sz val="11"/>
        <color rgb="FF0000FF"/>
        <rFont val="Calibri"/>
        <family val="2"/>
        <charset val="204"/>
        <scheme val="minor"/>
      </rPr>
      <t>(Подробнее)</t>
    </r>
  </si>
  <si>
    <t>При восстановлении геометрии из Results координаты, площадь и диаметр арматуры должны содержать числа. Пустые Width/Height/Rotation и LocalIx/LocalIy/LocalIxy допустимы только как отсутствие</t>
  </si>
  <si>
    <t>соответствующих сведений об оболочке или инерции. Текст с числовым началом, логическое значение и ошибка формулы не принимаются как число и не заменяются нулем. Сообщение называет поле и фактическую</t>
  </si>
  <si>
    <t>ячейку Results; повторите импорт геометрии или расчет, чтобы восстановить корректный снимок.</t>
  </si>
  <si>
    <t>Переключатель обязателен для кнопки обновления и preview после импорта. При No существующая схема сохраняется, а настройки ее выключенных потребителей не читаются. Неверный выбор требует исправления текущей ячейки Config.</t>
  </si>
  <si>
    <t>Для отображения выбранного НДС или geometry-only пояснения его отсутствия выбор обязателен: пустота и TODO не означают Worst. В preview сразу после импорта AutoCAD сочетание не выбирается и эта настройка не читается.</t>
  </si>
  <si>
    <t>Выбор Yes/No обязателен для схемы найденного НДС. В geometry-only preview подписи расчетных значений отсутствуют, поэтому этот переключатель и шаг подписей не читаются.</t>
  </si>
  <si>
    <t>Это положительный пространственный шаг ячеек, по которым выбираются численные подписи результата. Он всегда задается в мм независимо от Units.Length.Output.</t>
  </si>
  <si>
    <t>Шаг применяется пространственно, а не по номеру ElementID; в каждой ячейке выбирается ближайший к ее центру работающий бетонный элемент. Это не проверка точного минимального расстояния между любой парой подписей.</t>
  </si>
  <si>
    <t>При Plot.ResultLabelsEnabled=Yes значение обязательно и больше нуля. Пустота, TODO, ноль и отрицательный шаг требуют исправления указанной ячейки; автоматический шаг вместо них не назначается. При No параметр не читается.</t>
  </si>
  <si>
    <t>Активный переключатель должен быть заполнен. Неверное значение или ошибка формулы дают сообщение с текущей ячейкой Config до очистки существующей схемы, а не выбор default.</t>
  </si>
  <si>
    <t>Нейтральная линия и легенда доступны только для найденного НДС. Geometry-only режим не читает их выключенные потребители.</t>
  </si>
  <si>
    <t>Для расчетной схемы и geometry-only отображения отсутствующего выбранного НДС режим обязателен. Пустота, TODO или неизвестный вариант требуют исправления Config до очистки старой схемы. Обычный preview сразу после импорта AutoCAD не рисует этот reference-слой и не читает его настройки.</t>
  </si>
  <si>
    <t>Проектная настройка этапа 5</t>
  </si>
  <si>
    <t>Нет</t>
  </si>
  <si>
    <t>Stage 7 project setting</t>
  </si>
  <si>
    <t>Effective/FullTension</t>
  </si>
  <si>
    <t>NearestContour/GlobalExtreme</t>
  </si>
  <si>
    <t>Auto/User</t>
  </si>
  <si>
    <t>User/Auto/AlwaysCalc</t>
  </si>
  <si>
    <t>Plot.AutoUpdateAfterCalculation - При Plot.Enabled=Yes обязателен выбор Yes/No: обновлять схему после расчета или сохранять прежнюю. При Plot.Enabled=No настройка не используется. Кнопка обновления читает только Results.</t>
  </si>
  <si>
    <t>Выбор обязателен, если Plot.Enabled = Yes. Пустота, TODO, ошибка Excel и отсутствие строки требуют исправления Config до начала расчета и очистки предыдущих Results.</t>
  </si>
  <si>
    <t>При Plot.Enabled = No настройка не используется, существующая схема сохраняется даже при отсутствии доступного НДС. Если оба переключателя Yes, но расчетных состояний нет, прежняя схема очищается с пояснением отсутствия данных.</t>
  </si>
  <si>
    <t>У semantic-дуги CONTOUR_ARC поле Text в Results хранит угол обхода в радианах, включая знак направления; это не длина и не градусы. Допускается целое или десятичное число с точкой/запятой и запись с E. Модуль угла меньше полного оборота 2π; полный круг хранится как CONTOUR_CIRCLE. Поврежденный угол отклоняется с адресом ячейки до записи объектов в AutoCAD, а не подменяется нулем или числовым началом строки.</t>
  </si>
  <si>
    <t>No полностью отключает запись файла и не удаляет ранее сохраненный отчет. Расчетная логика и результаты при этом не меняются.</t>
  </si>
  <si>
    <t>Выберите Yes или No. Если строка настройки потеряна, значение пустое, не распознано или формула содержит ошибку, запуск возвращает ошибку Config с местом и способом исправления; отсутствие отчета молча не подставляется.</t>
  </si>
  <si>
    <t>Выберите Yes или No. Кнопки проверяют эту настройку до расчета, очистки, перерисовки, импорта или изменения чертежа. Потерянная строка, пустое или ошибочное значение не включает окна по умолчанию: показывается причина и текущее место ошибки в Config.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</si>
</sst>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b/>
      <sz val="12"/>
      <color rgb="FFFF0000"/>
      <name val="Arial"/>
      <family val="2"/>
      <charset val="204"/>
    </font>
  </fonts>
  <fills count="6">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s>
  <cellStyleXfs count="2">
    <xf numFmtId="0" fontId="0" fillId="0" borderId="0"/>
    <xf numFmtId="0" fontId="11" fillId="0" borderId="0" applyNumberFormat="0" applyFill="0" applyBorder="0" applyAlignment="0" applyProtection="0"/>
  </cellStyleXfs>
  <cellXfs count="56">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2" fillId="0" borderId="2" xfId="0" applyFont="1" applyBorder="1" applyAlignment="1">
      <alignment horizontal="left"/>
    </xf>
    <xf numFmtId="0" fontId="5" fillId="3" borderId="2" xfId="0" applyFont="1" applyFill="1" applyBorder="1"/>
    <xf numFmtId="0" fontId="5" fillId="3" borderId="2" xfId="0" applyFont="1" applyFill="1" applyBorder="1" applyAlignment="1">
      <alignment horizontal="center" vertical="center"/>
    </xf>
    <xf numFmtId="0" fontId="5" fillId="3" borderId="2" xfId="0" applyFont="1" applyFill="1" applyBorder="1" applyAlignment="1">
      <alignment horizontal="left"/>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xf numFmtId="0" fontId="4" fillId="3" borderId="2" xfId="0" applyFont="1" applyFill="1" applyBorder="1" applyAlignment="1">
      <alignment horizontal="center" vertical="center"/>
    </xf>
    <xf numFmtId="0" fontId="4" fillId="3" borderId="2" xfId="0" applyFont="1" applyFill="1" applyBorder="1" applyAlignment="1">
      <alignment horizontal="right"/>
    </xf>
    <xf numFmtId="0" fontId="4" fillId="3" borderId="2" xfId="0" applyFont="1" applyFill="1" applyBorder="1" applyAlignment="1"/>
    <xf numFmtId="0" fontId="4" fillId="3" borderId="2" xfId="0" applyFont="1" applyFill="1" applyBorder="1" applyAlignment="1">
      <alignment horizontal="left"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4" fillId="3" borderId="2" xfId="0" applyFont="1" applyFill="1" applyBorder="1" applyAlignment="1">
      <alignment vertical="center"/>
    </xf>
    <xf numFmtId="0" fontId="4" fillId="2" borderId="2" xfId="0" applyFont="1" applyFill="1" applyBorder="1" applyAlignment="1">
      <alignment horizont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0" fillId="4" borderId="3" xfId="0" applyFont="1" applyFill="1" applyBorder="1" applyAlignment="1">
      <alignment horizontal="left" vertical="top" wrapText="1"/>
    </xf>
    <xf numFmtId="0" fontId="0" fillId="5" borderId="0" xfId="0" applyFill="1"/>
    <xf numFmtId="0" fontId="14" fillId="5" borderId="0" xfId="0" applyFont="1" applyFill="1" applyAlignment="1">
      <alignment horizontal="left" vertical="center"/>
    </xf>
    <xf numFmtId="0" fontId="11" fillId="0" borderId="0" xfId="1"/>
    <xf numFmtId="0" fontId="12" fillId="0" borderId="0" xfId="1" applyFont="1"/>
    <xf numFmtId="0" fontId="6" fillId="0" borderId="3" xfId="0" applyFont="1" applyBorder="1" applyAlignment="1">
      <alignment vertical="top" wrapText="1"/>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12" fillId="0" borderId="0" xfId="1" applyFont="1"/>
    <xf numFmtId="0" fontId="0" fillId="0" borderId="0" xfId="0"/>
    <xf numFmtId="0" fontId="4" fillId="3" borderId="2" xfId="0" applyFont="1" applyFill="1" applyBorder="1"/>
    <xf numFmtId="0" fontId="2" fillId="0" borderId="2" xfId="0" applyFont="1" applyBorder="1" applyAlignment="1">
      <alignment horizontal="center" vertical="center"/>
    </xf>
    <xf numFmtId="0" fontId="2" fillId="0" borderId="0" xfId="0" applyFont="1"/>
    <xf numFmtId="0" fontId="4" fillId="2" borderId="2" xfId="0" applyFont="1" applyFill="1" applyBorder="1" applyAlignment="1">
      <alignment horizontal="center"/>
    </xf>
    <xf numFmtId="0" fontId="6" fillId="0" borderId="3" xfId="0" applyFont="1" applyBorder="1" applyAlignment="1">
      <alignment vertical="top" wrapText="1"/>
    </xf>
    <xf numFmtId="0" fontId="8" fillId="3" borderId="3" xfId="0" applyFont="1" applyFill="1" applyBorder="1" applyAlignment="1">
      <alignment horizontal="left" vertical="top" wrapText="1"/>
    </xf>
    <xf numFmtId="0" fontId="9" fillId="4" borderId="3" xfId="0" applyFont="1" applyFill="1" applyBorder="1" applyAlignment="1">
      <alignment horizontal="center" vertical="top" wrapText="1"/>
    </xf>
    <xf numFmtId="0" fontId="3" fillId="3" borderId="3" xfId="0" applyFont="1" applyFill="1" applyBorder="1" applyAlignment="1">
      <alignment horizontal="left" vertical="top" wrapText="1"/>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c:v>
                </c:pt>
                <c:pt idx="1">
                  <c:v>-15.5</c:v>
                </c:pt>
                <c:pt idx="2">
                  <c:v>0</c:v>
                </c:pt>
                <c:pt idx="3">
                  <c:v>1.1000000000000001</c:v>
                </c:pt>
                <c:pt idx="4">
                  <c:v>1.1000000000000001</c:v>
                </c:pt>
              </c:numCache>
            </c:numRef>
          </c:yVal>
          <c:smooth val="0"/>
          <c:extLst>
            <c:ext xmlns:c16="http://schemas.microsoft.com/office/drawing/2014/chart" uri="{C3380CC4-5D6E-409C-BE32-E72D297353CC}">
              <c16:uniqueId val="{00000001-5A8A-4FA9-A2F2-DA79C39C68E3}"/>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c:v>
                </c:pt>
                <c:pt idx="1">
                  <c:v>-15.5</c:v>
                </c:pt>
                <c:pt idx="2">
                  <c:v>-9.2999999999999989</c:v>
                </c:pt>
                <c:pt idx="3">
                  <c:v>0</c:v>
                </c:pt>
                <c:pt idx="4">
                  <c:v>0.66</c:v>
                </c:pt>
                <c:pt idx="5">
                  <c:v>1.1000000000000001</c:v>
                </c:pt>
                <c:pt idx="6">
                  <c:v>1.1000000000000001</c:v>
                </c:pt>
              </c:numCache>
            </c:numRef>
          </c:yVal>
          <c:smooth val="0"/>
          <c:extLst>
            <c:ext xmlns:c16="http://schemas.microsoft.com/office/drawing/2014/chart" uri="{C3380CC4-5D6E-409C-BE32-E72D297353CC}">
              <c16:uniqueId val="{00000002-5A8A-4FA9-A2F2-DA79C39C68E3}"/>
            </c:ext>
          </c:extLst>
        </c:ser>
        <c:dLbls>
          <c:showLegendKey val="0"/>
          <c:showVal val="0"/>
          <c:showCatName val="0"/>
          <c:showSerName val="0"/>
          <c:showPercent val="0"/>
          <c:showBubbleSize val="0"/>
        </c:dLbls>
        <c:axId val="275502024"/>
        <c:axId val="275502352"/>
      </c:scatterChart>
      <c:valAx>
        <c:axId val="275502024"/>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75502352"/>
        <c:crossesAt val="0"/>
        <c:crossBetween val="midCat"/>
      </c:valAx>
      <c:valAx>
        <c:axId val="27550235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75502024"/>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-350</c:v>
                </c:pt>
                <c:pt idx="1">
                  <c:v>-350</c:v>
                </c:pt>
                <c:pt idx="2">
                  <c:v>0</c:v>
                </c:pt>
                <c:pt idx="3">
                  <c:v>350</c:v>
                </c:pt>
                <c:pt idx="4">
                  <c:v>350</c:v>
                </c:pt>
              </c:numCache>
            </c:numRef>
          </c:yVal>
          <c:smooth val="0"/>
          <c:extLst>
            <c:ext xmlns:c16="http://schemas.microsoft.com/office/drawing/2014/chart" uri="{C3380CC4-5D6E-409C-BE32-E72D297353CC}">
              <c16:uniqueId val="{00000001-9854-4BC3-928F-3A067902A134}"/>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-385.00000000000006</c:v>
                </c:pt>
                <c:pt idx="1">
                  <c:v>-385.00000000000006</c:v>
                </c:pt>
                <c:pt idx="2">
                  <c:v>-350</c:v>
                </c:pt>
                <c:pt idx="3">
                  <c:v>-315</c:v>
                </c:pt>
                <c:pt idx="4">
                  <c:v>0</c:v>
                </c:pt>
                <c:pt idx="5">
                  <c:v>315</c:v>
                </c:pt>
                <c:pt idx="6">
                  <c:v>350</c:v>
                </c:pt>
                <c:pt idx="7">
                  <c:v>385.00000000000006</c:v>
                </c:pt>
                <c:pt idx="8">
                  <c:v>385.00000000000006</c:v>
                </c:pt>
              </c:numCache>
            </c:numRef>
          </c:yVal>
          <c:smooth val="0"/>
          <c:extLst>
            <c:ext xmlns:c16="http://schemas.microsoft.com/office/drawing/2014/chart" uri="{C3380CC4-5D6E-409C-BE32-E72D297353CC}">
              <c16:uniqueId val="{00000002-9854-4BC3-928F-3A067902A134}"/>
            </c:ext>
          </c:extLst>
        </c:ser>
        <c:dLbls>
          <c:showLegendKey val="0"/>
          <c:showVal val="0"/>
          <c:showCatName val="0"/>
          <c:showSerName val="0"/>
          <c:showPercent val="0"/>
          <c:showBubbleSize val="0"/>
        </c:dLbls>
        <c:axId val="283319760"/>
        <c:axId val="283319432"/>
      </c:scatterChart>
      <c:valAx>
        <c:axId val="283319760"/>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3319432"/>
        <c:crossesAt val="0"/>
        <c:crossBetween val="midCat"/>
      </c:valAx>
      <c:valAx>
        <c:axId val="28331943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83319760"/>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84" Type="http://schemas.openxmlformats.org/officeDocument/2006/relationships/image" Target="../media/image84.png"/><Relationship Id="rId89" Type="http://schemas.openxmlformats.org/officeDocument/2006/relationships/image" Target="../media/image89.png"/><Relationship Id="rId112" Type="http://schemas.openxmlformats.org/officeDocument/2006/relationships/image" Target="../media/image112.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07" Type="http://schemas.openxmlformats.org/officeDocument/2006/relationships/image" Target="../media/image107.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79" Type="http://schemas.openxmlformats.org/officeDocument/2006/relationships/image" Target="../media/image79.png"/><Relationship Id="rId87" Type="http://schemas.openxmlformats.org/officeDocument/2006/relationships/image" Target="../media/image87.png"/><Relationship Id="rId102" Type="http://schemas.openxmlformats.org/officeDocument/2006/relationships/image" Target="../media/image102.png"/><Relationship Id="rId110" Type="http://schemas.openxmlformats.org/officeDocument/2006/relationships/image" Target="../media/image110.png"/><Relationship Id="rId5" Type="http://schemas.openxmlformats.org/officeDocument/2006/relationships/image" Target="../media/image5.png"/><Relationship Id="rId61" Type="http://schemas.openxmlformats.org/officeDocument/2006/relationships/image" Target="../media/image61.png"/><Relationship Id="rId82" Type="http://schemas.openxmlformats.org/officeDocument/2006/relationships/image" Target="../media/image82.png"/><Relationship Id="rId90" Type="http://schemas.openxmlformats.org/officeDocument/2006/relationships/image" Target="../media/image90.png"/><Relationship Id="rId95" Type="http://schemas.openxmlformats.org/officeDocument/2006/relationships/image" Target="../media/image95.pn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77" Type="http://schemas.openxmlformats.org/officeDocument/2006/relationships/image" Target="../media/image77.png"/><Relationship Id="rId100" Type="http://schemas.openxmlformats.org/officeDocument/2006/relationships/image" Target="../media/image100.png"/><Relationship Id="rId105" Type="http://schemas.openxmlformats.org/officeDocument/2006/relationships/image" Target="../media/image105.png"/><Relationship Id="rId113" Type="http://schemas.openxmlformats.org/officeDocument/2006/relationships/image" Target="../media/image113.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85" Type="http://schemas.openxmlformats.org/officeDocument/2006/relationships/image" Target="../media/image85.png"/><Relationship Id="rId93" Type="http://schemas.openxmlformats.org/officeDocument/2006/relationships/image" Target="../media/image93.png"/><Relationship Id="rId98" Type="http://schemas.openxmlformats.org/officeDocument/2006/relationships/image" Target="../media/image9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103" Type="http://schemas.openxmlformats.org/officeDocument/2006/relationships/image" Target="../media/image103.png"/><Relationship Id="rId108" Type="http://schemas.openxmlformats.org/officeDocument/2006/relationships/image" Target="../media/image108.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83" Type="http://schemas.openxmlformats.org/officeDocument/2006/relationships/image" Target="../media/image83.png"/><Relationship Id="rId88" Type="http://schemas.openxmlformats.org/officeDocument/2006/relationships/image" Target="../media/image88.png"/><Relationship Id="rId91" Type="http://schemas.openxmlformats.org/officeDocument/2006/relationships/image" Target="../media/image91.png"/><Relationship Id="rId96" Type="http://schemas.openxmlformats.org/officeDocument/2006/relationships/image" Target="../media/image96.png"/><Relationship Id="rId111" Type="http://schemas.openxmlformats.org/officeDocument/2006/relationships/image" Target="../media/image111.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6" Type="http://schemas.openxmlformats.org/officeDocument/2006/relationships/image" Target="../media/image106.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86" Type="http://schemas.openxmlformats.org/officeDocument/2006/relationships/image" Target="../media/image86.png"/><Relationship Id="rId94" Type="http://schemas.openxmlformats.org/officeDocument/2006/relationships/image" Target="../media/image94.png"/><Relationship Id="rId99" Type="http://schemas.openxmlformats.org/officeDocument/2006/relationships/image" Target="../media/image99.png"/><Relationship Id="rId101" Type="http://schemas.openxmlformats.org/officeDocument/2006/relationships/image" Target="../media/image101.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109" Type="http://schemas.openxmlformats.org/officeDocument/2006/relationships/image" Target="../media/image10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04" Type="http://schemas.openxmlformats.org/officeDocument/2006/relationships/image" Target="../media/image104.png"/><Relationship Id="rId7" Type="http://schemas.openxmlformats.org/officeDocument/2006/relationships/image" Target="../media/image7.png"/><Relationship Id="rId71" Type="http://schemas.openxmlformats.org/officeDocument/2006/relationships/image" Target="../media/image71.png"/><Relationship Id="rId92" Type="http://schemas.openxmlformats.org/officeDocument/2006/relationships/image" Target="../media/image92.png"/></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74923364-B942-4BFA-9EE7-7F1F2D74F95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CD01ED5C-1743-4D4C-910D-E80D54AFC4E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4229100</xdr:colOff>
      <xdr:row>43</xdr:row>
      <xdr:rowOff>47625</xdr:rowOff>
    </xdr:from>
    <xdr:to>
      <xdr:col>1</xdr:col>
      <xdr:colOff>7429500</xdr:colOff>
      <xdr:row>43</xdr:row>
      <xdr:rowOff>485775</xdr:rowOff>
    </xdr:to>
    <xdr:pic>
      <xdr:nvPicPr>
        <xdr:cNvPr id="3" name="NDMHelpFormula_001">
          <a:extLst>
            <a:ext uri="{FF2B5EF4-FFF2-40B4-BE49-F238E27FC236}">
              <a16:creationId xmlns:a16="http://schemas.microsoft.com/office/drawing/2014/main" id="{1A576482-44C7-45D6-9317-AD11F4C68D87}"/>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3675" y="7200900"/>
          <a:ext cx="3200400" cy="438150"/>
        </a:xfrm>
        <a:prstGeom prst="rect">
          <a:avLst/>
        </a:prstGeom>
      </xdr:spPr>
    </xdr:pic>
    <xdr:clientData/>
  </xdr:twoCellAnchor>
  <xdr:twoCellAnchor>
    <xdr:from>
      <xdr:col>1</xdr:col>
      <xdr:colOff>4225925</xdr:colOff>
      <xdr:row>44</xdr:row>
      <xdr:rowOff>47625</xdr:rowOff>
    </xdr:from>
    <xdr:to>
      <xdr:col>1</xdr:col>
      <xdr:colOff>7432675</xdr:colOff>
      <xdr:row>44</xdr:row>
      <xdr:rowOff>485775</xdr:rowOff>
    </xdr:to>
    <xdr:pic>
      <xdr:nvPicPr>
        <xdr:cNvPr id="6" name="NDMHelpFormula_002">
          <a:extLst>
            <a:ext uri="{FF2B5EF4-FFF2-40B4-BE49-F238E27FC236}">
              <a16:creationId xmlns:a16="http://schemas.microsoft.com/office/drawing/2014/main" id="{12740B62-992D-4754-949A-DC636CFFC221}"/>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40500" y="7734300"/>
          <a:ext cx="3206750" cy="438150"/>
        </a:xfrm>
        <a:prstGeom prst="rect">
          <a:avLst/>
        </a:prstGeom>
      </xdr:spPr>
    </xdr:pic>
    <xdr:clientData/>
  </xdr:twoCellAnchor>
  <xdr:twoCellAnchor>
    <xdr:from>
      <xdr:col>1</xdr:col>
      <xdr:colOff>3654425</xdr:colOff>
      <xdr:row>47</xdr:row>
      <xdr:rowOff>47625</xdr:rowOff>
    </xdr:from>
    <xdr:to>
      <xdr:col>2</xdr:col>
      <xdr:colOff>88900</xdr:colOff>
      <xdr:row>47</xdr:row>
      <xdr:rowOff>485775</xdr:rowOff>
    </xdr:to>
    <xdr:pic>
      <xdr:nvPicPr>
        <xdr:cNvPr id="9" name="NDMHelpFormula_003">
          <a:extLst>
            <a:ext uri="{FF2B5EF4-FFF2-40B4-BE49-F238E27FC236}">
              <a16:creationId xmlns:a16="http://schemas.microsoft.com/office/drawing/2014/main" id="{EAAFA32E-C60D-4EAF-BEAA-2CB8FB4B1472}"/>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8591550"/>
          <a:ext cx="4349750" cy="438150"/>
        </a:xfrm>
        <a:prstGeom prst="rect">
          <a:avLst/>
        </a:prstGeom>
      </xdr:spPr>
    </xdr:pic>
    <xdr:clientData/>
  </xdr:twoCellAnchor>
  <xdr:twoCellAnchor>
    <xdr:from>
      <xdr:col>1</xdr:col>
      <xdr:colOff>4441825</xdr:colOff>
      <xdr:row>53</xdr:row>
      <xdr:rowOff>47625</xdr:rowOff>
    </xdr:from>
    <xdr:to>
      <xdr:col>1</xdr:col>
      <xdr:colOff>7216775</xdr:colOff>
      <xdr:row>53</xdr:row>
      <xdr:rowOff>485775</xdr:rowOff>
    </xdr:to>
    <xdr:pic>
      <xdr:nvPicPr>
        <xdr:cNvPr id="12" name="NDMHelpFormula_004">
          <a:extLst>
            <a:ext uri="{FF2B5EF4-FFF2-40B4-BE49-F238E27FC236}">
              <a16:creationId xmlns:a16="http://schemas.microsoft.com/office/drawing/2014/main" id="{4AF99A3E-C43D-4208-93E7-279615025C8A}"/>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9982200"/>
          <a:ext cx="2774950" cy="438150"/>
        </a:xfrm>
        <a:prstGeom prst="rect">
          <a:avLst/>
        </a:prstGeom>
      </xdr:spPr>
    </xdr:pic>
    <xdr:clientData/>
  </xdr:twoCellAnchor>
  <xdr:twoCellAnchor>
    <xdr:from>
      <xdr:col>1</xdr:col>
      <xdr:colOff>4959350</xdr:colOff>
      <xdr:row>60</xdr:row>
      <xdr:rowOff>47625</xdr:rowOff>
    </xdr:from>
    <xdr:to>
      <xdr:col>1</xdr:col>
      <xdr:colOff>6699250</xdr:colOff>
      <xdr:row>60</xdr:row>
      <xdr:rowOff>485775</xdr:rowOff>
    </xdr:to>
    <xdr:pic>
      <xdr:nvPicPr>
        <xdr:cNvPr id="15" name="NDMHelpFormula_005">
          <a:extLst>
            <a:ext uri="{FF2B5EF4-FFF2-40B4-BE49-F238E27FC236}">
              <a16:creationId xmlns:a16="http://schemas.microsoft.com/office/drawing/2014/main" id="{3AEF4750-E97B-46FF-A16C-3BCE16EDA08F}"/>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273925" y="11534775"/>
          <a:ext cx="1739900" cy="438150"/>
        </a:xfrm>
        <a:prstGeom prst="rect">
          <a:avLst/>
        </a:prstGeom>
      </xdr:spPr>
    </xdr:pic>
    <xdr:clientData/>
  </xdr:twoCellAnchor>
  <xdr:twoCellAnchor>
    <xdr:from>
      <xdr:col>1</xdr:col>
      <xdr:colOff>4711700</xdr:colOff>
      <xdr:row>61</xdr:row>
      <xdr:rowOff>47625</xdr:rowOff>
    </xdr:from>
    <xdr:to>
      <xdr:col>1</xdr:col>
      <xdr:colOff>6946900</xdr:colOff>
      <xdr:row>61</xdr:row>
      <xdr:rowOff>485775</xdr:rowOff>
    </xdr:to>
    <xdr:pic>
      <xdr:nvPicPr>
        <xdr:cNvPr id="18" name="NDMHelpFormula_006">
          <a:extLst>
            <a:ext uri="{FF2B5EF4-FFF2-40B4-BE49-F238E27FC236}">
              <a16:creationId xmlns:a16="http://schemas.microsoft.com/office/drawing/2014/main" id="{2334245B-3195-4FD4-8544-D958C8D8C135}"/>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026275" y="12068175"/>
          <a:ext cx="2235200" cy="438150"/>
        </a:xfrm>
        <a:prstGeom prst="rect">
          <a:avLst/>
        </a:prstGeom>
      </xdr:spPr>
    </xdr:pic>
    <xdr:clientData/>
  </xdr:twoCellAnchor>
  <xdr:twoCellAnchor>
    <xdr:from>
      <xdr:col>1</xdr:col>
      <xdr:colOff>4714875</xdr:colOff>
      <xdr:row>62</xdr:row>
      <xdr:rowOff>47625</xdr:rowOff>
    </xdr:from>
    <xdr:to>
      <xdr:col>1</xdr:col>
      <xdr:colOff>6943725</xdr:colOff>
      <xdr:row>62</xdr:row>
      <xdr:rowOff>485775</xdr:rowOff>
    </xdr:to>
    <xdr:pic>
      <xdr:nvPicPr>
        <xdr:cNvPr id="21" name="NDMHelpFormula_007">
          <a:extLst>
            <a:ext uri="{FF2B5EF4-FFF2-40B4-BE49-F238E27FC236}">
              <a16:creationId xmlns:a16="http://schemas.microsoft.com/office/drawing/2014/main" id="{CDC7DE0F-48AE-438B-AC70-E9A0A3FD03A0}"/>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029450" y="12601575"/>
          <a:ext cx="2228850" cy="438150"/>
        </a:xfrm>
        <a:prstGeom prst="rect">
          <a:avLst/>
        </a:prstGeom>
      </xdr:spPr>
    </xdr:pic>
    <xdr:clientData/>
  </xdr:twoCellAnchor>
  <xdr:twoCellAnchor>
    <xdr:from>
      <xdr:col>1</xdr:col>
      <xdr:colOff>4581525</xdr:colOff>
      <xdr:row>74</xdr:row>
      <xdr:rowOff>53975</xdr:rowOff>
    </xdr:from>
    <xdr:to>
      <xdr:col>1</xdr:col>
      <xdr:colOff>7077075</xdr:colOff>
      <xdr:row>74</xdr:row>
      <xdr:rowOff>1190625</xdr:rowOff>
    </xdr:to>
    <xdr:pic>
      <xdr:nvPicPr>
        <xdr:cNvPr id="24" name="NDMHelpFormula_008">
          <a:extLst>
            <a:ext uri="{FF2B5EF4-FFF2-40B4-BE49-F238E27FC236}">
              <a16:creationId xmlns:a16="http://schemas.microsoft.com/office/drawing/2014/main" id="{23695704-A6EB-4931-AB22-B51845170B6D}"/>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896100" y="14970125"/>
          <a:ext cx="2495550" cy="1136650"/>
        </a:xfrm>
        <a:prstGeom prst="rect">
          <a:avLst/>
        </a:prstGeom>
      </xdr:spPr>
    </xdr:pic>
    <xdr:clientData/>
  </xdr:twoCellAnchor>
  <xdr:twoCellAnchor>
    <xdr:from>
      <xdr:col>1</xdr:col>
      <xdr:colOff>4476750</xdr:colOff>
      <xdr:row>76</xdr:row>
      <xdr:rowOff>47625</xdr:rowOff>
    </xdr:from>
    <xdr:to>
      <xdr:col>1</xdr:col>
      <xdr:colOff>7181850</xdr:colOff>
      <xdr:row>76</xdr:row>
      <xdr:rowOff>485775</xdr:rowOff>
    </xdr:to>
    <xdr:pic>
      <xdr:nvPicPr>
        <xdr:cNvPr id="27" name="NDMHelpFormula_009">
          <a:extLst>
            <a:ext uri="{FF2B5EF4-FFF2-40B4-BE49-F238E27FC236}">
              <a16:creationId xmlns:a16="http://schemas.microsoft.com/office/drawing/2014/main" id="{55E97CD9-CF3B-4488-9B12-01C3D3BF643E}"/>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91325" y="16363950"/>
          <a:ext cx="2705100" cy="438150"/>
        </a:xfrm>
        <a:prstGeom prst="rect">
          <a:avLst/>
        </a:prstGeom>
      </xdr:spPr>
    </xdr:pic>
    <xdr:clientData/>
  </xdr:twoCellAnchor>
  <xdr:twoCellAnchor>
    <xdr:from>
      <xdr:col>1</xdr:col>
      <xdr:colOff>2952750</xdr:colOff>
      <xdr:row>77</xdr:row>
      <xdr:rowOff>47625</xdr:rowOff>
    </xdr:from>
    <xdr:to>
      <xdr:col>2</xdr:col>
      <xdr:colOff>790575</xdr:colOff>
      <xdr:row>77</xdr:row>
      <xdr:rowOff>485775</xdr:rowOff>
    </xdr:to>
    <xdr:pic>
      <xdr:nvPicPr>
        <xdr:cNvPr id="30" name="NDMHelpFormula_010">
          <a:extLst>
            <a:ext uri="{FF2B5EF4-FFF2-40B4-BE49-F238E27FC236}">
              <a16:creationId xmlns:a16="http://schemas.microsoft.com/office/drawing/2014/main" id="{3D8E57DD-013B-4FBD-B909-D8FB291C3AEC}"/>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267325" y="16897350"/>
          <a:ext cx="5753100" cy="438150"/>
        </a:xfrm>
        <a:prstGeom prst="rect">
          <a:avLst/>
        </a:prstGeom>
      </xdr:spPr>
    </xdr:pic>
    <xdr:clientData/>
  </xdr:twoCellAnchor>
  <xdr:twoCellAnchor>
    <xdr:from>
      <xdr:col>1</xdr:col>
      <xdr:colOff>5076825</xdr:colOff>
      <xdr:row>86</xdr:row>
      <xdr:rowOff>53975</xdr:rowOff>
    </xdr:from>
    <xdr:to>
      <xdr:col>1</xdr:col>
      <xdr:colOff>6581775</xdr:colOff>
      <xdr:row>86</xdr:row>
      <xdr:rowOff>1190625</xdr:rowOff>
    </xdr:to>
    <xdr:pic>
      <xdr:nvPicPr>
        <xdr:cNvPr id="33" name="NDMHelpFormula_011">
          <a:extLst>
            <a:ext uri="{FF2B5EF4-FFF2-40B4-BE49-F238E27FC236}">
              <a16:creationId xmlns:a16="http://schemas.microsoft.com/office/drawing/2014/main" id="{CF699995-B836-48B1-87E0-DA1AAFA17CBE}"/>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391400" y="18780125"/>
          <a:ext cx="1504950" cy="1136650"/>
        </a:xfrm>
        <a:prstGeom prst="rect">
          <a:avLst/>
        </a:prstGeom>
      </xdr:spPr>
    </xdr:pic>
    <xdr:clientData/>
  </xdr:twoCellAnchor>
  <xdr:twoCellAnchor>
    <xdr:from>
      <xdr:col>1</xdr:col>
      <xdr:colOff>4702175</xdr:colOff>
      <xdr:row>87</xdr:row>
      <xdr:rowOff>53975</xdr:rowOff>
    </xdr:from>
    <xdr:to>
      <xdr:col>1</xdr:col>
      <xdr:colOff>6956425</xdr:colOff>
      <xdr:row>87</xdr:row>
      <xdr:rowOff>1190625</xdr:rowOff>
    </xdr:to>
    <xdr:pic>
      <xdr:nvPicPr>
        <xdr:cNvPr id="36" name="NDMHelpFormula_012">
          <a:extLst>
            <a:ext uri="{FF2B5EF4-FFF2-40B4-BE49-F238E27FC236}">
              <a16:creationId xmlns:a16="http://schemas.microsoft.com/office/drawing/2014/main" id="{1E341830-35B7-4671-BAF6-A4E64021093E}"/>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016750" y="20018375"/>
          <a:ext cx="2254250" cy="1136650"/>
        </a:xfrm>
        <a:prstGeom prst="rect">
          <a:avLst/>
        </a:prstGeom>
      </xdr:spPr>
    </xdr:pic>
    <xdr:clientData/>
  </xdr:twoCellAnchor>
  <xdr:twoCellAnchor>
    <xdr:from>
      <xdr:col>1</xdr:col>
      <xdr:colOff>4121150</xdr:colOff>
      <xdr:row>88</xdr:row>
      <xdr:rowOff>50800</xdr:rowOff>
    </xdr:from>
    <xdr:to>
      <xdr:col>1</xdr:col>
      <xdr:colOff>7537450</xdr:colOff>
      <xdr:row>88</xdr:row>
      <xdr:rowOff>2235200</xdr:rowOff>
    </xdr:to>
    <xdr:pic>
      <xdr:nvPicPr>
        <xdr:cNvPr id="39" name="NDMHelpFormula_013">
          <a:extLst>
            <a:ext uri="{FF2B5EF4-FFF2-40B4-BE49-F238E27FC236}">
              <a16:creationId xmlns:a16="http://schemas.microsoft.com/office/drawing/2014/main" id="{4B37E4CB-2EBC-4B7A-8837-D80A07AF5192}"/>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35725" y="21253450"/>
          <a:ext cx="3416300" cy="2184400"/>
        </a:xfrm>
        <a:prstGeom prst="rect">
          <a:avLst/>
        </a:prstGeom>
      </xdr:spPr>
    </xdr:pic>
    <xdr:clientData/>
  </xdr:twoCellAnchor>
  <xdr:twoCellAnchor>
    <xdr:from>
      <xdr:col>1</xdr:col>
      <xdr:colOff>5156200</xdr:colOff>
      <xdr:row>92</xdr:row>
      <xdr:rowOff>47625</xdr:rowOff>
    </xdr:from>
    <xdr:to>
      <xdr:col>1</xdr:col>
      <xdr:colOff>6502400</xdr:colOff>
      <xdr:row>92</xdr:row>
      <xdr:rowOff>485775</xdr:rowOff>
    </xdr:to>
    <xdr:pic>
      <xdr:nvPicPr>
        <xdr:cNvPr id="42" name="NDMHelpFormula_014">
          <a:extLst>
            <a:ext uri="{FF2B5EF4-FFF2-40B4-BE49-F238E27FC236}">
              <a16:creationId xmlns:a16="http://schemas.microsoft.com/office/drawing/2014/main" id="{27318DF9-62D1-4F1D-9F0B-63C3605ED992}"/>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470775" y="24022050"/>
          <a:ext cx="1346200" cy="438150"/>
        </a:xfrm>
        <a:prstGeom prst="rect">
          <a:avLst/>
        </a:prstGeom>
      </xdr:spPr>
    </xdr:pic>
    <xdr:clientData/>
  </xdr:twoCellAnchor>
  <xdr:twoCellAnchor>
    <xdr:from>
      <xdr:col>1</xdr:col>
      <xdr:colOff>4721225</xdr:colOff>
      <xdr:row>93</xdr:row>
      <xdr:rowOff>47625</xdr:rowOff>
    </xdr:from>
    <xdr:to>
      <xdr:col>1</xdr:col>
      <xdr:colOff>6937375</xdr:colOff>
      <xdr:row>93</xdr:row>
      <xdr:rowOff>485775</xdr:rowOff>
    </xdr:to>
    <xdr:pic>
      <xdr:nvPicPr>
        <xdr:cNvPr id="45" name="NDMHelpFormula_015">
          <a:extLst>
            <a:ext uri="{FF2B5EF4-FFF2-40B4-BE49-F238E27FC236}">
              <a16:creationId xmlns:a16="http://schemas.microsoft.com/office/drawing/2014/main" id="{8125D679-D4D9-4C34-870C-09671FE07AA3}"/>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035800" y="24555450"/>
          <a:ext cx="2216150" cy="438150"/>
        </a:xfrm>
        <a:prstGeom prst="rect">
          <a:avLst/>
        </a:prstGeom>
      </xdr:spPr>
    </xdr:pic>
    <xdr:clientData/>
  </xdr:twoCellAnchor>
  <xdr:twoCellAnchor>
    <xdr:from>
      <xdr:col>1</xdr:col>
      <xdr:colOff>4070350</xdr:colOff>
      <xdr:row>109</xdr:row>
      <xdr:rowOff>50800</xdr:rowOff>
    </xdr:from>
    <xdr:to>
      <xdr:col>1</xdr:col>
      <xdr:colOff>7588250</xdr:colOff>
      <xdr:row>109</xdr:row>
      <xdr:rowOff>2235200</xdr:rowOff>
    </xdr:to>
    <xdr:pic>
      <xdr:nvPicPr>
        <xdr:cNvPr id="48" name="NDMHelpFormula_016">
          <a:extLst>
            <a:ext uri="{FF2B5EF4-FFF2-40B4-BE49-F238E27FC236}">
              <a16:creationId xmlns:a16="http://schemas.microsoft.com/office/drawing/2014/main" id="{42BFD878-472C-41C7-A34C-B203BA2040BA}"/>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384925" y="27568525"/>
          <a:ext cx="3517900" cy="2184400"/>
        </a:xfrm>
        <a:prstGeom prst="rect">
          <a:avLst/>
        </a:prstGeom>
      </xdr:spPr>
    </xdr:pic>
    <xdr:clientData/>
  </xdr:twoCellAnchor>
  <xdr:twoCellAnchor>
    <xdr:from>
      <xdr:col>1</xdr:col>
      <xdr:colOff>4117975</xdr:colOff>
      <xdr:row>112</xdr:row>
      <xdr:rowOff>50800</xdr:rowOff>
    </xdr:from>
    <xdr:to>
      <xdr:col>1</xdr:col>
      <xdr:colOff>7540625</xdr:colOff>
      <xdr:row>112</xdr:row>
      <xdr:rowOff>787400</xdr:rowOff>
    </xdr:to>
    <xdr:pic>
      <xdr:nvPicPr>
        <xdr:cNvPr id="51" name="NDMHelpFormula_017">
          <a:extLst>
            <a:ext uri="{FF2B5EF4-FFF2-40B4-BE49-F238E27FC236}">
              <a16:creationId xmlns:a16="http://schemas.microsoft.com/office/drawing/2014/main" id="{7FCBEB9C-5E32-43F0-88A8-9A705FC73F16}"/>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6432550" y="30178375"/>
          <a:ext cx="3422650" cy="736600"/>
        </a:xfrm>
        <a:prstGeom prst="rect">
          <a:avLst/>
        </a:prstGeom>
      </xdr:spPr>
    </xdr:pic>
    <xdr:clientData/>
  </xdr:twoCellAnchor>
  <xdr:twoCellAnchor>
    <xdr:from>
      <xdr:col>1</xdr:col>
      <xdr:colOff>5038725</xdr:colOff>
      <xdr:row>115</xdr:row>
      <xdr:rowOff>47625</xdr:rowOff>
    </xdr:from>
    <xdr:to>
      <xdr:col>1</xdr:col>
      <xdr:colOff>6619875</xdr:colOff>
      <xdr:row>115</xdr:row>
      <xdr:rowOff>485775</xdr:rowOff>
    </xdr:to>
    <xdr:pic>
      <xdr:nvPicPr>
        <xdr:cNvPr id="54" name="NDMHelpFormula_018">
          <a:extLst>
            <a:ext uri="{FF2B5EF4-FFF2-40B4-BE49-F238E27FC236}">
              <a16:creationId xmlns:a16="http://schemas.microsoft.com/office/drawing/2014/main" id="{DC6C67B0-D7B4-41F5-8AEC-FEC5AE0F02CA}"/>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353300" y="31337250"/>
          <a:ext cx="1581150" cy="438150"/>
        </a:xfrm>
        <a:prstGeom prst="rect">
          <a:avLst/>
        </a:prstGeom>
      </xdr:spPr>
    </xdr:pic>
    <xdr:clientData/>
  </xdr:twoCellAnchor>
  <xdr:twoCellAnchor>
    <xdr:from>
      <xdr:col>1</xdr:col>
      <xdr:colOff>4778375</xdr:colOff>
      <xdr:row>116</xdr:row>
      <xdr:rowOff>47625</xdr:rowOff>
    </xdr:from>
    <xdr:to>
      <xdr:col>1</xdr:col>
      <xdr:colOff>6880225</xdr:colOff>
      <xdr:row>116</xdr:row>
      <xdr:rowOff>485775</xdr:rowOff>
    </xdr:to>
    <xdr:pic>
      <xdr:nvPicPr>
        <xdr:cNvPr id="57" name="NDMHelpFormula_019">
          <a:extLst>
            <a:ext uri="{FF2B5EF4-FFF2-40B4-BE49-F238E27FC236}">
              <a16:creationId xmlns:a16="http://schemas.microsoft.com/office/drawing/2014/main" id="{B6FDF4BB-52DA-4C47-84FB-8C51A66DDB19}"/>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92950" y="31870650"/>
          <a:ext cx="2101850" cy="438150"/>
        </a:xfrm>
        <a:prstGeom prst="rect">
          <a:avLst/>
        </a:prstGeom>
      </xdr:spPr>
    </xdr:pic>
    <xdr:clientData/>
  </xdr:twoCellAnchor>
  <xdr:twoCellAnchor>
    <xdr:from>
      <xdr:col>1</xdr:col>
      <xdr:colOff>4581525</xdr:colOff>
      <xdr:row>131</xdr:row>
      <xdr:rowOff>50800</xdr:rowOff>
    </xdr:from>
    <xdr:to>
      <xdr:col>1</xdr:col>
      <xdr:colOff>7077075</xdr:colOff>
      <xdr:row>131</xdr:row>
      <xdr:rowOff>787400</xdr:rowOff>
    </xdr:to>
    <xdr:pic>
      <xdr:nvPicPr>
        <xdr:cNvPr id="60" name="NDMHelpFormula_020">
          <a:extLst>
            <a:ext uri="{FF2B5EF4-FFF2-40B4-BE49-F238E27FC236}">
              <a16:creationId xmlns:a16="http://schemas.microsoft.com/office/drawing/2014/main" id="{CE61F607-E831-4FAB-95C4-279D5DCD7E76}"/>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896100" y="34721800"/>
          <a:ext cx="2495550" cy="736600"/>
        </a:xfrm>
        <a:prstGeom prst="rect">
          <a:avLst/>
        </a:prstGeom>
      </xdr:spPr>
    </xdr:pic>
    <xdr:clientData/>
  </xdr:twoCellAnchor>
  <xdr:twoCellAnchor>
    <xdr:from>
      <xdr:col>1</xdr:col>
      <xdr:colOff>4695825</xdr:colOff>
      <xdr:row>174</xdr:row>
      <xdr:rowOff>47625</xdr:rowOff>
    </xdr:from>
    <xdr:to>
      <xdr:col>1</xdr:col>
      <xdr:colOff>6962775</xdr:colOff>
      <xdr:row>174</xdr:row>
      <xdr:rowOff>485775</xdr:rowOff>
    </xdr:to>
    <xdr:pic>
      <xdr:nvPicPr>
        <xdr:cNvPr id="63" name="NDMHelpFormula_021">
          <a:extLst>
            <a:ext uri="{FF2B5EF4-FFF2-40B4-BE49-F238E27FC236}">
              <a16:creationId xmlns:a16="http://schemas.microsoft.com/office/drawing/2014/main" id="{3DD45FF3-4F57-45E4-84B9-84F098294EA6}"/>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10400" y="42643425"/>
          <a:ext cx="2266950" cy="438150"/>
        </a:xfrm>
        <a:prstGeom prst="rect">
          <a:avLst/>
        </a:prstGeom>
      </xdr:spPr>
    </xdr:pic>
    <xdr:clientData/>
  </xdr:twoCellAnchor>
  <xdr:twoCellAnchor>
    <xdr:from>
      <xdr:col>1</xdr:col>
      <xdr:colOff>4489450</xdr:colOff>
      <xdr:row>175</xdr:row>
      <xdr:rowOff>47625</xdr:rowOff>
    </xdr:from>
    <xdr:to>
      <xdr:col>1</xdr:col>
      <xdr:colOff>7169150</xdr:colOff>
      <xdr:row>175</xdr:row>
      <xdr:rowOff>485775</xdr:rowOff>
    </xdr:to>
    <xdr:pic>
      <xdr:nvPicPr>
        <xdr:cNvPr id="66" name="NDMHelpFormula_022">
          <a:extLst>
            <a:ext uri="{FF2B5EF4-FFF2-40B4-BE49-F238E27FC236}">
              <a16:creationId xmlns:a16="http://schemas.microsoft.com/office/drawing/2014/main" id="{1DB160A4-C81B-432B-8878-73C47E51FCA9}"/>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804025" y="43176825"/>
          <a:ext cx="2679700" cy="438150"/>
        </a:xfrm>
        <a:prstGeom prst="rect">
          <a:avLst/>
        </a:prstGeom>
      </xdr:spPr>
    </xdr:pic>
    <xdr:clientData/>
  </xdr:twoCellAnchor>
  <xdr:twoCellAnchor>
    <xdr:from>
      <xdr:col>1</xdr:col>
      <xdr:colOff>4486275</xdr:colOff>
      <xdr:row>176</xdr:row>
      <xdr:rowOff>47625</xdr:rowOff>
    </xdr:from>
    <xdr:to>
      <xdr:col>1</xdr:col>
      <xdr:colOff>7172325</xdr:colOff>
      <xdr:row>176</xdr:row>
      <xdr:rowOff>485775</xdr:rowOff>
    </xdr:to>
    <xdr:pic>
      <xdr:nvPicPr>
        <xdr:cNvPr id="69" name="NDMHelpFormula_023">
          <a:extLst>
            <a:ext uri="{FF2B5EF4-FFF2-40B4-BE49-F238E27FC236}">
              <a16:creationId xmlns:a16="http://schemas.microsoft.com/office/drawing/2014/main" id="{E00D6DF7-2DDF-4F88-9B36-2D0477DC64DB}"/>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800850" y="43710225"/>
          <a:ext cx="2686050" cy="438150"/>
        </a:xfrm>
        <a:prstGeom prst="rect">
          <a:avLst/>
        </a:prstGeom>
      </xdr:spPr>
    </xdr:pic>
    <xdr:clientData/>
  </xdr:twoCellAnchor>
  <xdr:twoCellAnchor>
    <xdr:from>
      <xdr:col>1</xdr:col>
      <xdr:colOff>5003800</xdr:colOff>
      <xdr:row>181</xdr:row>
      <xdr:rowOff>47625</xdr:rowOff>
    </xdr:from>
    <xdr:to>
      <xdr:col>1</xdr:col>
      <xdr:colOff>6654800</xdr:colOff>
      <xdr:row>181</xdr:row>
      <xdr:rowOff>485775</xdr:rowOff>
    </xdr:to>
    <xdr:pic>
      <xdr:nvPicPr>
        <xdr:cNvPr id="72" name="NDMHelpFormula_024">
          <a:extLst>
            <a:ext uri="{FF2B5EF4-FFF2-40B4-BE49-F238E27FC236}">
              <a16:creationId xmlns:a16="http://schemas.microsoft.com/office/drawing/2014/main" id="{02CDE0B2-A27F-4AAB-8046-196E5D760153}"/>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318375" y="44891325"/>
          <a:ext cx="1651000" cy="438150"/>
        </a:xfrm>
        <a:prstGeom prst="rect">
          <a:avLst/>
        </a:prstGeom>
      </xdr:spPr>
    </xdr:pic>
    <xdr:clientData/>
  </xdr:twoCellAnchor>
  <xdr:twoCellAnchor>
    <xdr:from>
      <xdr:col>1</xdr:col>
      <xdr:colOff>5000625</xdr:colOff>
      <xdr:row>182</xdr:row>
      <xdr:rowOff>47625</xdr:rowOff>
    </xdr:from>
    <xdr:to>
      <xdr:col>1</xdr:col>
      <xdr:colOff>6657975</xdr:colOff>
      <xdr:row>182</xdr:row>
      <xdr:rowOff>485775</xdr:rowOff>
    </xdr:to>
    <xdr:pic>
      <xdr:nvPicPr>
        <xdr:cNvPr id="75" name="NDMHelpFormula_025">
          <a:extLst>
            <a:ext uri="{FF2B5EF4-FFF2-40B4-BE49-F238E27FC236}">
              <a16:creationId xmlns:a16="http://schemas.microsoft.com/office/drawing/2014/main" id="{C13CC1E3-162D-4577-9A67-7C7E09BBE4CD}"/>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315200" y="45424725"/>
          <a:ext cx="1657350" cy="438150"/>
        </a:xfrm>
        <a:prstGeom prst="rect">
          <a:avLst/>
        </a:prstGeom>
      </xdr:spPr>
    </xdr:pic>
    <xdr:clientData/>
  </xdr:twoCellAnchor>
  <xdr:twoCellAnchor>
    <xdr:from>
      <xdr:col>1</xdr:col>
      <xdr:colOff>5006975</xdr:colOff>
      <xdr:row>189</xdr:row>
      <xdr:rowOff>47625</xdr:rowOff>
    </xdr:from>
    <xdr:to>
      <xdr:col>1</xdr:col>
      <xdr:colOff>6651625</xdr:colOff>
      <xdr:row>189</xdr:row>
      <xdr:rowOff>485775</xdr:rowOff>
    </xdr:to>
    <xdr:pic>
      <xdr:nvPicPr>
        <xdr:cNvPr id="78" name="NDMHelpFormula_026">
          <a:extLst>
            <a:ext uri="{FF2B5EF4-FFF2-40B4-BE49-F238E27FC236}">
              <a16:creationId xmlns:a16="http://schemas.microsoft.com/office/drawing/2014/main" id="{3DF8ACEC-0B25-44BF-970D-0D92DED590CC}"/>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6929675"/>
          <a:ext cx="1644650" cy="438150"/>
        </a:xfrm>
        <a:prstGeom prst="rect">
          <a:avLst/>
        </a:prstGeom>
      </xdr:spPr>
    </xdr:pic>
    <xdr:clientData/>
  </xdr:twoCellAnchor>
  <xdr:twoCellAnchor>
    <xdr:from>
      <xdr:col>1</xdr:col>
      <xdr:colOff>4740275</xdr:colOff>
      <xdr:row>190</xdr:row>
      <xdr:rowOff>47625</xdr:rowOff>
    </xdr:from>
    <xdr:to>
      <xdr:col>1</xdr:col>
      <xdr:colOff>6918325</xdr:colOff>
      <xdr:row>190</xdr:row>
      <xdr:rowOff>485775</xdr:rowOff>
    </xdr:to>
    <xdr:pic>
      <xdr:nvPicPr>
        <xdr:cNvPr id="81" name="NDMHelpFormula_027">
          <a:extLst>
            <a:ext uri="{FF2B5EF4-FFF2-40B4-BE49-F238E27FC236}">
              <a16:creationId xmlns:a16="http://schemas.microsoft.com/office/drawing/2014/main" id="{6E2BA378-3B6A-4FAB-9990-0002497D1F5D}"/>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054850" y="47463075"/>
          <a:ext cx="2178050" cy="438150"/>
        </a:xfrm>
        <a:prstGeom prst="rect">
          <a:avLst/>
        </a:prstGeom>
      </xdr:spPr>
    </xdr:pic>
    <xdr:clientData/>
  </xdr:twoCellAnchor>
  <xdr:twoCellAnchor>
    <xdr:from>
      <xdr:col>1</xdr:col>
      <xdr:colOff>4895850</xdr:colOff>
      <xdr:row>191</xdr:row>
      <xdr:rowOff>47625</xdr:rowOff>
    </xdr:from>
    <xdr:to>
      <xdr:col>1</xdr:col>
      <xdr:colOff>6762750</xdr:colOff>
      <xdr:row>191</xdr:row>
      <xdr:rowOff>485775</xdr:rowOff>
    </xdr:to>
    <xdr:pic>
      <xdr:nvPicPr>
        <xdr:cNvPr id="84" name="NDMHelpFormula_028">
          <a:extLst>
            <a:ext uri="{FF2B5EF4-FFF2-40B4-BE49-F238E27FC236}">
              <a16:creationId xmlns:a16="http://schemas.microsoft.com/office/drawing/2014/main" id="{BDAF65B7-B55D-4C5F-98D5-3EC722CC4DBD}"/>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210425" y="47996475"/>
          <a:ext cx="1866900" cy="438150"/>
        </a:xfrm>
        <a:prstGeom prst="rect">
          <a:avLst/>
        </a:prstGeom>
      </xdr:spPr>
    </xdr:pic>
    <xdr:clientData/>
  </xdr:twoCellAnchor>
  <xdr:twoCellAnchor>
    <xdr:from>
      <xdr:col>1</xdr:col>
      <xdr:colOff>5133975</xdr:colOff>
      <xdr:row>193</xdr:row>
      <xdr:rowOff>47625</xdr:rowOff>
    </xdr:from>
    <xdr:to>
      <xdr:col>1</xdr:col>
      <xdr:colOff>6524625</xdr:colOff>
      <xdr:row>193</xdr:row>
      <xdr:rowOff>485775</xdr:rowOff>
    </xdr:to>
    <xdr:pic>
      <xdr:nvPicPr>
        <xdr:cNvPr id="87" name="NDMHelpFormula_029">
          <a:extLst>
            <a:ext uri="{FF2B5EF4-FFF2-40B4-BE49-F238E27FC236}">
              <a16:creationId xmlns:a16="http://schemas.microsoft.com/office/drawing/2014/main" id="{353D8BDF-396E-4FBE-BEF7-F0B92F7AA2E3}"/>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448550" y="48691800"/>
          <a:ext cx="1390650" cy="438150"/>
        </a:xfrm>
        <a:prstGeom prst="rect">
          <a:avLst/>
        </a:prstGeom>
      </xdr:spPr>
    </xdr:pic>
    <xdr:clientData/>
  </xdr:twoCellAnchor>
  <xdr:twoCellAnchor>
    <xdr:from>
      <xdr:col>1</xdr:col>
      <xdr:colOff>4740275</xdr:colOff>
      <xdr:row>194</xdr:row>
      <xdr:rowOff>47625</xdr:rowOff>
    </xdr:from>
    <xdr:to>
      <xdr:col>1</xdr:col>
      <xdr:colOff>6918325</xdr:colOff>
      <xdr:row>194</xdr:row>
      <xdr:rowOff>485775</xdr:rowOff>
    </xdr:to>
    <xdr:pic>
      <xdr:nvPicPr>
        <xdr:cNvPr id="90" name="NDMHelpFormula_030">
          <a:extLst>
            <a:ext uri="{FF2B5EF4-FFF2-40B4-BE49-F238E27FC236}">
              <a16:creationId xmlns:a16="http://schemas.microsoft.com/office/drawing/2014/main" id="{002E5FC9-4501-4584-8970-F5DA5D9976B1}"/>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054850" y="49225200"/>
          <a:ext cx="2178050" cy="438150"/>
        </a:xfrm>
        <a:prstGeom prst="rect">
          <a:avLst/>
        </a:prstGeom>
      </xdr:spPr>
    </xdr:pic>
    <xdr:clientData/>
  </xdr:twoCellAnchor>
  <xdr:twoCellAnchor>
    <xdr:from>
      <xdr:col>1</xdr:col>
      <xdr:colOff>4819650</xdr:colOff>
      <xdr:row>195</xdr:row>
      <xdr:rowOff>47625</xdr:rowOff>
    </xdr:from>
    <xdr:to>
      <xdr:col>1</xdr:col>
      <xdr:colOff>6838950</xdr:colOff>
      <xdr:row>195</xdr:row>
      <xdr:rowOff>485775</xdr:rowOff>
    </xdr:to>
    <xdr:pic>
      <xdr:nvPicPr>
        <xdr:cNvPr id="93" name="NDMHelpFormula_031">
          <a:extLst>
            <a:ext uri="{FF2B5EF4-FFF2-40B4-BE49-F238E27FC236}">
              <a16:creationId xmlns:a16="http://schemas.microsoft.com/office/drawing/2014/main" id="{74421E53-BB41-4231-9421-2B3A42CF3978}"/>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134225" y="49758600"/>
          <a:ext cx="2019300" cy="438150"/>
        </a:xfrm>
        <a:prstGeom prst="rect">
          <a:avLst/>
        </a:prstGeom>
      </xdr:spPr>
    </xdr:pic>
    <xdr:clientData/>
  </xdr:twoCellAnchor>
  <xdr:twoCellAnchor>
    <xdr:from>
      <xdr:col>1</xdr:col>
      <xdr:colOff>5006975</xdr:colOff>
      <xdr:row>197</xdr:row>
      <xdr:rowOff>47625</xdr:rowOff>
    </xdr:from>
    <xdr:to>
      <xdr:col>1</xdr:col>
      <xdr:colOff>6651625</xdr:colOff>
      <xdr:row>197</xdr:row>
      <xdr:rowOff>485775</xdr:rowOff>
    </xdr:to>
    <xdr:pic>
      <xdr:nvPicPr>
        <xdr:cNvPr id="96" name="NDMHelpFormula_032">
          <a:extLst>
            <a:ext uri="{FF2B5EF4-FFF2-40B4-BE49-F238E27FC236}">
              <a16:creationId xmlns:a16="http://schemas.microsoft.com/office/drawing/2014/main" id="{271FFB5A-D0CE-457D-B877-FD82040AEF1D}"/>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50453925"/>
          <a:ext cx="1644650" cy="438150"/>
        </a:xfrm>
        <a:prstGeom prst="rect">
          <a:avLst/>
        </a:prstGeom>
      </xdr:spPr>
    </xdr:pic>
    <xdr:clientData/>
  </xdr:twoCellAnchor>
  <xdr:twoCellAnchor>
    <xdr:from>
      <xdr:col>1</xdr:col>
      <xdr:colOff>4978400</xdr:colOff>
      <xdr:row>198</xdr:row>
      <xdr:rowOff>47625</xdr:rowOff>
    </xdr:from>
    <xdr:to>
      <xdr:col>1</xdr:col>
      <xdr:colOff>6680200</xdr:colOff>
      <xdr:row>198</xdr:row>
      <xdr:rowOff>485775</xdr:rowOff>
    </xdr:to>
    <xdr:pic>
      <xdr:nvPicPr>
        <xdr:cNvPr id="99" name="NDMHelpFormula_033">
          <a:extLst>
            <a:ext uri="{FF2B5EF4-FFF2-40B4-BE49-F238E27FC236}">
              <a16:creationId xmlns:a16="http://schemas.microsoft.com/office/drawing/2014/main" id="{A1F1FB5F-FF67-45C7-9376-E915847D22BF}"/>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292975" y="50987325"/>
          <a:ext cx="1701800" cy="438150"/>
        </a:xfrm>
        <a:prstGeom prst="rect">
          <a:avLst/>
        </a:prstGeom>
      </xdr:spPr>
    </xdr:pic>
    <xdr:clientData/>
  </xdr:twoCellAnchor>
  <xdr:twoCellAnchor>
    <xdr:from>
      <xdr:col>1</xdr:col>
      <xdr:colOff>5035550</xdr:colOff>
      <xdr:row>199</xdr:row>
      <xdr:rowOff>47625</xdr:rowOff>
    </xdr:from>
    <xdr:to>
      <xdr:col>1</xdr:col>
      <xdr:colOff>6623050</xdr:colOff>
      <xdr:row>199</xdr:row>
      <xdr:rowOff>485775</xdr:rowOff>
    </xdr:to>
    <xdr:pic>
      <xdr:nvPicPr>
        <xdr:cNvPr id="102" name="NDMHelpFormula_034">
          <a:extLst>
            <a:ext uri="{FF2B5EF4-FFF2-40B4-BE49-F238E27FC236}">
              <a16:creationId xmlns:a16="http://schemas.microsoft.com/office/drawing/2014/main" id="{344ACE63-EBB0-464A-8D20-D25739D953BE}"/>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350125" y="51520725"/>
          <a:ext cx="1587500" cy="438150"/>
        </a:xfrm>
        <a:prstGeom prst="rect">
          <a:avLst/>
        </a:prstGeom>
      </xdr:spPr>
    </xdr:pic>
    <xdr:clientData/>
  </xdr:twoCellAnchor>
  <xdr:twoCellAnchor>
    <xdr:from>
      <xdr:col>1</xdr:col>
      <xdr:colOff>5099050</xdr:colOff>
      <xdr:row>216</xdr:row>
      <xdr:rowOff>53975</xdr:rowOff>
    </xdr:from>
    <xdr:to>
      <xdr:col>1</xdr:col>
      <xdr:colOff>6559550</xdr:colOff>
      <xdr:row>216</xdr:row>
      <xdr:rowOff>1190625</xdr:rowOff>
    </xdr:to>
    <xdr:pic>
      <xdr:nvPicPr>
        <xdr:cNvPr id="105" name="NDMHelpFormula_035">
          <a:extLst>
            <a:ext uri="{FF2B5EF4-FFF2-40B4-BE49-F238E27FC236}">
              <a16:creationId xmlns:a16="http://schemas.microsoft.com/office/drawing/2014/main" id="{AB2A3A20-C0FE-4A66-95F3-B0319FD0484A}"/>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413625" y="54746525"/>
          <a:ext cx="1460500" cy="1136650"/>
        </a:xfrm>
        <a:prstGeom prst="rect">
          <a:avLst/>
        </a:prstGeom>
      </xdr:spPr>
    </xdr:pic>
    <xdr:clientData/>
  </xdr:twoCellAnchor>
  <xdr:twoCellAnchor>
    <xdr:from>
      <xdr:col>1</xdr:col>
      <xdr:colOff>4206875</xdr:colOff>
      <xdr:row>217</xdr:row>
      <xdr:rowOff>47625</xdr:rowOff>
    </xdr:from>
    <xdr:to>
      <xdr:col>1</xdr:col>
      <xdr:colOff>7451725</xdr:colOff>
      <xdr:row>217</xdr:row>
      <xdr:rowOff>485775</xdr:rowOff>
    </xdr:to>
    <xdr:pic>
      <xdr:nvPicPr>
        <xdr:cNvPr id="108" name="NDMHelpFormula_036">
          <a:extLst>
            <a:ext uri="{FF2B5EF4-FFF2-40B4-BE49-F238E27FC236}">
              <a16:creationId xmlns:a16="http://schemas.microsoft.com/office/drawing/2014/main" id="{6912C3D6-B6DF-4BD5-A7D0-AE0283B992EC}"/>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6521450" y="55978425"/>
          <a:ext cx="3244850" cy="438150"/>
        </a:xfrm>
        <a:prstGeom prst="rect">
          <a:avLst/>
        </a:prstGeom>
      </xdr:spPr>
    </xdr:pic>
    <xdr:clientData/>
  </xdr:twoCellAnchor>
  <xdr:twoCellAnchor>
    <xdr:from>
      <xdr:col>1</xdr:col>
      <xdr:colOff>4549775</xdr:colOff>
      <xdr:row>218</xdr:row>
      <xdr:rowOff>50800</xdr:rowOff>
    </xdr:from>
    <xdr:to>
      <xdr:col>1</xdr:col>
      <xdr:colOff>7108825</xdr:colOff>
      <xdr:row>218</xdr:row>
      <xdr:rowOff>787400</xdr:rowOff>
    </xdr:to>
    <xdr:pic>
      <xdr:nvPicPr>
        <xdr:cNvPr id="111" name="NDMHelpFormula_037">
          <a:extLst>
            <a:ext uri="{FF2B5EF4-FFF2-40B4-BE49-F238E27FC236}">
              <a16:creationId xmlns:a16="http://schemas.microsoft.com/office/drawing/2014/main" id="{94E64ED3-1FC1-40D9-892C-B4047795C46D}"/>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6864350" y="56515000"/>
          <a:ext cx="2559050" cy="736600"/>
        </a:xfrm>
        <a:prstGeom prst="rect">
          <a:avLst/>
        </a:prstGeom>
      </xdr:spPr>
    </xdr:pic>
    <xdr:clientData/>
  </xdr:twoCellAnchor>
  <xdr:twoCellAnchor>
    <xdr:from>
      <xdr:col>1</xdr:col>
      <xdr:colOff>4244975</xdr:colOff>
      <xdr:row>232</xdr:row>
      <xdr:rowOff>47625</xdr:rowOff>
    </xdr:from>
    <xdr:to>
      <xdr:col>1</xdr:col>
      <xdr:colOff>7413625</xdr:colOff>
      <xdr:row>232</xdr:row>
      <xdr:rowOff>485775</xdr:rowOff>
    </xdr:to>
    <xdr:pic>
      <xdr:nvPicPr>
        <xdr:cNvPr id="114" name="NDMHelpFormula_038">
          <a:extLst>
            <a:ext uri="{FF2B5EF4-FFF2-40B4-BE49-F238E27FC236}">
              <a16:creationId xmlns:a16="http://schemas.microsoft.com/office/drawing/2014/main" id="{8686A9F7-6268-4006-8FEF-2D1E65D1CABC}"/>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6559550" y="59502675"/>
          <a:ext cx="3168650" cy="438150"/>
        </a:xfrm>
        <a:prstGeom prst="rect">
          <a:avLst/>
        </a:prstGeom>
      </xdr:spPr>
    </xdr:pic>
    <xdr:clientData/>
  </xdr:twoCellAnchor>
  <xdr:twoCellAnchor>
    <xdr:from>
      <xdr:col>1</xdr:col>
      <xdr:colOff>3492500</xdr:colOff>
      <xdr:row>245</xdr:row>
      <xdr:rowOff>47625</xdr:rowOff>
    </xdr:from>
    <xdr:to>
      <xdr:col>2</xdr:col>
      <xdr:colOff>250825</xdr:colOff>
      <xdr:row>245</xdr:row>
      <xdr:rowOff>485775</xdr:rowOff>
    </xdr:to>
    <xdr:pic>
      <xdr:nvPicPr>
        <xdr:cNvPr id="117" name="NDMHelpFormula_039">
          <a:extLst>
            <a:ext uri="{FF2B5EF4-FFF2-40B4-BE49-F238E27FC236}">
              <a16:creationId xmlns:a16="http://schemas.microsoft.com/office/drawing/2014/main" id="{8A0C7256-3433-444D-A547-1DC1F946787B}"/>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807075" y="62026800"/>
          <a:ext cx="4673600" cy="438150"/>
        </a:xfrm>
        <a:prstGeom prst="rect">
          <a:avLst/>
        </a:prstGeom>
      </xdr:spPr>
    </xdr:pic>
    <xdr:clientData/>
  </xdr:twoCellAnchor>
  <xdr:twoCellAnchor>
    <xdr:from>
      <xdr:col>1</xdr:col>
      <xdr:colOff>3651250</xdr:colOff>
      <xdr:row>246</xdr:row>
      <xdr:rowOff>50800</xdr:rowOff>
    </xdr:from>
    <xdr:to>
      <xdr:col>2</xdr:col>
      <xdr:colOff>92075</xdr:colOff>
      <xdr:row>246</xdr:row>
      <xdr:rowOff>787400</xdr:rowOff>
    </xdr:to>
    <xdr:pic>
      <xdr:nvPicPr>
        <xdr:cNvPr id="120" name="NDMHelpFormula_040">
          <a:extLst>
            <a:ext uri="{FF2B5EF4-FFF2-40B4-BE49-F238E27FC236}">
              <a16:creationId xmlns:a16="http://schemas.microsoft.com/office/drawing/2014/main" id="{262BA050-FC88-4FC3-AE5B-AEE5AC0EBBD2}"/>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65825" y="62563375"/>
          <a:ext cx="4356100" cy="736600"/>
        </a:xfrm>
        <a:prstGeom prst="rect">
          <a:avLst/>
        </a:prstGeom>
      </xdr:spPr>
    </xdr:pic>
    <xdr:clientData/>
  </xdr:twoCellAnchor>
  <xdr:twoCellAnchor>
    <xdr:from>
      <xdr:col>1</xdr:col>
      <xdr:colOff>4991100</xdr:colOff>
      <xdr:row>255</xdr:row>
      <xdr:rowOff>47625</xdr:rowOff>
    </xdr:from>
    <xdr:to>
      <xdr:col>1</xdr:col>
      <xdr:colOff>6667500</xdr:colOff>
      <xdr:row>255</xdr:row>
      <xdr:rowOff>485775</xdr:rowOff>
    </xdr:to>
    <xdr:pic>
      <xdr:nvPicPr>
        <xdr:cNvPr id="123" name="NDMHelpFormula_041">
          <a:extLst>
            <a:ext uri="{FF2B5EF4-FFF2-40B4-BE49-F238E27FC236}">
              <a16:creationId xmlns:a16="http://schemas.microsoft.com/office/drawing/2014/main" id="{FBEC5185-9835-4494-9321-2F2328320EC2}"/>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305675" y="64741425"/>
          <a:ext cx="1676400" cy="438150"/>
        </a:xfrm>
        <a:prstGeom prst="rect">
          <a:avLst/>
        </a:prstGeom>
      </xdr:spPr>
    </xdr:pic>
    <xdr:clientData/>
  </xdr:twoCellAnchor>
  <xdr:twoCellAnchor>
    <xdr:from>
      <xdr:col>1</xdr:col>
      <xdr:colOff>4200525</xdr:colOff>
      <xdr:row>256</xdr:row>
      <xdr:rowOff>47625</xdr:rowOff>
    </xdr:from>
    <xdr:to>
      <xdr:col>1</xdr:col>
      <xdr:colOff>7458075</xdr:colOff>
      <xdr:row>256</xdr:row>
      <xdr:rowOff>485775</xdr:rowOff>
    </xdr:to>
    <xdr:pic>
      <xdr:nvPicPr>
        <xdr:cNvPr id="126" name="NDMHelpFormula_042">
          <a:extLst>
            <a:ext uri="{FF2B5EF4-FFF2-40B4-BE49-F238E27FC236}">
              <a16:creationId xmlns:a16="http://schemas.microsoft.com/office/drawing/2014/main" id="{29DD8791-AE96-4C54-8E48-3B0844F9CCBB}"/>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6515100" y="65274825"/>
          <a:ext cx="3257550" cy="438150"/>
        </a:xfrm>
        <a:prstGeom prst="rect">
          <a:avLst/>
        </a:prstGeom>
      </xdr:spPr>
    </xdr:pic>
    <xdr:clientData/>
  </xdr:twoCellAnchor>
  <xdr:twoCellAnchor>
    <xdr:from>
      <xdr:col>1</xdr:col>
      <xdr:colOff>4064000</xdr:colOff>
      <xdr:row>257</xdr:row>
      <xdr:rowOff>47625</xdr:rowOff>
    </xdr:from>
    <xdr:to>
      <xdr:col>1</xdr:col>
      <xdr:colOff>7594600</xdr:colOff>
      <xdr:row>257</xdr:row>
      <xdr:rowOff>485775</xdr:rowOff>
    </xdr:to>
    <xdr:pic>
      <xdr:nvPicPr>
        <xdr:cNvPr id="129" name="NDMHelpFormula_043">
          <a:extLst>
            <a:ext uri="{FF2B5EF4-FFF2-40B4-BE49-F238E27FC236}">
              <a16:creationId xmlns:a16="http://schemas.microsoft.com/office/drawing/2014/main" id="{A01CC038-AC9E-4358-B439-2F7FE43F75E4}"/>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6378575" y="65808225"/>
          <a:ext cx="3530600" cy="438150"/>
        </a:xfrm>
        <a:prstGeom prst="rect">
          <a:avLst/>
        </a:prstGeom>
      </xdr:spPr>
    </xdr:pic>
    <xdr:clientData/>
  </xdr:twoCellAnchor>
  <xdr:twoCellAnchor>
    <xdr:from>
      <xdr:col>1</xdr:col>
      <xdr:colOff>4454525</xdr:colOff>
      <xdr:row>277</xdr:row>
      <xdr:rowOff>47625</xdr:rowOff>
    </xdr:from>
    <xdr:to>
      <xdr:col>1</xdr:col>
      <xdr:colOff>7204075</xdr:colOff>
      <xdr:row>277</xdr:row>
      <xdr:rowOff>485775</xdr:rowOff>
    </xdr:to>
    <xdr:pic>
      <xdr:nvPicPr>
        <xdr:cNvPr id="132" name="NDMHelpFormula_044">
          <a:extLst>
            <a:ext uri="{FF2B5EF4-FFF2-40B4-BE49-F238E27FC236}">
              <a16:creationId xmlns:a16="http://schemas.microsoft.com/office/drawing/2014/main" id="{4F1357A9-70F1-4F8F-B2BA-4740A86A99D8}"/>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69608700"/>
          <a:ext cx="2749550" cy="438150"/>
        </a:xfrm>
        <a:prstGeom prst="rect">
          <a:avLst/>
        </a:prstGeom>
      </xdr:spPr>
    </xdr:pic>
    <xdr:clientData/>
  </xdr:twoCellAnchor>
  <xdr:twoCellAnchor>
    <xdr:from>
      <xdr:col>1</xdr:col>
      <xdr:colOff>4495800</xdr:colOff>
      <xdr:row>279</xdr:row>
      <xdr:rowOff>47625</xdr:rowOff>
    </xdr:from>
    <xdr:to>
      <xdr:col>1</xdr:col>
      <xdr:colOff>7162800</xdr:colOff>
      <xdr:row>279</xdr:row>
      <xdr:rowOff>485775</xdr:rowOff>
    </xdr:to>
    <xdr:pic>
      <xdr:nvPicPr>
        <xdr:cNvPr id="135" name="NDMHelpFormula_045">
          <a:extLst>
            <a:ext uri="{FF2B5EF4-FFF2-40B4-BE49-F238E27FC236}">
              <a16:creationId xmlns:a16="http://schemas.microsoft.com/office/drawing/2014/main" id="{274B353C-0479-49F8-94ED-3F6019BC1755}"/>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810375" y="70304025"/>
          <a:ext cx="2667000" cy="438150"/>
        </a:xfrm>
        <a:prstGeom prst="rect">
          <a:avLst/>
        </a:prstGeom>
      </xdr:spPr>
    </xdr:pic>
    <xdr:clientData/>
  </xdr:twoCellAnchor>
  <xdr:twoCellAnchor>
    <xdr:from>
      <xdr:col>1</xdr:col>
      <xdr:colOff>3540125</xdr:colOff>
      <xdr:row>280</xdr:row>
      <xdr:rowOff>50800</xdr:rowOff>
    </xdr:from>
    <xdr:to>
      <xdr:col>2</xdr:col>
      <xdr:colOff>203200</xdr:colOff>
      <xdr:row>280</xdr:row>
      <xdr:rowOff>787400</xdr:rowOff>
    </xdr:to>
    <xdr:pic>
      <xdr:nvPicPr>
        <xdr:cNvPr id="137" name="NDMHelpFormula_046">
          <a:extLst>
            <a:ext uri="{FF2B5EF4-FFF2-40B4-BE49-F238E27FC236}">
              <a16:creationId xmlns:a16="http://schemas.microsoft.com/office/drawing/2014/main" id="{89ED74C1-0E56-400A-9513-64F9CC2F712E}"/>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854700" y="70840600"/>
          <a:ext cx="4578350" cy="736600"/>
        </a:xfrm>
        <a:prstGeom prst="rect">
          <a:avLst/>
        </a:prstGeom>
      </xdr:spPr>
    </xdr:pic>
    <xdr:clientData/>
  </xdr:twoCellAnchor>
  <xdr:twoCellAnchor>
    <xdr:from>
      <xdr:col>1</xdr:col>
      <xdr:colOff>2971800</xdr:colOff>
      <xdr:row>290</xdr:row>
      <xdr:rowOff>47625</xdr:rowOff>
    </xdr:from>
    <xdr:to>
      <xdr:col>2</xdr:col>
      <xdr:colOff>771525</xdr:colOff>
      <xdr:row>290</xdr:row>
      <xdr:rowOff>485775</xdr:rowOff>
    </xdr:to>
    <xdr:pic>
      <xdr:nvPicPr>
        <xdr:cNvPr id="140" name="NDMHelpFormula_047">
          <a:extLst>
            <a:ext uri="{FF2B5EF4-FFF2-40B4-BE49-F238E27FC236}">
              <a16:creationId xmlns:a16="http://schemas.microsoft.com/office/drawing/2014/main" id="{32B72AF5-2A01-4509-8232-7C00B9AAFE1B}"/>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286375" y="73180575"/>
          <a:ext cx="5715000" cy="438150"/>
        </a:xfrm>
        <a:prstGeom prst="rect">
          <a:avLst/>
        </a:prstGeom>
      </xdr:spPr>
    </xdr:pic>
    <xdr:clientData/>
  </xdr:twoCellAnchor>
  <xdr:twoCellAnchor>
    <xdr:from>
      <xdr:col>1</xdr:col>
      <xdr:colOff>2628900</xdr:colOff>
      <xdr:row>291</xdr:row>
      <xdr:rowOff>47625</xdr:rowOff>
    </xdr:from>
    <xdr:to>
      <xdr:col>2</xdr:col>
      <xdr:colOff>1114425</xdr:colOff>
      <xdr:row>291</xdr:row>
      <xdr:rowOff>485775</xdr:rowOff>
    </xdr:to>
    <xdr:pic>
      <xdr:nvPicPr>
        <xdr:cNvPr id="143" name="NDMHelpFormula_048">
          <a:extLst>
            <a:ext uri="{FF2B5EF4-FFF2-40B4-BE49-F238E27FC236}">
              <a16:creationId xmlns:a16="http://schemas.microsoft.com/office/drawing/2014/main" id="{4648AED2-1132-40DF-A28D-17E25F78CA22}"/>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943475" y="73713975"/>
          <a:ext cx="6400800" cy="438150"/>
        </a:xfrm>
        <a:prstGeom prst="rect">
          <a:avLst/>
        </a:prstGeom>
      </xdr:spPr>
    </xdr:pic>
    <xdr:clientData/>
  </xdr:twoCellAnchor>
  <xdr:twoCellAnchor>
    <xdr:from>
      <xdr:col>1</xdr:col>
      <xdr:colOff>4635500</xdr:colOff>
      <xdr:row>305</xdr:row>
      <xdr:rowOff>47625</xdr:rowOff>
    </xdr:from>
    <xdr:to>
      <xdr:col>1</xdr:col>
      <xdr:colOff>7023100</xdr:colOff>
      <xdr:row>305</xdr:row>
      <xdr:rowOff>485775</xdr:rowOff>
    </xdr:to>
    <xdr:pic>
      <xdr:nvPicPr>
        <xdr:cNvPr id="146" name="NDMHelpFormula_049">
          <a:extLst>
            <a:ext uri="{FF2B5EF4-FFF2-40B4-BE49-F238E27FC236}">
              <a16:creationId xmlns:a16="http://schemas.microsoft.com/office/drawing/2014/main" id="{0A960885-5D37-4E9D-9F77-CC4830C29F44}"/>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6950075" y="76447650"/>
          <a:ext cx="2387600" cy="438150"/>
        </a:xfrm>
        <a:prstGeom prst="rect">
          <a:avLst/>
        </a:prstGeom>
      </xdr:spPr>
    </xdr:pic>
    <xdr:clientData/>
  </xdr:twoCellAnchor>
  <xdr:twoCellAnchor>
    <xdr:from>
      <xdr:col>1</xdr:col>
      <xdr:colOff>4127500</xdr:colOff>
      <xdr:row>308</xdr:row>
      <xdr:rowOff>47625</xdr:rowOff>
    </xdr:from>
    <xdr:to>
      <xdr:col>1</xdr:col>
      <xdr:colOff>7531100</xdr:colOff>
      <xdr:row>308</xdr:row>
      <xdr:rowOff>485775</xdr:rowOff>
    </xdr:to>
    <xdr:pic>
      <xdr:nvPicPr>
        <xdr:cNvPr id="149" name="NDMHelpFormula_050">
          <a:extLst>
            <a:ext uri="{FF2B5EF4-FFF2-40B4-BE49-F238E27FC236}">
              <a16:creationId xmlns:a16="http://schemas.microsoft.com/office/drawing/2014/main" id="{7829963C-6213-4C37-B79E-EC4D887E12E3}"/>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442075" y="77304900"/>
          <a:ext cx="3403600" cy="438150"/>
        </a:xfrm>
        <a:prstGeom prst="rect">
          <a:avLst/>
        </a:prstGeom>
      </xdr:spPr>
    </xdr:pic>
    <xdr:clientData/>
  </xdr:twoCellAnchor>
  <xdr:twoCellAnchor>
    <xdr:from>
      <xdr:col>1</xdr:col>
      <xdr:colOff>5060950</xdr:colOff>
      <xdr:row>309</xdr:row>
      <xdr:rowOff>50800</xdr:rowOff>
    </xdr:from>
    <xdr:to>
      <xdr:col>1</xdr:col>
      <xdr:colOff>6597650</xdr:colOff>
      <xdr:row>309</xdr:row>
      <xdr:rowOff>787400</xdr:rowOff>
    </xdr:to>
    <xdr:pic>
      <xdr:nvPicPr>
        <xdr:cNvPr id="152" name="NDMHelpFormula_051">
          <a:extLst>
            <a:ext uri="{FF2B5EF4-FFF2-40B4-BE49-F238E27FC236}">
              <a16:creationId xmlns:a16="http://schemas.microsoft.com/office/drawing/2014/main" id="{450042E2-B06D-4716-9C79-86ECFDD4868C}"/>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75525" y="77841475"/>
          <a:ext cx="1536700" cy="736600"/>
        </a:xfrm>
        <a:prstGeom prst="rect">
          <a:avLst/>
        </a:prstGeom>
      </xdr:spPr>
    </xdr:pic>
    <xdr:clientData/>
  </xdr:twoCellAnchor>
  <xdr:twoCellAnchor>
    <xdr:from>
      <xdr:col>1</xdr:col>
      <xdr:colOff>4524375</xdr:colOff>
      <xdr:row>311</xdr:row>
      <xdr:rowOff>50800</xdr:rowOff>
    </xdr:from>
    <xdr:to>
      <xdr:col>1</xdr:col>
      <xdr:colOff>7134225</xdr:colOff>
      <xdr:row>311</xdr:row>
      <xdr:rowOff>787400</xdr:rowOff>
    </xdr:to>
    <xdr:pic>
      <xdr:nvPicPr>
        <xdr:cNvPr id="155" name="NDMHelpFormula_052">
          <a:extLst>
            <a:ext uri="{FF2B5EF4-FFF2-40B4-BE49-F238E27FC236}">
              <a16:creationId xmlns:a16="http://schemas.microsoft.com/office/drawing/2014/main" id="{5DE66518-F9AF-482F-B1A3-13514498EB1D}"/>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6838950" y="78841600"/>
          <a:ext cx="2609850" cy="736600"/>
        </a:xfrm>
        <a:prstGeom prst="rect">
          <a:avLst/>
        </a:prstGeom>
      </xdr:spPr>
    </xdr:pic>
    <xdr:clientData/>
  </xdr:twoCellAnchor>
  <xdr:twoCellAnchor>
    <xdr:from>
      <xdr:col>1</xdr:col>
      <xdr:colOff>4514850</xdr:colOff>
      <xdr:row>327</xdr:row>
      <xdr:rowOff>47625</xdr:rowOff>
    </xdr:from>
    <xdr:to>
      <xdr:col>1</xdr:col>
      <xdr:colOff>7143750</xdr:colOff>
      <xdr:row>327</xdr:row>
      <xdr:rowOff>485775</xdr:rowOff>
    </xdr:to>
    <xdr:pic>
      <xdr:nvPicPr>
        <xdr:cNvPr id="158" name="NDMHelpFormula_053">
          <a:extLst>
            <a:ext uri="{FF2B5EF4-FFF2-40B4-BE49-F238E27FC236}">
              <a16:creationId xmlns:a16="http://schemas.microsoft.com/office/drawing/2014/main" id="{D57F0399-3906-4798-9C1B-979BCD95C94E}"/>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82153125"/>
          <a:ext cx="2628900" cy="438150"/>
        </a:xfrm>
        <a:prstGeom prst="rect">
          <a:avLst/>
        </a:prstGeom>
      </xdr:spPr>
    </xdr:pic>
    <xdr:clientData/>
  </xdr:twoCellAnchor>
  <xdr:twoCellAnchor>
    <xdr:from>
      <xdr:col>1</xdr:col>
      <xdr:colOff>3603625</xdr:colOff>
      <xdr:row>329</xdr:row>
      <xdr:rowOff>50800</xdr:rowOff>
    </xdr:from>
    <xdr:to>
      <xdr:col>2</xdr:col>
      <xdr:colOff>139700</xdr:colOff>
      <xdr:row>329</xdr:row>
      <xdr:rowOff>787400</xdr:rowOff>
    </xdr:to>
    <xdr:pic>
      <xdr:nvPicPr>
        <xdr:cNvPr id="161" name="NDMHelpFormula_054">
          <a:extLst>
            <a:ext uri="{FF2B5EF4-FFF2-40B4-BE49-F238E27FC236}">
              <a16:creationId xmlns:a16="http://schemas.microsoft.com/office/drawing/2014/main" id="{DCE705D4-85F4-44D3-A337-45A1E0694884}"/>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18200" y="82851625"/>
          <a:ext cx="4451350" cy="736600"/>
        </a:xfrm>
        <a:prstGeom prst="rect">
          <a:avLst/>
        </a:prstGeom>
      </xdr:spPr>
    </xdr:pic>
    <xdr:clientData/>
  </xdr:twoCellAnchor>
  <xdr:twoCellAnchor>
    <xdr:from>
      <xdr:col>1</xdr:col>
      <xdr:colOff>4441825</xdr:colOff>
      <xdr:row>335</xdr:row>
      <xdr:rowOff>47625</xdr:rowOff>
    </xdr:from>
    <xdr:to>
      <xdr:col>1</xdr:col>
      <xdr:colOff>7216775</xdr:colOff>
      <xdr:row>335</xdr:row>
      <xdr:rowOff>485775</xdr:rowOff>
    </xdr:to>
    <xdr:pic>
      <xdr:nvPicPr>
        <xdr:cNvPr id="164" name="NDMHelpFormula_055">
          <a:extLst>
            <a:ext uri="{FF2B5EF4-FFF2-40B4-BE49-F238E27FC236}">
              <a16:creationId xmlns:a16="http://schemas.microsoft.com/office/drawing/2014/main" id="{612C8CF1-D390-4FA6-9340-E3AE8A88FEF8}"/>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4496275"/>
          <a:ext cx="2774950" cy="438150"/>
        </a:xfrm>
        <a:prstGeom prst="rect">
          <a:avLst/>
        </a:prstGeom>
      </xdr:spPr>
    </xdr:pic>
    <xdr:clientData/>
  </xdr:twoCellAnchor>
  <xdr:twoCellAnchor>
    <xdr:from>
      <xdr:col>1</xdr:col>
      <xdr:colOff>4733925</xdr:colOff>
      <xdr:row>338</xdr:row>
      <xdr:rowOff>50800</xdr:rowOff>
    </xdr:from>
    <xdr:to>
      <xdr:col>1</xdr:col>
      <xdr:colOff>6924675</xdr:colOff>
      <xdr:row>338</xdr:row>
      <xdr:rowOff>787400</xdr:rowOff>
    </xdr:to>
    <xdr:pic>
      <xdr:nvPicPr>
        <xdr:cNvPr id="167" name="NDMHelpFormula_056">
          <a:extLst>
            <a:ext uri="{FF2B5EF4-FFF2-40B4-BE49-F238E27FC236}">
              <a16:creationId xmlns:a16="http://schemas.microsoft.com/office/drawing/2014/main" id="{489E092E-1FF6-425B-AB61-1AA436031261}"/>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7048500" y="85356700"/>
          <a:ext cx="2190750" cy="736600"/>
        </a:xfrm>
        <a:prstGeom prst="rect">
          <a:avLst/>
        </a:prstGeom>
      </xdr:spPr>
    </xdr:pic>
    <xdr:clientData/>
  </xdr:twoCellAnchor>
  <xdr:twoCellAnchor>
    <xdr:from>
      <xdr:col>1</xdr:col>
      <xdr:colOff>4924425</xdr:colOff>
      <xdr:row>339</xdr:row>
      <xdr:rowOff>47625</xdr:rowOff>
    </xdr:from>
    <xdr:to>
      <xdr:col>1</xdr:col>
      <xdr:colOff>6734175</xdr:colOff>
      <xdr:row>339</xdr:row>
      <xdr:rowOff>485775</xdr:rowOff>
    </xdr:to>
    <xdr:pic>
      <xdr:nvPicPr>
        <xdr:cNvPr id="170" name="NDMHelpFormula_057">
          <a:extLst>
            <a:ext uri="{FF2B5EF4-FFF2-40B4-BE49-F238E27FC236}">
              <a16:creationId xmlns:a16="http://schemas.microsoft.com/office/drawing/2014/main" id="{52785D42-3907-4AE5-AB18-3FE9B2F4D8BC}"/>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239000" y="86191725"/>
          <a:ext cx="1809750" cy="438150"/>
        </a:xfrm>
        <a:prstGeom prst="rect">
          <a:avLst/>
        </a:prstGeom>
      </xdr:spPr>
    </xdr:pic>
    <xdr:clientData/>
  </xdr:twoCellAnchor>
  <xdr:twoCellAnchor>
    <xdr:from>
      <xdr:col>1</xdr:col>
      <xdr:colOff>3971925</xdr:colOff>
      <xdr:row>358</xdr:row>
      <xdr:rowOff>50800</xdr:rowOff>
    </xdr:from>
    <xdr:to>
      <xdr:col>1</xdr:col>
      <xdr:colOff>7686675</xdr:colOff>
      <xdr:row>358</xdr:row>
      <xdr:rowOff>787400</xdr:rowOff>
    </xdr:to>
    <xdr:pic>
      <xdr:nvPicPr>
        <xdr:cNvPr id="173" name="NDMHelpFormula_058">
          <a:extLst>
            <a:ext uri="{FF2B5EF4-FFF2-40B4-BE49-F238E27FC236}">
              <a16:creationId xmlns:a16="http://schemas.microsoft.com/office/drawing/2014/main" id="{982658D9-9E63-4DCD-B148-1AE48BACD7FE}"/>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6286500" y="89738200"/>
          <a:ext cx="3714750" cy="736600"/>
        </a:xfrm>
        <a:prstGeom prst="rect">
          <a:avLst/>
        </a:prstGeom>
      </xdr:spPr>
    </xdr:pic>
    <xdr:clientData/>
  </xdr:twoCellAnchor>
  <xdr:twoCellAnchor>
    <xdr:from>
      <xdr:col>1</xdr:col>
      <xdr:colOff>3778250</xdr:colOff>
      <xdr:row>359</xdr:row>
      <xdr:rowOff>47625</xdr:rowOff>
    </xdr:from>
    <xdr:to>
      <xdr:col>1</xdr:col>
      <xdr:colOff>7880350</xdr:colOff>
      <xdr:row>359</xdr:row>
      <xdr:rowOff>485775</xdr:rowOff>
    </xdr:to>
    <xdr:pic>
      <xdr:nvPicPr>
        <xdr:cNvPr id="176" name="NDMHelpFormula_059">
          <a:extLst>
            <a:ext uri="{FF2B5EF4-FFF2-40B4-BE49-F238E27FC236}">
              <a16:creationId xmlns:a16="http://schemas.microsoft.com/office/drawing/2014/main" id="{A6B0A107-54B4-4DD3-840E-0D80B62E44F8}"/>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092825" y="90573225"/>
          <a:ext cx="4102100" cy="438150"/>
        </a:xfrm>
        <a:prstGeom prst="rect">
          <a:avLst/>
        </a:prstGeom>
      </xdr:spPr>
    </xdr:pic>
    <xdr:clientData/>
  </xdr:twoCellAnchor>
  <xdr:twoCellAnchor>
    <xdr:from>
      <xdr:col>1</xdr:col>
      <xdr:colOff>3848100</xdr:colOff>
      <xdr:row>360</xdr:row>
      <xdr:rowOff>47625</xdr:rowOff>
    </xdr:from>
    <xdr:to>
      <xdr:col>1</xdr:col>
      <xdr:colOff>7810500</xdr:colOff>
      <xdr:row>360</xdr:row>
      <xdr:rowOff>485775</xdr:rowOff>
    </xdr:to>
    <xdr:pic>
      <xdr:nvPicPr>
        <xdr:cNvPr id="179" name="NDMHelpFormula_060">
          <a:extLst>
            <a:ext uri="{FF2B5EF4-FFF2-40B4-BE49-F238E27FC236}">
              <a16:creationId xmlns:a16="http://schemas.microsoft.com/office/drawing/2014/main" id="{51A92491-CA5A-41D3-9497-65B83D533AD2}"/>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6162675" y="91106625"/>
          <a:ext cx="3962400" cy="438150"/>
        </a:xfrm>
        <a:prstGeom prst="rect">
          <a:avLst/>
        </a:prstGeom>
      </xdr:spPr>
    </xdr:pic>
    <xdr:clientData/>
  </xdr:twoCellAnchor>
  <xdr:twoCellAnchor>
    <xdr:from>
      <xdr:col>1</xdr:col>
      <xdr:colOff>4924425</xdr:colOff>
      <xdr:row>375</xdr:row>
      <xdr:rowOff>47625</xdr:rowOff>
    </xdr:from>
    <xdr:to>
      <xdr:col>1</xdr:col>
      <xdr:colOff>6734175</xdr:colOff>
      <xdr:row>375</xdr:row>
      <xdr:rowOff>485775</xdr:rowOff>
    </xdr:to>
    <xdr:pic>
      <xdr:nvPicPr>
        <xdr:cNvPr id="182" name="NDMHelpFormula_061">
          <a:extLst>
            <a:ext uri="{FF2B5EF4-FFF2-40B4-BE49-F238E27FC236}">
              <a16:creationId xmlns:a16="http://schemas.microsoft.com/office/drawing/2014/main" id="{074684AB-E02E-4188-917B-082386F93D61}"/>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93954600"/>
          <a:ext cx="1809750" cy="438150"/>
        </a:xfrm>
        <a:prstGeom prst="rect">
          <a:avLst/>
        </a:prstGeom>
      </xdr:spPr>
    </xdr:pic>
    <xdr:clientData/>
  </xdr:twoCellAnchor>
  <xdr:twoCellAnchor>
    <xdr:from>
      <xdr:col>1</xdr:col>
      <xdr:colOff>3673475</xdr:colOff>
      <xdr:row>376</xdr:row>
      <xdr:rowOff>50800</xdr:rowOff>
    </xdr:from>
    <xdr:to>
      <xdr:col>2</xdr:col>
      <xdr:colOff>69850</xdr:colOff>
      <xdr:row>376</xdr:row>
      <xdr:rowOff>787400</xdr:rowOff>
    </xdr:to>
    <xdr:pic>
      <xdr:nvPicPr>
        <xdr:cNvPr id="185" name="NDMHelpFormula_062">
          <a:extLst>
            <a:ext uri="{FF2B5EF4-FFF2-40B4-BE49-F238E27FC236}">
              <a16:creationId xmlns:a16="http://schemas.microsoft.com/office/drawing/2014/main" id="{5AA8F848-D9A7-49EC-A4E0-940582802DB8}"/>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5988050" y="94491175"/>
          <a:ext cx="4311650" cy="736600"/>
        </a:xfrm>
        <a:prstGeom prst="rect">
          <a:avLst/>
        </a:prstGeom>
      </xdr:spPr>
    </xdr:pic>
    <xdr:clientData/>
  </xdr:twoCellAnchor>
  <xdr:twoCellAnchor>
    <xdr:from>
      <xdr:col>1</xdr:col>
      <xdr:colOff>5191125</xdr:colOff>
      <xdr:row>377</xdr:row>
      <xdr:rowOff>47625</xdr:rowOff>
    </xdr:from>
    <xdr:to>
      <xdr:col>1</xdr:col>
      <xdr:colOff>6467475</xdr:colOff>
      <xdr:row>377</xdr:row>
      <xdr:rowOff>485775</xdr:rowOff>
    </xdr:to>
    <xdr:pic>
      <xdr:nvPicPr>
        <xdr:cNvPr id="188" name="NDMHelpFormula_063">
          <a:extLst>
            <a:ext uri="{FF2B5EF4-FFF2-40B4-BE49-F238E27FC236}">
              <a16:creationId xmlns:a16="http://schemas.microsoft.com/office/drawing/2014/main" id="{445160B6-727E-42CA-931B-D7AB0A9E89F1}"/>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505700" y="95326200"/>
          <a:ext cx="1276350" cy="438150"/>
        </a:xfrm>
        <a:prstGeom prst="rect">
          <a:avLst/>
        </a:prstGeom>
      </xdr:spPr>
    </xdr:pic>
    <xdr:clientData/>
  </xdr:twoCellAnchor>
  <xdr:twoCellAnchor>
    <xdr:from>
      <xdr:col>1</xdr:col>
      <xdr:colOff>4365625</xdr:colOff>
      <xdr:row>390</xdr:row>
      <xdr:rowOff>47625</xdr:rowOff>
    </xdr:from>
    <xdr:to>
      <xdr:col>1</xdr:col>
      <xdr:colOff>7292975</xdr:colOff>
      <xdr:row>390</xdr:row>
      <xdr:rowOff>485775</xdr:rowOff>
    </xdr:to>
    <xdr:pic>
      <xdr:nvPicPr>
        <xdr:cNvPr id="191" name="NDMHelpFormula_064">
          <a:extLst>
            <a:ext uri="{FF2B5EF4-FFF2-40B4-BE49-F238E27FC236}">
              <a16:creationId xmlns:a16="http://schemas.microsoft.com/office/drawing/2014/main" id="{6557A6F3-9A74-4C68-AB57-907F8DE46F35}"/>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6680200" y="97850325"/>
          <a:ext cx="2927350" cy="438150"/>
        </a:xfrm>
        <a:prstGeom prst="rect">
          <a:avLst/>
        </a:prstGeom>
      </xdr:spPr>
    </xdr:pic>
    <xdr:clientData/>
  </xdr:twoCellAnchor>
  <xdr:twoCellAnchor>
    <xdr:from>
      <xdr:col>1</xdr:col>
      <xdr:colOff>4089400</xdr:colOff>
      <xdr:row>391</xdr:row>
      <xdr:rowOff>47625</xdr:rowOff>
    </xdr:from>
    <xdr:to>
      <xdr:col>1</xdr:col>
      <xdr:colOff>7569200</xdr:colOff>
      <xdr:row>391</xdr:row>
      <xdr:rowOff>485775</xdr:rowOff>
    </xdr:to>
    <xdr:pic>
      <xdr:nvPicPr>
        <xdr:cNvPr id="226" name="NDMHelpFormula_065">
          <a:extLst>
            <a:ext uri="{FF2B5EF4-FFF2-40B4-BE49-F238E27FC236}">
              <a16:creationId xmlns:a16="http://schemas.microsoft.com/office/drawing/2014/main" id="{605054CB-7F4B-456E-9BB1-59F0C1E4E97A}"/>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6403975" y="98383725"/>
          <a:ext cx="3479800" cy="438150"/>
        </a:xfrm>
        <a:prstGeom prst="rect">
          <a:avLst/>
        </a:prstGeom>
      </xdr:spPr>
    </xdr:pic>
    <xdr:clientData/>
  </xdr:twoCellAnchor>
  <xdr:twoCellAnchor>
    <xdr:from>
      <xdr:col>1</xdr:col>
      <xdr:colOff>4203700</xdr:colOff>
      <xdr:row>400</xdr:row>
      <xdr:rowOff>47625</xdr:rowOff>
    </xdr:from>
    <xdr:to>
      <xdr:col>1</xdr:col>
      <xdr:colOff>7454900</xdr:colOff>
      <xdr:row>400</xdr:row>
      <xdr:rowOff>485775</xdr:rowOff>
    </xdr:to>
    <xdr:pic>
      <xdr:nvPicPr>
        <xdr:cNvPr id="229" name="NDMHelpFormula_066">
          <a:extLst>
            <a:ext uri="{FF2B5EF4-FFF2-40B4-BE49-F238E27FC236}">
              <a16:creationId xmlns:a16="http://schemas.microsoft.com/office/drawing/2014/main" id="{C0451853-B420-427E-AC90-38E92AE09041}"/>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518275" y="100212525"/>
          <a:ext cx="3251200" cy="438150"/>
        </a:xfrm>
        <a:prstGeom prst="rect">
          <a:avLst/>
        </a:prstGeom>
      </xdr:spPr>
    </xdr:pic>
    <xdr:clientData/>
  </xdr:twoCellAnchor>
  <xdr:twoCellAnchor>
    <xdr:from>
      <xdr:col>1</xdr:col>
      <xdr:colOff>4762500</xdr:colOff>
      <xdr:row>413</xdr:row>
      <xdr:rowOff>50800</xdr:rowOff>
    </xdr:from>
    <xdr:to>
      <xdr:col>1</xdr:col>
      <xdr:colOff>6896100</xdr:colOff>
      <xdr:row>413</xdr:row>
      <xdr:rowOff>787400</xdr:rowOff>
    </xdr:to>
    <xdr:pic>
      <xdr:nvPicPr>
        <xdr:cNvPr id="232" name="NDMHelpFormula_067">
          <a:extLst>
            <a:ext uri="{FF2B5EF4-FFF2-40B4-BE49-F238E27FC236}">
              <a16:creationId xmlns:a16="http://schemas.microsoft.com/office/drawing/2014/main" id="{7B10531D-270A-4A6E-940B-990C914B2626}"/>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7077075" y="102739825"/>
          <a:ext cx="2133600" cy="736600"/>
        </a:xfrm>
        <a:prstGeom prst="rect">
          <a:avLst/>
        </a:prstGeom>
      </xdr:spPr>
    </xdr:pic>
    <xdr:clientData/>
  </xdr:twoCellAnchor>
  <xdr:twoCellAnchor>
    <xdr:from>
      <xdr:col>1</xdr:col>
      <xdr:colOff>4752975</xdr:colOff>
      <xdr:row>421</xdr:row>
      <xdr:rowOff>50800</xdr:rowOff>
    </xdr:from>
    <xdr:to>
      <xdr:col>1</xdr:col>
      <xdr:colOff>6905625</xdr:colOff>
      <xdr:row>421</xdr:row>
      <xdr:rowOff>787400</xdr:rowOff>
    </xdr:to>
    <xdr:pic>
      <xdr:nvPicPr>
        <xdr:cNvPr id="235" name="NDMHelpFormula_068">
          <a:extLst>
            <a:ext uri="{FF2B5EF4-FFF2-40B4-BE49-F238E27FC236}">
              <a16:creationId xmlns:a16="http://schemas.microsoft.com/office/drawing/2014/main" id="{DA003DB9-E4FD-4F2B-9A41-16F6C161E2EA}"/>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067550" y="104759125"/>
          <a:ext cx="2152650" cy="736600"/>
        </a:xfrm>
        <a:prstGeom prst="rect">
          <a:avLst/>
        </a:prstGeom>
      </xdr:spPr>
    </xdr:pic>
    <xdr:clientData/>
  </xdr:twoCellAnchor>
  <xdr:twoCellAnchor>
    <xdr:from>
      <xdr:col>1</xdr:col>
      <xdr:colOff>4565650</xdr:colOff>
      <xdr:row>448</xdr:row>
      <xdr:rowOff>50800</xdr:rowOff>
    </xdr:from>
    <xdr:to>
      <xdr:col>1</xdr:col>
      <xdr:colOff>7092950</xdr:colOff>
      <xdr:row>448</xdr:row>
      <xdr:rowOff>787400</xdr:rowOff>
    </xdr:to>
    <xdr:pic>
      <xdr:nvPicPr>
        <xdr:cNvPr id="238" name="NDMHelpFormula_069">
          <a:extLst>
            <a:ext uri="{FF2B5EF4-FFF2-40B4-BE49-F238E27FC236}">
              <a16:creationId xmlns:a16="http://schemas.microsoft.com/office/drawing/2014/main" id="{26C2341F-6FF6-40A3-8A1C-A10ADB7A0042}"/>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880225" y="109855000"/>
          <a:ext cx="2527300" cy="736600"/>
        </a:xfrm>
        <a:prstGeom prst="rect">
          <a:avLst/>
        </a:prstGeom>
      </xdr:spPr>
    </xdr:pic>
    <xdr:clientData/>
  </xdr:twoCellAnchor>
  <xdr:twoCellAnchor>
    <xdr:from>
      <xdr:col>1</xdr:col>
      <xdr:colOff>4044950</xdr:colOff>
      <xdr:row>455</xdr:row>
      <xdr:rowOff>50800</xdr:rowOff>
    </xdr:from>
    <xdr:to>
      <xdr:col>1</xdr:col>
      <xdr:colOff>7613650</xdr:colOff>
      <xdr:row>455</xdr:row>
      <xdr:rowOff>787400</xdr:rowOff>
    </xdr:to>
    <xdr:pic>
      <xdr:nvPicPr>
        <xdr:cNvPr id="241" name="NDMHelpFormula_070">
          <a:extLst>
            <a:ext uri="{FF2B5EF4-FFF2-40B4-BE49-F238E27FC236}">
              <a16:creationId xmlns:a16="http://schemas.microsoft.com/office/drawing/2014/main" id="{B2FA0E93-0A86-42D0-9CCA-25A7F1B82442}"/>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6359525" y="111664750"/>
          <a:ext cx="3568700" cy="736600"/>
        </a:xfrm>
        <a:prstGeom prst="rect">
          <a:avLst/>
        </a:prstGeom>
      </xdr:spPr>
    </xdr:pic>
    <xdr:clientData/>
  </xdr:twoCellAnchor>
  <xdr:twoCellAnchor>
    <xdr:from>
      <xdr:col>1</xdr:col>
      <xdr:colOff>4454525</xdr:colOff>
      <xdr:row>461</xdr:row>
      <xdr:rowOff>47625</xdr:rowOff>
    </xdr:from>
    <xdr:to>
      <xdr:col>1</xdr:col>
      <xdr:colOff>7204075</xdr:colOff>
      <xdr:row>461</xdr:row>
      <xdr:rowOff>485775</xdr:rowOff>
    </xdr:to>
    <xdr:pic>
      <xdr:nvPicPr>
        <xdr:cNvPr id="244" name="NDMHelpFormula_071">
          <a:extLst>
            <a:ext uri="{FF2B5EF4-FFF2-40B4-BE49-F238E27FC236}">
              <a16:creationId xmlns:a16="http://schemas.microsoft.com/office/drawing/2014/main" id="{90666455-A010-4CE0-8999-3AE32F6907B5}"/>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113357025"/>
          <a:ext cx="2749550" cy="438150"/>
        </a:xfrm>
        <a:prstGeom prst="rect">
          <a:avLst/>
        </a:prstGeom>
      </xdr:spPr>
    </xdr:pic>
    <xdr:clientData/>
  </xdr:twoCellAnchor>
  <xdr:twoCellAnchor>
    <xdr:from>
      <xdr:col>1</xdr:col>
      <xdr:colOff>4933950</xdr:colOff>
      <xdr:row>462</xdr:row>
      <xdr:rowOff>50800</xdr:rowOff>
    </xdr:from>
    <xdr:to>
      <xdr:col>1</xdr:col>
      <xdr:colOff>6724650</xdr:colOff>
      <xdr:row>462</xdr:row>
      <xdr:rowOff>787400</xdr:rowOff>
    </xdr:to>
    <xdr:pic>
      <xdr:nvPicPr>
        <xdr:cNvPr id="247" name="NDMHelpFormula_072">
          <a:extLst>
            <a:ext uri="{FF2B5EF4-FFF2-40B4-BE49-F238E27FC236}">
              <a16:creationId xmlns:a16="http://schemas.microsoft.com/office/drawing/2014/main" id="{D7563559-6167-4A90-9B7F-D9344342E60E}"/>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7248525" y="113893600"/>
          <a:ext cx="1790700" cy="736600"/>
        </a:xfrm>
        <a:prstGeom prst="rect">
          <a:avLst/>
        </a:prstGeom>
      </xdr:spPr>
    </xdr:pic>
    <xdr:clientData/>
  </xdr:twoCellAnchor>
  <xdr:twoCellAnchor>
    <xdr:from>
      <xdr:col>1</xdr:col>
      <xdr:colOff>5003800</xdr:colOff>
      <xdr:row>474</xdr:row>
      <xdr:rowOff>47625</xdr:rowOff>
    </xdr:from>
    <xdr:to>
      <xdr:col>1</xdr:col>
      <xdr:colOff>6654800</xdr:colOff>
      <xdr:row>474</xdr:row>
      <xdr:rowOff>485775</xdr:rowOff>
    </xdr:to>
    <xdr:pic>
      <xdr:nvPicPr>
        <xdr:cNvPr id="250" name="NDMHelpFormula_073">
          <a:extLst>
            <a:ext uri="{FF2B5EF4-FFF2-40B4-BE49-F238E27FC236}">
              <a16:creationId xmlns:a16="http://schemas.microsoft.com/office/drawing/2014/main" id="{F5BC64FD-BF49-479B-84A9-90A691D85C24}"/>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318375" y="116557425"/>
          <a:ext cx="1651000" cy="438150"/>
        </a:xfrm>
        <a:prstGeom prst="rect">
          <a:avLst/>
        </a:prstGeom>
      </xdr:spPr>
    </xdr:pic>
    <xdr:clientData/>
  </xdr:twoCellAnchor>
  <xdr:twoCellAnchor>
    <xdr:from>
      <xdr:col>1</xdr:col>
      <xdr:colOff>4892675</xdr:colOff>
      <xdr:row>475</xdr:row>
      <xdr:rowOff>50800</xdr:rowOff>
    </xdr:from>
    <xdr:to>
      <xdr:col>1</xdr:col>
      <xdr:colOff>6765925</xdr:colOff>
      <xdr:row>475</xdr:row>
      <xdr:rowOff>787400</xdr:rowOff>
    </xdr:to>
    <xdr:pic>
      <xdr:nvPicPr>
        <xdr:cNvPr id="254" name="NDMHelpFormula_074">
          <a:extLst>
            <a:ext uri="{FF2B5EF4-FFF2-40B4-BE49-F238E27FC236}">
              <a16:creationId xmlns:a16="http://schemas.microsoft.com/office/drawing/2014/main" id="{9559B76F-3B8E-4F60-AE5C-40728C0A7197}"/>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207250" y="117094000"/>
          <a:ext cx="1873250" cy="736600"/>
        </a:xfrm>
        <a:prstGeom prst="rect">
          <a:avLst/>
        </a:prstGeom>
      </xdr:spPr>
    </xdr:pic>
    <xdr:clientData/>
  </xdr:twoCellAnchor>
  <xdr:twoCellAnchor>
    <xdr:from>
      <xdr:col>1</xdr:col>
      <xdr:colOff>4127500</xdr:colOff>
      <xdr:row>538</xdr:row>
      <xdr:rowOff>47625</xdr:rowOff>
    </xdr:from>
    <xdr:to>
      <xdr:col>1</xdr:col>
      <xdr:colOff>7531100</xdr:colOff>
      <xdr:row>538</xdr:row>
      <xdr:rowOff>485775</xdr:rowOff>
    </xdr:to>
    <xdr:pic>
      <xdr:nvPicPr>
        <xdr:cNvPr id="257" name="NDMHelpFormula_075">
          <a:extLst>
            <a:ext uri="{FF2B5EF4-FFF2-40B4-BE49-F238E27FC236}">
              <a16:creationId xmlns:a16="http://schemas.microsoft.com/office/drawing/2014/main" id="{AAC69958-358A-4299-A7E3-5641D7D7F575}"/>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442075" y="128206500"/>
          <a:ext cx="3403600" cy="438150"/>
        </a:xfrm>
        <a:prstGeom prst="rect">
          <a:avLst/>
        </a:prstGeom>
      </xdr:spPr>
    </xdr:pic>
    <xdr:clientData/>
  </xdr:twoCellAnchor>
  <xdr:twoCellAnchor>
    <xdr:from>
      <xdr:col>1</xdr:col>
      <xdr:colOff>4124325</xdr:colOff>
      <xdr:row>539</xdr:row>
      <xdr:rowOff>47625</xdr:rowOff>
    </xdr:from>
    <xdr:to>
      <xdr:col>1</xdr:col>
      <xdr:colOff>7534275</xdr:colOff>
      <xdr:row>539</xdr:row>
      <xdr:rowOff>485775</xdr:rowOff>
    </xdr:to>
    <xdr:pic>
      <xdr:nvPicPr>
        <xdr:cNvPr id="260" name="NDMHelpFormula_076">
          <a:extLst>
            <a:ext uri="{FF2B5EF4-FFF2-40B4-BE49-F238E27FC236}">
              <a16:creationId xmlns:a16="http://schemas.microsoft.com/office/drawing/2014/main" id="{7C6D8786-A048-4135-89D2-B84EB71C9DD7}"/>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38900" y="128739900"/>
          <a:ext cx="3409950" cy="438150"/>
        </a:xfrm>
        <a:prstGeom prst="rect">
          <a:avLst/>
        </a:prstGeom>
      </xdr:spPr>
    </xdr:pic>
    <xdr:clientData/>
  </xdr:twoCellAnchor>
  <xdr:twoCellAnchor>
    <xdr:from>
      <xdr:col>1</xdr:col>
      <xdr:colOff>4181475</xdr:colOff>
      <xdr:row>542</xdr:row>
      <xdr:rowOff>47625</xdr:rowOff>
    </xdr:from>
    <xdr:to>
      <xdr:col>1</xdr:col>
      <xdr:colOff>7477125</xdr:colOff>
      <xdr:row>542</xdr:row>
      <xdr:rowOff>485775</xdr:rowOff>
    </xdr:to>
    <xdr:pic>
      <xdr:nvPicPr>
        <xdr:cNvPr id="263" name="NDMHelpFormula_077">
          <a:extLst>
            <a:ext uri="{FF2B5EF4-FFF2-40B4-BE49-F238E27FC236}">
              <a16:creationId xmlns:a16="http://schemas.microsoft.com/office/drawing/2014/main" id="{E8D8E2A0-13C8-4F3A-9C81-E1412C9AEE0C}"/>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6496050" y="129597150"/>
          <a:ext cx="3295650" cy="438150"/>
        </a:xfrm>
        <a:prstGeom prst="rect">
          <a:avLst/>
        </a:prstGeom>
      </xdr:spPr>
    </xdr:pic>
    <xdr:clientData/>
  </xdr:twoCellAnchor>
  <xdr:twoCellAnchor>
    <xdr:from>
      <xdr:col>1</xdr:col>
      <xdr:colOff>4146550</xdr:colOff>
      <xdr:row>543</xdr:row>
      <xdr:rowOff>47625</xdr:rowOff>
    </xdr:from>
    <xdr:to>
      <xdr:col>1</xdr:col>
      <xdr:colOff>7512050</xdr:colOff>
      <xdr:row>543</xdr:row>
      <xdr:rowOff>485775</xdr:rowOff>
    </xdr:to>
    <xdr:pic>
      <xdr:nvPicPr>
        <xdr:cNvPr id="266" name="NDMHelpFormula_078">
          <a:extLst>
            <a:ext uri="{FF2B5EF4-FFF2-40B4-BE49-F238E27FC236}">
              <a16:creationId xmlns:a16="http://schemas.microsoft.com/office/drawing/2014/main" id="{1AACBF49-788D-4BC4-9821-FDCD90520C07}"/>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6461125" y="130130550"/>
          <a:ext cx="3365500" cy="438150"/>
        </a:xfrm>
        <a:prstGeom prst="rect">
          <a:avLst/>
        </a:prstGeom>
      </xdr:spPr>
    </xdr:pic>
    <xdr:clientData/>
  </xdr:twoCellAnchor>
  <xdr:twoCellAnchor>
    <xdr:from>
      <xdr:col>1</xdr:col>
      <xdr:colOff>3654425</xdr:colOff>
      <xdr:row>548</xdr:row>
      <xdr:rowOff>47625</xdr:rowOff>
    </xdr:from>
    <xdr:to>
      <xdr:col>2</xdr:col>
      <xdr:colOff>88900</xdr:colOff>
      <xdr:row>548</xdr:row>
      <xdr:rowOff>485775</xdr:rowOff>
    </xdr:to>
    <xdr:pic>
      <xdr:nvPicPr>
        <xdr:cNvPr id="269" name="NDMHelpFormula_079">
          <a:extLst>
            <a:ext uri="{FF2B5EF4-FFF2-40B4-BE49-F238E27FC236}">
              <a16:creationId xmlns:a16="http://schemas.microsoft.com/office/drawing/2014/main" id="{5D5057A2-6451-4F80-B655-75CACCC43C24}"/>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131311650"/>
          <a:ext cx="4349750" cy="438150"/>
        </a:xfrm>
        <a:prstGeom prst="rect">
          <a:avLst/>
        </a:prstGeom>
      </xdr:spPr>
    </xdr:pic>
    <xdr:clientData/>
  </xdr:twoCellAnchor>
  <xdr:twoCellAnchor>
    <xdr:from>
      <xdr:col>1</xdr:col>
      <xdr:colOff>5168900</xdr:colOff>
      <xdr:row>553</xdr:row>
      <xdr:rowOff>50800</xdr:rowOff>
    </xdr:from>
    <xdr:to>
      <xdr:col>1</xdr:col>
      <xdr:colOff>6489700</xdr:colOff>
      <xdr:row>553</xdr:row>
      <xdr:rowOff>787400</xdr:rowOff>
    </xdr:to>
    <xdr:pic>
      <xdr:nvPicPr>
        <xdr:cNvPr id="272" name="NDMHelpFormula_080">
          <a:extLst>
            <a:ext uri="{FF2B5EF4-FFF2-40B4-BE49-F238E27FC236}">
              <a16:creationId xmlns:a16="http://schemas.microsoft.com/office/drawing/2014/main" id="{8847329C-E869-4FBA-8406-2FD1852C423E}"/>
            </a:ext>
          </a:extLst>
        </xdr:cNvPr>
        <xdr:cNvPicPr>
          <a:picLocks/>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7483475" y="132543550"/>
          <a:ext cx="1320800" cy="736600"/>
        </a:xfrm>
        <a:prstGeom prst="rect">
          <a:avLst/>
        </a:prstGeom>
      </xdr:spPr>
    </xdr:pic>
    <xdr:clientData/>
  </xdr:twoCellAnchor>
  <xdr:twoCellAnchor>
    <xdr:from>
      <xdr:col>1</xdr:col>
      <xdr:colOff>4518025</xdr:colOff>
      <xdr:row>554</xdr:row>
      <xdr:rowOff>47625</xdr:rowOff>
    </xdr:from>
    <xdr:to>
      <xdr:col>1</xdr:col>
      <xdr:colOff>7140575</xdr:colOff>
      <xdr:row>554</xdr:row>
      <xdr:rowOff>485775</xdr:rowOff>
    </xdr:to>
    <xdr:pic>
      <xdr:nvPicPr>
        <xdr:cNvPr id="275" name="NDMHelpFormula_081">
          <a:extLst>
            <a:ext uri="{FF2B5EF4-FFF2-40B4-BE49-F238E27FC236}">
              <a16:creationId xmlns:a16="http://schemas.microsoft.com/office/drawing/2014/main" id="{C1966E29-3DFF-4395-BC65-9C44CA2717B8}"/>
            </a:ext>
          </a:extLst>
        </xdr:cNvPr>
        <xdr:cNvPicPr>
          <a:picLocks/>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6832600" y="133378575"/>
          <a:ext cx="2622550" cy="438150"/>
        </a:xfrm>
        <a:prstGeom prst="rect">
          <a:avLst/>
        </a:prstGeom>
      </xdr:spPr>
    </xdr:pic>
    <xdr:clientData/>
  </xdr:twoCellAnchor>
  <xdr:twoCellAnchor>
    <xdr:from>
      <xdr:col>1</xdr:col>
      <xdr:colOff>5041900</xdr:colOff>
      <xdr:row>555</xdr:row>
      <xdr:rowOff>50800</xdr:rowOff>
    </xdr:from>
    <xdr:to>
      <xdr:col>1</xdr:col>
      <xdr:colOff>6616700</xdr:colOff>
      <xdr:row>555</xdr:row>
      <xdr:rowOff>787400</xdr:rowOff>
    </xdr:to>
    <xdr:pic>
      <xdr:nvPicPr>
        <xdr:cNvPr id="278" name="NDMHelpFormula_082">
          <a:extLst>
            <a:ext uri="{FF2B5EF4-FFF2-40B4-BE49-F238E27FC236}">
              <a16:creationId xmlns:a16="http://schemas.microsoft.com/office/drawing/2014/main" id="{F23526AB-5CEC-4F0D-8A23-3CE93AD5748B}"/>
            </a:ext>
          </a:extLst>
        </xdr:cNvPr>
        <xdr:cNvPicPr>
          <a:picLocks/>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7356475" y="133915150"/>
          <a:ext cx="1574800" cy="736600"/>
        </a:xfrm>
        <a:prstGeom prst="rect">
          <a:avLst/>
        </a:prstGeom>
      </xdr:spPr>
    </xdr:pic>
    <xdr:clientData/>
  </xdr:twoCellAnchor>
  <xdr:twoCellAnchor>
    <xdr:from>
      <xdr:col>1</xdr:col>
      <xdr:colOff>3778250</xdr:colOff>
      <xdr:row>556</xdr:row>
      <xdr:rowOff>50800</xdr:rowOff>
    </xdr:from>
    <xdr:to>
      <xdr:col>1</xdr:col>
      <xdr:colOff>7880350</xdr:colOff>
      <xdr:row>556</xdr:row>
      <xdr:rowOff>787400</xdr:rowOff>
    </xdr:to>
    <xdr:pic>
      <xdr:nvPicPr>
        <xdr:cNvPr id="281" name="NDMHelpFormula_083">
          <a:extLst>
            <a:ext uri="{FF2B5EF4-FFF2-40B4-BE49-F238E27FC236}">
              <a16:creationId xmlns:a16="http://schemas.microsoft.com/office/drawing/2014/main" id="{7F3A84C9-F9BB-4A21-8403-ED511A2F9937}"/>
            </a:ext>
          </a:extLst>
        </xdr:cNvPr>
        <xdr:cNvPicPr>
          <a:picLocks/>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6092825" y="134753350"/>
          <a:ext cx="4102100" cy="736600"/>
        </a:xfrm>
        <a:prstGeom prst="rect">
          <a:avLst/>
        </a:prstGeom>
      </xdr:spPr>
    </xdr:pic>
    <xdr:clientData/>
  </xdr:twoCellAnchor>
  <xdr:twoCellAnchor>
    <xdr:from>
      <xdr:col>1</xdr:col>
      <xdr:colOff>4924425</xdr:colOff>
      <xdr:row>567</xdr:row>
      <xdr:rowOff>47625</xdr:rowOff>
    </xdr:from>
    <xdr:to>
      <xdr:col>1</xdr:col>
      <xdr:colOff>6734175</xdr:colOff>
      <xdr:row>567</xdr:row>
      <xdr:rowOff>485775</xdr:rowOff>
    </xdr:to>
    <xdr:pic>
      <xdr:nvPicPr>
        <xdr:cNvPr id="284" name="NDMHelpFormula_084">
          <a:extLst>
            <a:ext uri="{FF2B5EF4-FFF2-40B4-BE49-F238E27FC236}">
              <a16:creationId xmlns:a16="http://schemas.microsoft.com/office/drawing/2014/main" id="{7820E142-05A7-4C14-9BCE-069693A7956C}"/>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37207625"/>
          <a:ext cx="1809750" cy="438150"/>
        </a:xfrm>
        <a:prstGeom prst="rect">
          <a:avLst/>
        </a:prstGeom>
      </xdr:spPr>
    </xdr:pic>
    <xdr:clientData/>
  </xdr:twoCellAnchor>
  <xdr:twoCellAnchor>
    <xdr:from>
      <xdr:col>1</xdr:col>
      <xdr:colOff>4400550</xdr:colOff>
      <xdr:row>573</xdr:row>
      <xdr:rowOff>47625</xdr:rowOff>
    </xdr:from>
    <xdr:to>
      <xdr:col>1</xdr:col>
      <xdr:colOff>7258050</xdr:colOff>
      <xdr:row>573</xdr:row>
      <xdr:rowOff>485775</xdr:rowOff>
    </xdr:to>
    <xdr:pic>
      <xdr:nvPicPr>
        <xdr:cNvPr id="287" name="NDMHelpFormula_085">
          <a:extLst>
            <a:ext uri="{FF2B5EF4-FFF2-40B4-BE49-F238E27FC236}">
              <a16:creationId xmlns:a16="http://schemas.microsoft.com/office/drawing/2014/main" id="{CEC2AAFB-B1FB-4513-A070-3F5D414A25E0}"/>
            </a:ext>
          </a:extLst>
        </xdr:cNvPr>
        <xdr:cNvPicPr>
          <a:picLocks/>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6715125" y="138598275"/>
          <a:ext cx="2857500" cy="438150"/>
        </a:xfrm>
        <a:prstGeom prst="rect">
          <a:avLst/>
        </a:prstGeom>
      </xdr:spPr>
    </xdr:pic>
    <xdr:clientData/>
  </xdr:twoCellAnchor>
  <xdr:twoCellAnchor>
    <xdr:from>
      <xdr:col>1</xdr:col>
      <xdr:colOff>3838575</xdr:colOff>
      <xdr:row>576</xdr:row>
      <xdr:rowOff>50800</xdr:rowOff>
    </xdr:from>
    <xdr:to>
      <xdr:col>1</xdr:col>
      <xdr:colOff>7820025</xdr:colOff>
      <xdr:row>576</xdr:row>
      <xdr:rowOff>787400</xdr:rowOff>
    </xdr:to>
    <xdr:pic>
      <xdr:nvPicPr>
        <xdr:cNvPr id="290" name="NDMHelpFormula_086">
          <a:extLst>
            <a:ext uri="{FF2B5EF4-FFF2-40B4-BE49-F238E27FC236}">
              <a16:creationId xmlns:a16="http://schemas.microsoft.com/office/drawing/2014/main" id="{90F372F8-E55E-459C-A31F-0597E17B4B91}"/>
            </a:ext>
          </a:extLst>
        </xdr:cNvPr>
        <xdr:cNvPicPr>
          <a:picLocks/>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6153150" y="139458700"/>
          <a:ext cx="3981450" cy="736600"/>
        </a:xfrm>
        <a:prstGeom prst="rect">
          <a:avLst/>
        </a:prstGeom>
      </xdr:spPr>
    </xdr:pic>
    <xdr:clientData/>
  </xdr:twoCellAnchor>
  <xdr:twoCellAnchor>
    <xdr:from>
      <xdr:col>1</xdr:col>
      <xdr:colOff>4670425</xdr:colOff>
      <xdr:row>577</xdr:row>
      <xdr:rowOff>50800</xdr:rowOff>
    </xdr:from>
    <xdr:to>
      <xdr:col>1</xdr:col>
      <xdr:colOff>6988175</xdr:colOff>
      <xdr:row>577</xdr:row>
      <xdr:rowOff>787400</xdr:rowOff>
    </xdr:to>
    <xdr:pic>
      <xdr:nvPicPr>
        <xdr:cNvPr id="293" name="NDMHelpFormula_087">
          <a:extLst>
            <a:ext uri="{FF2B5EF4-FFF2-40B4-BE49-F238E27FC236}">
              <a16:creationId xmlns:a16="http://schemas.microsoft.com/office/drawing/2014/main" id="{F77EF64A-CECA-49AF-BFC1-0E5BCB0BBFB9}"/>
            </a:ext>
          </a:extLst>
        </xdr:cNvPr>
        <xdr:cNvPicPr>
          <a:picLocks/>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6985000" y="140296900"/>
          <a:ext cx="2317750" cy="736600"/>
        </a:xfrm>
        <a:prstGeom prst="rect">
          <a:avLst/>
        </a:prstGeom>
      </xdr:spPr>
    </xdr:pic>
    <xdr:clientData/>
  </xdr:twoCellAnchor>
  <xdr:twoCellAnchor>
    <xdr:from>
      <xdr:col>1</xdr:col>
      <xdr:colOff>5111750</xdr:colOff>
      <xdr:row>588</xdr:row>
      <xdr:rowOff>50800</xdr:rowOff>
    </xdr:from>
    <xdr:to>
      <xdr:col>1</xdr:col>
      <xdr:colOff>6546850</xdr:colOff>
      <xdr:row>588</xdr:row>
      <xdr:rowOff>787400</xdr:rowOff>
    </xdr:to>
    <xdr:pic>
      <xdr:nvPicPr>
        <xdr:cNvPr id="296" name="NDMHelpFormula_088">
          <a:extLst>
            <a:ext uri="{FF2B5EF4-FFF2-40B4-BE49-F238E27FC236}">
              <a16:creationId xmlns:a16="http://schemas.microsoft.com/office/drawing/2014/main" id="{0DCAAEDA-6FA6-4E0F-B089-B52C344FD61C}"/>
            </a:ext>
          </a:extLst>
        </xdr:cNvPr>
        <xdr:cNvPicPr>
          <a:picLocks/>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7426325" y="142801975"/>
          <a:ext cx="1435100" cy="736600"/>
        </a:xfrm>
        <a:prstGeom prst="rect">
          <a:avLst/>
        </a:prstGeom>
      </xdr:spPr>
    </xdr:pic>
    <xdr:clientData/>
  </xdr:twoCellAnchor>
  <xdr:twoCellAnchor>
    <xdr:from>
      <xdr:col>1</xdr:col>
      <xdr:colOff>4273550</xdr:colOff>
      <xdr:row>589</xdr:row>
      <xdr:rowOff>47625</xdr:rowOff>
    </xdr:from>
    <xdr:to>
      <xdr:col>1</xdr:col>
      <xdr:colOff>7385050</xdr:colOff>
      <xdr:row>589</xdr:row>
      <xdr:rowOff>485775</xdr:rowOff>
    </xdr:to>
    <xdr:pic>
      <xdr:nvPicPr>
        <xdr:cNvPr id="299" name="NDMHelpFormula_089">
          <a:extLst>
            <a:ext uri="{FF2B5EF4-FFF2-40B4-BE49-F238E27FC236}">
              <a16:creationId xmlns:a16="http://schemas.microsoft.com/office/drawing/2014/main" id="{152F76C4-ABC7-476B-B2AE-370E144091D3}"/>
            </a:ext>
          </a:extLst>
        </xdr:cNvPr>
        <xdr:cNvPicPr>
          <a:picLocks/>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6588125" y="143637000"/>
          <a:ext cx="3111500" cy="438150"/>
        </a:xfrm>
        <a:prstGeom prst="rect">
          <a:avLst/>
        </a:prstGeom>
      </xdr:spPr>
    </xdr:pic>
    <xdr:clientData/>
  </xdr:twoCellAnchor>
  <xdr:twoCellAnchor>
    <xdr:from>
      <xdr:col>1</xdr:col>
      <xdr:colOff>3609975</xdr:colOff>
      <xdr:row>590</xdr:row>
      <xdr:rowOff>47625</xdr:rowOff>
    </xdr:from>
    <xdr:to>
      <xdr:col>2</xdr:col>
      <xdr:colOff>133350</xdr:colOff>
      <xdr:row>590</xdr:row>
      <xdr:rowOff>485775</xdr:rowOff>
    </xdr:to>
    <xdr:pic>
      <xdr:nvPicPr>
        <xdr:cNvPr id="302" name="NDMHelpFormula_090">
          <a:extLst>
            <a:ext uri="{FF2B5EF4-FFF2-40B4-BE49-F238E27FC236}">
              <a16:creationId xmlns:a16="http://schemas.microsoft.com/office/drawing/2014/main" id="{7C76F9D2-5851-475F-AAE2-4BAC353162CD}"/>
            </a:ext>
          </a:extLst>
        </xdr:cNvPr>
        <xdr:cNvPicPr>
          <a:picLocks/>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24550" y="144170400"/>
          <a:ext cx="4438650" cy="438150"/>
        </a:xfrm>
        <a:prstGeom prst="rect">
          <a:avLst/>
        </a:prstGeom>
      </xdr:spPr>
    </xdr:pic>
    <xdr:clientData/>
  </xdr:twoCellAnchor>
  <xdr:twoCellAnchor>
    <xdr:from>
      <xdr:col>1</xdr:col>
      <xdr:colOff>4098925</xdr:colOff>
      <xdr:row>598</xdr:row>
      <xdr:rowOff>50800</xdr:rowOff>
    </xdr:from>
    <xdr:to>
      <xdr:col>1</xdr:col>
      <xdr:colOff>7559675</xdr:colOff>
      <xdr:row>598</xdr:row>
      <xdr:rowOff>787400</xdr:rowOff>
    </xdr:to>
    <xdr:pic>
      <xdr:nvPicPr>
        <xdr:cNvPr id="305" name="NDMHelpFormula_091">
          <a:extLst>
            <a:ext uri="{FF2B5EF4-FFF2-40B4-BE49-F238E27FC236}">
              <a16:creationId xmlns:a16="http://schemas.microsoft.com/office/drawing/2014/main" id="{CE6A5796-FD7C-4732-AB26-89D40D550043}"/>
            </a:ext>
          </a:extLst>
        </xdr:cNvPr>
        <xdr:cNvPicPr>
          <a:picLocks/>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6413500" y="145888075"/>
          <a:ext cx="3460750" cy="736600"/>
        </a:xfrm>
        <a:prstGeom prst="rect">
          <a:avLst/>
        </a:prstGeom>
      </xdr:spPr>
    </xdr:pic>
    <xdr:clientData/>
  </xdr:twoCellAnchor>
  <xdr:twoCellAnchor>
    <xdr:from>
      <xdr:col>1</xdr:col>
      <xdr:colOff>4664075</xdr:colOff>
      <xdr:row>601</xdr:row>
      <xdr:rowOff>50800</xdr:rowOff>
    </xdr:from>
    <xdr:to>
      <xdr:col>1</xdr:col>
      <xdr:colOff>6994525</xdr:colOff>
      <xdr:row>601</xdr:row>
      <xdr:rowOff>787400</xdr:rowOff>
    </xdr:to>
    <xdr:pic>
      <xdr:nvPicPr>
        <xdr:cNvPr id="308" name="NDMHelpFormula_092">
          <a:extLst>
            <a:ext uri="{FF2B5EF4-FFF2-40B4-BE49-F238E27FC236}">
              <a16:creationId xmlns:a16="http://schemas.microsoft.com/office/drawing/2014/main" id="{375F0E4B-BE31-4A69-8BC0-1A356DD84526}"/>
            </a:ext>
          </a:extLst>
        </xdr:cNvPr>
        <xdr:cNvPicPr>
          <a:picLocks/>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6978650" y="147050125"/>
          <a:ext cx="2330450" cy="736600"/>
        </a:xfrm>
        <a:prstGeom prst="rect">
          <a:avLst/>
        </a:prstGeom>
      </xdr:spPr>
    </xdr:pic>
    <xdr:clientData/>
  </xdr:twoCellAnchor>
  <xdr:twoCellAnchor>
    <xdr:from>
      <xdr:col>1</xdr:col>
      <xdr:colOff>4216400</xdr:colOff>
      <xdr:row>603</xdr:row>
      <xdr:rowOff>50800</xdr:rowOff>
    </xdr:from>
    <xdr:to>
      <xdr:col>1</xdr:col>
      <xdr:colOff>7442200</xdr:colOff>
      <xdr:row>603</xdr:row>
      <xdr:rowOff>787400</xdr:rowOff>
    </xdr:to>
    <xdr:pic>
      <xdr:nvPicPr>
        <xdr:cNvPr id="311" name="NDMHelpFormula_093">
          <a:extLst>
            <a:ext uri="{FF2B5EF4-FFF2-40B4-BE49-F238E27FC236}">
              <a16:creationId xmlns:a16="http://schemas.microsoft.com/office/drawing/2014/main" id="{32264A8D-5024-4A8A-B7F1-EBD6DA11DD1D}"/>
            </a:ext>
          </a:extLst>
        </xdr:cNvPr>
        <xdr:cNvPicPr>
          <a:picLocks/>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6530975" y="148050250"/>
          <a:ext cx="3225800" cy="736600"/>
        </a:xfrm>
        <a:prstGeom prst="rect">
          <a:avLst/>
        </a:prstGeom>
      </xdr:spPr>
    </xdr:pic>
    <xdr:clientData/>
  </xdr:twoCellAnchor>
  <xdr:twoCellAnchor>
    <xdr:from>
      <xdr:col>1</xdr:col>
      <xdr:colOff>3898900</xdr:colOff>
      <xdr:row>604</xdr:row>
      <xdr:rowOff>47625</xdr:rowOff>
    </xdr:from>
    <xdr:to>
      <xdr:col>1</xdr:col>
      <xdr:colOff>7759700</xdr:colOff>
      <xdr:row>604</xdr:row>
      <xdr:rowOff>485775</xdr:rowOff>
    </xdr:to>
    <xdr:pic>
      <xdr:nvPicPr>
        <xdr:cNvPr id="314" name="NDMHelpFormula_094">
          <a:extLst>
            <a:ext uri="{FF2B5EF4-FFF2-40B4-BE49-F238E27FC236}">
              <a16:creationId xmlns:a16="http://schemas.microsoft.com/office/drawing/2014/main" id="{4B31261E-9BBA-4646-AF2E-9B3412F57FBE}"/>
            </a:ext>
          </a:extLst>
        </xdr:cNvPr>
        <xdr:cNvPicPr>
          <a:picLocks/>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6213475" y="148885275"/>
          <a:ext cx="3860800" cy="438150"/>
        </a:xfrm>
        <a:prstGeom prst="rect">
          <a:avLst/>
        </a:prstGeom>
      </xdr:spPr>
    </xdr:pic>
    <xdr:clientData/>
  </xdr:twoCellAnchor>
  <xdr:twoCellAnchor>
    <xdr:from>
      <xdr:col>1</xdr:col>
      <xdr:colOff>4540250</xdr:colOff>
      <xdr:row>605</xdr:row>
      <xdr:rowOff>50800</xdr:rowOff>
    </xdr:from>
    <xdr:to>
      <xdr:col>1</xdr:col>
      <xdr:colOff>7118350</xdr:colOff>
      <xdr:row>605</xdr:row>
      <xdr:rowOff>787400</xdr:rowOff>
    </xdr:to>
    <xdr:pic>
      <xdr:nvPicPr>
        <xdr:cNvPr id="318" name="NDMHelpFormula_095">
          <a:extLst>
            <a:ext uri="{FF2B5EF4-FFF2-40B4-BE49-F238E27FC236}">
              <a16:creationId xmlns:a16="http://schemas.microsoft.com/office/drawing/2014/main" id="{14EEFF87-8CF7-4203-9746-A9CB700120D1}"/>
            </a:ext>
          </a:extLst>
        </xdr:cNvPr>
        <xdr:cNvPicPr>
          <a:picLocks/>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6854825" y="149421850"/>
          <a:ext cx="2578100" cy="736600"/>
        </a:xfrm>
        <a:prstGeom prst="rect">
          <a:avLst/>
        </a:prstGeom>
      </xdr:spPr>
    </xdr:pic>
    <xdr:clientData/>
  </xdr:twoCellAnchor>
  <xdr:twoCellAnchor>
    <xdr:from>
      <xdr:col>1</xdr:col>
      <xdr:colOff>3495675</xdr:colOff>
      <xdr:row>606</xdr:row>
      <xdr:rowOff>50800</xdr:rowOff>
    </xdr:from>
    <xdr:to>
      <xdr:col>2</xdr:col>
      <xdr:colOff>247650</xdr:colOff>
      <xdr:row>606</xdr:row>
      <xdr:rowOff>787400</xdr:rowOff>
    </xdr:to>
    <xdr:pic>
      <xdr:nvPicPr>
        <xdr:cNvPr id="321" name="NDMHelpFormula_096">
          <a:extLst>
            <a:ext uri="{FF2B5EF4-FFF2-40B4-BE49-F238E27FC236}">
              <a16:creationId xmlns:a16="http://schemas.microsoft.com/office/drawing/2014/main" id="{B0044E51-EFF0-4025-8076-67A189D68EAF}"/>
            </a:ext>
          </a:extLst>
        </xdr:cNvPr>
        <xdr:cNvPicPr>
          <a:picLocks/>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5810250" y="150260050"/>
          <a:ext cx="4667250" cy="736600"/>
        </a:xfrm>
        <a:prstGeom prst="rect">
          <a:avLst/>
        </a:prstGeom>
      </xdr:spPr>
    </xdr:pic>
    <xdr:clientData/>
  </xdr:twoCellAnchor>
  <xdr:twoCellAnchor>
    <xdr:from>
      <xdr:col>1</xdr:col>
      <xdr:colOff>4568825</xdr:colOff>
      <xdr:row>607</xdr:row>
      <xdr:rowOff>50800</xdr:rowOff>
    </xdr:from>
    <xdr:to>
      <xdr:col>1</xdr:col>
      <xdr:colOff>7089775</xdr:colOff>
      <xdr:row>607</xdr:row>
      <xdr:rowOff>787400</xdr:rowOff>
    </xdr:to>
    <xdr:pic>
      <xdr:nvPicPr>
        <xdr:cNvPr id="324" name="NDMHelpFormula_097">
          <a:extLst>
            <a:ext uri="{FF2B5EF4-FFF2-40B4-BE49-F238E27FC236}">
              <a16:creationId xmlns:a16="http://schemas.microsoft.com/office/drawing/2014/main" id="{64183F52-EE5A-4DDB-867E-76899A8D1CE8}"/>
            </a:ext>
          </a:extLst>
        </xdr:cNvPr>
        <xdr:cNvPicPr>
          <a:picLocks/>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6883400" y="151098250"/>
          <a:ext cx="2520950" cy="736600"/>
        </a:xfrm>
        <a:prstGeom prst="rect">
          <a:avLst/>
        </a:prstGeom>
      </xdr:spPr>
    </xdr:pic>
    <xdr:clientData/>
  </xdr:twoCellAnchor>
  <xdr:twoCellAnchor>
    <xdr:from>
      <xdr:col>1</xdr:col>
      <xdr:colOff>4826000</xdr:colOff>
      <xdr:row>608</xdr:row>
      <xdr:rowOff>47625</xdr:rowOff>
    </xdr:from>
    <xdr:to>
      <xdr:col>1</xdr:col>
      <xdr:colOff>6832600</xdr:colOff>
      <xdr:row>608</xdr:row>
      <xdr:rowOff>485775</xdr:rowOff>
    </xdr:to>
    <xdr:pic>
      <xdr:nvPicPr>
        <xdr:cNvPr id="327" name="NDMHelpFormula_098">
          <a:extLst>
            <a:ext uri="{FF2B5EF4-FFF2-40B4-BE49-F238E27FC236}">
              <a16:creationId xmlns:a16="http://schemas.microsoft.com/office/drawing/2014/main" id="{CD639106-B05D-48B6-8544-BAEC8ECCF078}"/>
            </a:ext>
          </a:extLst>
        </xdr:cNvPr>
        <xdr:cNvPicPr>
          <a:picLocks/>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7140575" y="151933275"/>
          <a:ext cx="2006600" cy="438150"/>
        </a:xfrm>
        <a:prstGeom prst="rect">
          <a:avLst/>
        </a:prstGeom>
      </xdr:spPr>
    </xdr:pic>
    <xdr:clientData/>
  </xdr:twoCellAnchor>
  <xdr:twoCellAnchor>
    <xdr:from>
      <xdr:col>1</xdr:col>
      <xdr:colOff>4203700</xdr:colOff>
      <xdr:row>615</xdr:row>
      <xdr:rowOff>47625</xdr:rowOff>
    </xdr:from>
    <xdr:to>
      <xdr:col>1</xdr:col>
      <xdr:colOff>7454900</xdr:colOff>
      <xdr:row>615</xdr:row>
      <xdr:rowOff>485775</xdr:rowOff>
    </xdr:to>
    <xdr:pic>
      <xdr:nvPicPr>
        <xdr:cNvPr id="330" name="NDMHelpFormula_099">
          <a:extLst>
            <a:ext uri="{FF2B5EF4-FFF2-40B4-BE49-F238E27FC236}">
              <a16:creationId xmlns:a16="http://schemas.microsoft.com/office/drawing/2014/main" id="{D64E83ED-990F-444A-939D-50BDE34560F9}"/>
            </a:ext>
          </a:extLst>
        </xdr:cNvPr>
        <xdr:cNvPicPr>
          <a:picLocks/>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6518275" y="153485850"/>
          <a:ext cx="3251200" cy="438150"/>
        </a:xfrm>
        <a:prstGeom prst="rect">
          <a:avLst/>
        </a:prstGeom>
      </xdr:spPr>
    </xdr:pic>
    <xdr:clientData/>
  </xdr:twoCellAnchor>
  <xdr:twoCellAnchor>
    <xdr:from>
      <xdr:col>1</xdr:col>
      <xdr:colOff>3397250</xdr:colOff>
      <xdr:row>616</xdr:row>
      <xdr:rowOff>47625</xdr:rowOff>
    </xdr:from>
    <xdr:to>
      <xdr:col>2</xdr:col>
      <xdr:colOff>346075</xdr:colOff>
      <xdr:row>616</xdr:row>
      <xdr:rowOff>485775</xdr:rowOff>
    </xdr:to>
    <xdr:pic>
      <xdr:nvPicPr>
        <xdr:cNvPr id="333" name="NDMHelpFormula_100">
          <a:extLst>
            <a:ext uri="{FF2B5EF4-FFF2-40B4-BE49-F238E27FC236}">
              <a16:creationId xmlns:a16="http://schemas.microsoft.com/office/drawing/2014/main" id="{D82BDEB5-C22D-4817-9CEA-1C1DA8D1D322}"/>
            </a:ext>
          </a:extLst>
        </xdr:cNvPr>
        <xdr:cNvPicPr>
          <a:picLocks/>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711825" y="154019250"/>
          <a:ext cx="4864100" cy="438150"/>
        </a:xfrm>
        <a:prstGeom prst="rect">
          <a:avLst/>
        </a:prstGeom>
      </xdr:spPr>
    </xdr:pic>
    <xdr:clientData/>
  </xdr:twoCellAnchor>
  <xdr:twoCellAnchor>
    <xdr:from>
      <xdr:col>1</xdr:col>
      <xdr:colOff>3768725</xdr:colOff>
      <xdr:row>621</xdr:row>
      <xdr:rowOff>50800</xdr:rowOff>
    </xdr:from>
    <xdr:to>
      <xdr:col>1</xdr:col>
      <xdr:colOff>7889875</xdr:colOff>
      <xdr:row>621</xdr:row>
      <xdr:rowOff>787400</xdr:rowOff>
    </xdr:to>
    <xdr:pic>
      <xdr:nvPicPr>
        <xdr:cNvPr id="336" name="NDMHelpFormula_101">
          <a:extLst>
            <a:ext uri="{FF2B5EF4-FFF2-40B4-BE49-F238E27FC236}">
              <a16:creationId xmlns:a16="http://schemas.microsoft.com/office/drawing/2014/main" id="{B4F9BE48-BFF5-42B9-B5EF-4CDDA8D940A3}"/>
            </a:ext>
          </a:extLst>
        </xdr:cNvPr>
        <xdr:cNvPicPr>
          <a:picLocks/>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6083300" y="155251150"/>
          <a:ext cx="4121150" cy="736600"/>
        </a:xfrm>
        <a:prstGeom prst="rect">
          <a:avLst/>
        </a:prstGeom>
      </xdr:spPr>
    </xdr:pic>
    <xdr:clientData/>
  </xdr:twoCellAnchor>
  <xdr:twoCellAnchor>
    <xdr:from>
      <xdr:col>1</xdr:col>
      <xdr:colOff>3670300</xdr:colOff>
      <xdr:row>624</xdr:row>
      <xdr:rowOff>50800</xdr:rowOff>
    </xdr:from>
    <xdr:to>
      <xdr:col>2</xdr:col>
      <xdr:colOff>73025</xdr:colOff>
      <xdr:row>624</xdr:row>
      <xdr:rowOff>787400</xdr:rowOff>
    </xdr:to>
    <xdr:pic>
      <xdr:nvPicPr>
        <xdr:cNvPr id="339" name="NDMHelpFormula_102">
          <a:extLst>
            <a:ext uri="{FF2B5EF4-FFF2-40B4-BE49-F238E27FC236}">
              <a16:creationId xmlns:a16="http://schemas.microsoft.com/office/drawing/2014/main" id="{126F7297-6DB2-44AA-BAAF-FE2AB96FDC79}"/>
            </a:ext>
          </a:extLst>
        </xdr:cNvPr>
        <xdr:cNvPicPr>
          <a:picLocks/>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4875" y="156413200"/>
          <a:ext cx="4318000" cy="736600"/>
        </a:xfrm>
        <a:prstGeom prst="rect">
          <a:avLst/>
        </a:prstGeom>
      </xdr:spPr>
    </xdr:pic>
    <xdr:clientData/>
  </xdr:twoCellAnchor>
  <xdr:twoCellAnchor>
    <xdr:from>
      <xdr:col>1</xdr:col>
      <xdr:colOff>5149850</xdr:colOff>
      <xdr:row>625</xdr:row>
      <xdr:rowOff>50800</xdr:rowOff>
    </xdr:from>
    <xdr:to>
      <xdr:col>1</xdr:col>
      <xdr:colOff>6508750</xdr:colOff>
      <xdr:row>625</xdr:row>
      <xdr:rowOff>787400</xdr:rowOff>
    </xdr:to>
    <xdr:pic>
      <xdr:nvPicPr>
        <xdr:cNvPr id="342" name="NDMHelpFormula_103">
          <a:extLst>
            <a:ext uri="{FF2B5EF4-FFF2-40B4-BE49-F238E27FC236}">
              <a16:creationId xmlns:a16="http://schemas.microsoft.com/office/drawing/2014/main" id="{D7888F5B-94A4-4FCB-931E-4728684CA5B3}"/>
            </a:ext>
          </a:extLst>
        </xdr:cNvPr>
        <xdr:cNvPicPr>
          <a:picLocks/>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7464425" y="157251400"/>
          <a:ext cx="1358900" cy="736600"/>
        </a:xfrm>
        <a:prstGeom prst="rect">
          <a:avLst/>
        </a:prstGeom>
      </xdr:spPr>
    </xdr:pic>
    <xdr:clientData/>
  </xdr:twoCellAnchor>
  <xdr:twoCellAnchor>
    <xdr:from>
      <xdr:col>1</xdr:col>
      <xdr:colOff>4054475</xdr:colOff>
      <xdr:row>626</xdr:row>
      <xdr:rowOff>50800</xdr:rowOff>
    </xdr:from>
    <xdr:to>
      <xdr:col>1</xdr:col>
      <xdr:colOff>7604125</xdr:colOff>
      <xdr:row>626</xdr:row>
      <xdr:rowOff>787400</xdr:rowOff>
    </xdr:to>
    <xdr:pic>
      <xdr:nvPicPr>
        <xdr:cNvPr id="345" name="NDMHelpFormula_104">
          <a:extLst>
            <a:ext uri="{FF2B5EF4-FFF2-40B4-BE49-F238E27FC236}">
              <a16:creationId xmlns:a16="http://schemas.microsoft.com/office/drawing/2014/main" id="{DC3CBC08-D011-4BBF-B9CE-5591C28FE399}"/>
            </a:ext>
          </a:extLst>
        </xdr:cNvPr>
        <xdr:cNvPicPr>
          <a:picLocks/>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6369050" y="158089600"/>
          <a:ext cx="3549650" cy="736600"/>
        </a:xfrm>
        <a:prstGeom prst="rect">
          <a:avLst/>
        </a:prstGeom>
      </xdr:spPr>
    </xdr:pic>
    <xdr:clientData/>
  </xdr:twoCellAnchor>
  <xdr:twoCellAnchor>
    <xdr:from>
      <xdr:col>1</xdr:col>
      <xdr:colOff>3406775</xdr:colOff>
      <xdr:row>627</xdr:row>
      <xdr:rowOff>50800</xdr:rowOff>
    </xdr:from>
    <xdr:to>
      <xdr:col>2</xdr:col>
      <xdr:colOff>336550</xdr:colOff>
      <xdr:row>627</xdr:row>
      <xdr:rowOff>787400</xdr:rowOff>
    </xdr:to>
    <xdr:pic>
      <xdr:nvPicPr>
        <xdr:cNvPr id="348" name="NDMHelpFormula_105">
          <a:extLst>
            <a:ext uri="{FF2B5EF4-FFF2-40B4-BE49-F238E27FC236}">
              <a16:creationId xmlns:a16="http://schemas.microsoft.com/office/drawing/2014/main" id="{EC8008B8-1C8D-40C4-973F-2937DB800422}"/>
            </a:ext>
          </a:extLst>
        </xdr:cNvPr>
        <xdr:cNvPicPr>
          <a:picLocks/>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5721350" y="158927800"/>
          <a:ext cx="4845050" cy="736600"/>
        </a:xfrm>
        <a:prstGeom prst="rect">
          <a:avLst/>
        </a:prstGeom>
      </xdr:spPr>
    </xdr:pic>
    <xdr:clientData/>
  </xdr:twoCellAnchor>
  <xdr:twoCellAnchor>
    <xdr:from>
      <xdr:col>1</xdr:col>
      <xdr:colOff>4498975</xdr:colOff>
      <xdr:row>628</xdr:row>
      <xdr:rowOff>50800</xdr:rowOff>
    </xdr:from>
    <xdr:to>
      <xdr:col>1</xdr:col>
      <xdr:colOff>7159625</xdr:colOff>
      <xdr:row>628</xdr:row>
      <xdr:rowOff>787400</xdr:rowOff>
    </xdr:to>
    <xdr:pic>
      <xdr:nvPicPr>
        <xdr:cNvPr id="351" name="NDMHelpFormula_106">
          <a:extLst>
            <a:ext uri="{FF2B5EF4-FFF2-40B4-BE49-F238E27FC236}">
              <a16:creationId xmlns:a16="http://schemas.microsoft.com/office/drawing/2014/main" id="{5325C360-B21D-43C2-B7D3-A042A82D2824}"/>
            </a:ext>
          </a:extLst>
        </xdr:cNvPr>
        <xdr:cNvPicPr>
          <a:picLocks/>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6813550" y="159766000"/>
          <a:ext cx="2660650" cy="736600"/>
        </a:xfrm>
        <a:prstGeom prst="rect">
          <a:avLst/>
        </a:prstGeom>
      </xdr:spPr>
    </xdr:pic>
    <xdr:clientData/>
  </xdr:twoCellAnchor>
  <xdr:twoCellAnchor>
    <xdr:from>
      <xdr:col>1</xdr:col>
      <xdr:colOff>2667000</xdr:colOff>
      <xdr:row>629</xdr:row>
      <xdr:rowOff>50800</xdr:rowOff>
    </xdr:from>
    <xdr:to>
      <xdr:col>2</xdr:col>
      <xdr:colOff>1076325</xdr:colOff>
      <xdr:row>629</xdr:row>
      <xdr:rowOff>787400</xdr:rowOff>
    </xdr:to>
    <xdr:pic>
      <xdr:nvPicPr>
        <xdr:cNvPr id="354" name="NDMHelpFormula_107">
          <a:extLst>
            <a:ext uri="{FF2B5EF4-FFF2-40B4-BE49-F238E27FC236}">
              <a16:creationId xmlns:a16="http://schemas.microsoft.com/office/drawing/2014/main" id="{72593275-E3E0-48BF-A2CE-719A9DC76A47}"/>
            </a:ext>
          </a:extLst>
        </xdr:cNvPr>
        <xdr:cNvPicPr>
          <a:picLocks/>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4981575" y="160604200"/>
          <a:ext cx="6324600" cy="736600"/>
        </a:xfrm>
        <a:prstGeom prst="rect">
          <a:avLst/>
        </a:prstGeom>
      </xdr:spPr>
    </xdr:pic>
    <xdr:clientData/>
  </xdr:twoCellAnchor>
  <xdr:twoCellAnchor>
    <xdr:from>
      <xdr:col>1</xdr:col>
      <xdr:colOff>2828925</xdr:colOff>
      <xdr:row>630</xdr:row>
      <xdr:rowOff>50800</xdr:rowOff>
    </xdr:from>
    <xdr:to>
      <xdr:col>2</xdr:col>
      <xdr:colOff>914400</xdr:colOff>
      <xdr:row>630</xdr:row>
      <xdr:rowOff>787400</xdr:rowOff>
    </xdr:to>
    <xdr:pic>
      <xdr:nvPicPr>
        <xdr:cNvPr id="357" name="NDMHelpFormula_108">
          <a:extLst>
            <a:ext uri="{FF2B5EF4-FFF2-40B4-BE49-F238E27FC236}">
              <a16:creationId xmlns:a16="http://schemas.microsoft.com/office/drawing/2014/main" id="{D91F4168-0A47-4DDB-AE61-48164D3BF8C5}"/>
            </a:ext>
          </a:extLst>
        </xdr:cNvPr>
        <xdr:cNvPicPr>
          <a:picLocks/>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5143500" y="161442400"/>
          <a:ext cx="6000750" cy="736600"/>
        </a:xfrm>
        <a:prstGeom prst="rect">
          <a:avLst/>
        </a:prstGeom>
      </xdr:spPr>
    </xdr:pic>
    <xdr:clientData/>
  </xdr:twoCellAnchor>
  <xdr:twoCellAnchor>
    <xdr:from>
      <xdr:col>1</xdr:col>
      <xdr:colOff>4832350</xdr:colOff>
      <xdr:row>631</xdr:row>
      <xdr:rowOff>47625</xdr:rowOff>
    </xdr:from>
    <xdr:to>
      <xdr:col>1</xdr:col>
      <xdr:colOff>6826250</xdr:colOff>
      <xdr:row>631</xdr:row>
      <xdr:rowOff>485775</xdr:rowOff>
    </xdr:to>
    <xdr:pic>
      <xdr:nvPicPr>
        <xdr:cNvPr id="360" name="NDMHelpFormula_109">
          <a:extLst>
            <a:ext uri="{FF2B5EF4-FFF2-40B4-BE49-F238E27FC236}">
              <a16:creationId xmlns:a16="http://schemas.microsoft.com/office/drawing/2014/main" id="{76C1553A-0475-499D-B182-DCDB976371E0}"/>
            </a:ext>
          </a:extLst>
        </xdr:cNvPr>
        <xdr:cNvPicPr>
          <a:picLocks/>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7146925" y="162277425"/>
          <a:ext cx="1993900" cy="438150"/>
        </a:xfrm>
        <a:prstGeom prst="rect">
          <a:avLst/>
        </a:prstGeom>
      </xdr:spPr>
    </xdr:pic>
    <xdr:clientData/>
  </xdr:twoCellAnchor>
  <xdr:twoCellAnchor>
    <xdr:from>
      <xdr:col>1</xdr:col>
      <xdr:colOff>4076700</xdr:colOff>
      <xdr:row>639</xdr:row>
      <xdr:rowOff>50800</xdr:rowOff>
    </xdr:from>
    <xdr:to>
      <xdr:col>1</xdr:col>
      <xdr:colOff>7581900</xdr:colOff>
      <xdr:row>639</xdr:row>
      <xdr:rowOff>787400</xdr:rowOff>
    </xdr:to>
    <xdr:pic>
      <xdr:nvPicPr>
        <xdr:cNvPr id="363" name="NDMHelpFormula_110">
          <a:extLst>
            <a:ext uri="{FF2B5EF4-FFF2-40B4-BE49-F238E27FC236}">
              <a16:creationId xmlns:a16="http://schemas.microsoft.com/office/drawing/2014/main" id="{6004773E-ED42-425D-9BEA-7D2512CB3A9B}"/>
            </a:ext>
          </a:extLst>
        </xdr:cNvPr>
        <xdr:cNvPicPr>
          <a:picLocks/>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6391275" y="163995100"/>
          <a:ext cx="3505200" cy="736600"/>
        </a:xfrm>
        <a:prstGeom prst="rect">
          <a:avLst/>
        </a:prstGeom>
      </xdr:spPr>
    </xdr:pic>
    <xdr:clientData/>
  </xdr:twoCellAnchor>
  <xdr:twoCellAnchor>
    <xdr:from>
      <xdr:col>1</xdr:col>
      <xdr:colOff>4352925</xdr:colOff>
      <xdr:row>640</xdr:row>
      <xdr:rowOff>50800</xdr:rowOff>
    </xdr:from>
    <xdr:to>
      <xdr:col>1</xdr:col>
      <xdr:colOff>7305675</xdr:colOff>
      <xdr:row>640</xdr:row>
      <xdr:rowOff>787400</xdr:rowOff>
    </xdr:to>
    <xdr:pic>
      <xdr:nvPicPr>
        <xdr:cNvPr id="366" name="NDMHelpFormula_111">
          <a:extLst>
            <a:ext uri="{FF2B5EF4-FFF2-40B4-BE49-F238E27FC236}">
              <a16:creationId xmlns:a16="http://schemas.microsoft.com/office/drawing/2014/main" id="{EE661CDC-C1AD-40DA-9994-DD4F195DEB4C}"/>
            </a:ext>
          </a:extLst>
        </xdr:cNvPr>
        <xdr:cNvPicPr>
          <a:picLocks/>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6667500" y="164833300"/>
          <a:ext cx="2952750" cy="736600"/>
        </a:xfrm>
        <a:prstGeom prst="rect">
          <a:avLst/>
        </a:prstGeom>
      </xdr:spPr>
    </xdr:pic>
    <xdr:clientData/>
  </xdr:twoCellAnchor>
  <xdr:twoCellAnchor>
    <xdr:from>
      <xdr:col>1</xdr:col>
      <xdr:colOff>5168900</xdr:colOff>
      <xdr:row>641</xdr:row>
      <xdr:rowOff>50800</xdr:rowOff>
    </xdr:from>
    <xdr:to>
      <xdr:col>1</xdr:col>
      <xdr:colOff>6489700</xdr:colOff>
      <xdr:row>641</xdr:row>
      <xdr:rowOff>787400</xdr:rowOff>
    </xdr:to>
    <xdr:pic>
      <xdr:nvPicPr>
        <xdr:cNvPr id="369" name="NDMHelpFormula_112">
          <a:extLst>
            <a:ext uri="{FF2B5EF4-FFF2-40B4-BE49-F238E27FC236}">
              <a16:creationId xmlns:a16="http://schemas.microsoft.com/office/drawing/2014/main" id="{94D04F25-77F9-419E-A183-C8C587C86AB3}"/>
            </a:ext>
          </a:extLst>
        </xdr:cNvPr>
        <xdr:cNvPicPr>
          <a:picLocks/>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7483475" y="165671500"/>
          <a:ext cx="1320800" cy="736600"/>
        </a:xfrm>
        <a:prstGeom prst="rect">
          <a:avLst/>
        </a:prstGeom>
      </xdr:spPr>
    </xdr:pic>
    <xdr:clientData/>
  </xdr:twoCellAnchor>
  <xdr:twoCellAnchor>
    <xdr:from>
      <xdr:col>1</xdr:col>
      <xdr:colOff>5073650</xdr:colOff>
      <xdr:row>642</xdr:row>
      <xdr:rowOff>50800</xdr:rowOff>
    </xdr:from>
    <xdr:to>
      <xdr:col>1</xdr:col>
      <xdr:colOff>6584950</xdr:colOff>
      <xdr:row>642</xdr:row>
      <xdr:rowOff>787400</xdr:rowOff>
    </xdr:to>
    <xdr:pic>
      <xdr:nvPicPr>
        <xdr:cNvPr id="372" name="NDMHelpFormula_113">
          <a:extLst>
            <a:ext uri="{FF2B5EF4-FFF2-40B4-BE49-F238E27FC236}">
              <a16:creationId xmlns:a16="http://schemas.microsoft.com/office/drawing/2014/main" id="{ADFB06DF-81D8-4317-8E11-18E43BB24F4D}"/>
            </a:ext>
          </a:extLst>
        </xdr:cNvPr>
        <xdr:cNvPicPr>
          <a:picLocks/>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7388225" y="166509700"/>
          <a:ext cx="1511300" cy="736600"/>
        </a:xfrm>
        <a:prstGeom prst="rect">
          <a:avLst/>
        </a:prstGeom>
      </xdr:spPr>
    </xdr:pic>
    <xdr:clientData/>
  </xdr:twoCellAnchor>
  <xdr:twoCellAnchor>
    <xdr:from>
      <xdr:col>1</xdr:col>
      <xdr:colOff>3956050</xdr:colOff>
      <xdr:row>643</xdr:row>
      <xdr:rowOff>50800</xdr:rowOff>
    </xdr:from>
    <xdr:to>
      <xdr:col>1</xdr:col>
      <xdr:colOff>7702550</xdr:colOff>
      <xdr:row>643</xdr:row>
      <xdr:rowOff>787400</xdr:rowOff>
    </xdr:to>
    <xdr:pic>
      <xdr:nvPicPr>
        <xdr:cNvPr id="375" name="NDMHelpFormula_114">
          <a:extLst>
            <a:ext uri="{FF2B5EF4-FFF2-40B4-BE49-F238E27FC236}">
              <a16:creationId xmlns:a16="http://schemas.microsoft.com/office/drawing/2014/main" id="{CB73883C-789C-4443-9467-F537CA4A05E5}"/>
            </a:ext>
          </a:extLst>
        </xdr:cNvPr>
        <xdr:cNvPicPr>
          <a:picLocks/>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6270625" y="167347900"/>
          <a:ext cx="3746500" cy="736600"/>
        </a:xfrm>
        <a:prstGeom prst="rect">
          <a:avLst/>
        </a:prstGeom>
      </xdr:spPr>
    </xdr:pic>
    <xdr:clientData/>
  </xdr:twoCellAnchor>
  <xdr:twoCellAnchor>
    <xdr:from>
      <xdr:col>1</xdr:col>
      <xdr:colOff>3952875</xdr:colOff>
      <xdr:row>644</xdr:row>
      <xdr:rowOff>47625</xdr:rowOff>
    </xdr:from>
    <xdr:to>
      <xdr:col>1</xdr:col>
      <xdr:colOff>7705725</xdr:colOff>
      <xdr:row>644</xdr:row>
      <xdr:rowOff>485775</xdr:rowOff>
    </xdr:to>
    <xdr:pic>
      <xdr:nvPicPr>
        <xdr:cNvPr id="377" name="NDMHelpFormula_115">
          <a:extLst>
            <a:ext uri="{FF2B5EF4-FFF2-40B4-BE49-F238E27FC236}">
              <a16:creationId xmlns:a16="http://schemas.microsoft.com/office/drawing/2014/main" id="{F6D8705D-173C-468E-AC86-BC58A4EBBD4D}"/>
            </a:ext>
          </a:extLst>
        </xdr:cNvPr>
        <xdr:cNvPicPr>
          <a:picLocks/>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6267450" y="168182925"/>
          <a:ext cx="3752850" cy="438150"/>
        </a:xfrm>
        <a:prstGeom prst="rect">
          <a:avLst/>
        </a:prstGeom>
      </xdr:spPr>
    </xdr:pic>
    <xdr:clientData/>
  </xdr:twoCellAnchor>
  <xdr:twoCellAnchor>
    <xdr:from>
      <xdr:col>1</xdr:col>
      <xdr:colOff>4854575</xdr:colOff>
      <xdr:row>645</xdr:row>
      <xdr:rowOff>50800</xdr:rowOff>
    </xdr:from>
    <xdr:to>
      <xdr:col>1</xdr:col>
      <xdr:colOff>6804025</xdr:colOff>
      <xdr:row>645</xdr:row>
      <xdr:rowOff>787400</xdr:rowOff>
    </xdr:to>
    <xdr:pic>
      <xdr:nvPicPr>
        <xdr:cNvPr id="380" name="NDMHelpFormula_116">
          <a:extLst>
            <a:ext uri="{FF2B5EF4-FFF2-40B4-BE49-F238E27FC236}">
              <a16:creationId xmlns:a16="http://schemas.microsoft.com/office/drawing/2014/main" id="{CD07B6BC-FB5E-4351-BC1B-84A534D116F8}"/>
            </a:ext>
          </a:extLst>
        </xdr:cNvPr>
        <xdr:cNvPicPr>
          <a:picLocks/>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7169150" y="168719500"/>
          <a:ext cx="1949450" cy="736600"/>
        </a:xfrm>
        <a:prstGeom prst="rect">
          <a:avLst/>
        </a:prstGeom>
      </xdr:spPr>
    </xdr:pic>
    <xdr:clientData/>
  </xdr:twoCellAnchor>
  <xdr:twoCellAnchor>
    <xdr:from>
      <xdr:col>1</xdr:col>
      <xdr:colOff>5149850</xdr:colOff>
      <xdr:row>646</xdr:row>
      <xdr:rowOff>47625</xdr:rowOff>
    </xdr:from>
    <xdr:to>
      <xdr:col>1</xdr:col>
      <xdr:colOff>6508750</xdr:colOff>
      <xdr:row>646</xdr:row>
      <xdr:rowOff>485775</xdr:rowOff>
    </xdr:to>
    <xdr:pic>
      <xdr:nvPicPr>
        <xdr:cNvPr id="383" name="NDMHelpFormula_117">
          <a:extLst>
            <a:ext uri="{FF2B5EF4-FFF2-40B4-BE49-F238E27FC236}">
              <a16:creationId xmlns:a16="http://schemas.microsoft.com/office/drawing/2014/main" id="{F038DC79-84A4-4550-866F-903579BC58F8}"/>
            </a:ext>
          </a:extLst>
        </xdr:cNvPr>
        <xdr:cNvPicPr>
          <a:picLocks/>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7464425" y="169554525"/>
          <a:ext cx="1358900" cy="438150"/>
        </a:xfrm>
        <a:prstGeom prst="rect">
          <a:avLst/>
        </a:prstGeom>
      </xdr:spPr>
    </xdr:pic>
    <xdr:clientData/>
  </xdr:twoCellAnchor>
  <xdr:twoCellAnchor>
    <xdr:from>
      <xdr:col>1</xdr:col>
      <xdr:colOff>5175250</xdr:colOff>
      <xdr:row>1974</xdr:row>
      <xdr:rowOff>50800</xdr:rowOff>
    </xdr:from>
    <xdr:to>
      <xdr:col>1</xdr:col>
      <xdr:colOff>6483350</xdr:colOff>
      <xdr:row>1974</xdr:row>
      <xdr:rowOff>787400</xdr:rowOff>
    </xdr:to>
    <xdr:pic>
      <xdr:nvPicPr>
        <xdr:cNvPr id="386" name="NDMHelpFormula_118">
          <a:extLst>
            <a:ext uri="{FF2B5EF4-FFF2-40B4-BE49-F238E27FC236}">
              <a16:creationId xmlns:a16="http://schemas.microsoft.com/office/drawing/2014/main" id="{0C403112-64AC-4E99-9CAA-8EFBE69D1F3F}"/>
            </a:ext>
          </a:extLst>
        </xdr:cNvPr>
        <xdr:cNvPicPr>
          <a:picLocks/>
        </xdr:cNvPicPr>
      </xdr:nvPicPr>
      <xdr:blipFill>
        <a:blip xmlns:r="http://schemas.openxmlformats.org/officeDocument/2006/relationships" r:embed="rId113">
          <a:extLst>
            <a:ext uri="{28A0092B-C50C-407E-A947-70E740481C1C}">
              <a14:useLocalDpi xmlns:a14="http://schemas.microsoft.com/office/drawing/2010/main" val="0"/>
            </a:ext>
          </a:extLst>
        </a:blip>
        <a:stretch>
          <a:fillRect/>
        </a:stretch>
      </xdr:blipFill>
      <xdr:spPr>
        <a:xfrm>
          <a:off x="7489825" y="519849100"/>
          <a:ext cx="130810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AE3C703A-1481-4B33-AB6C-01D9AA5B7771}"/>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A0C61EF7-08D0-43E6-BABD-950069995D3E}"/>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98A88D12-DE3E-46F2-91B5-DE0A159091C4}"/>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9A78E34B-A291-48BA-8FF0-B6EB71DCAC53}"/>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4BF86719-D22B-4285-9D91-1C114A92BF24}"/>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29B982-1132-4290-B743-539D679C85B7}">
  <sheetPr codeName="Лист1"/>
  <dimension ref="A1:EM501"/>
  <sheetViews>
    <sheetView tabSelected="1" workbookViewId="0"/>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s>
  <sheetData>
    <row r="1" spans="1:143"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42" t="s">
        <v>2058</v>
      </c>
      <c r="AJ1" s="1"/>
      <c r="AK1" s="1"/>
      <c r="AL1" s="1"/>
      <c r="AM1" s="1"/>
      <c r="AN1" s="1"/>
      <c r="AO1" s="1"/>
      <c r="AP1" s="1"/>
      <c r="AQ1" s="1"/>
      <c r="AR1" s="1"/>
      <c r="AS1" s="1"/>
      <c r="AT1" s="1"/>
      <c r="AU1" s="1"/>
      <c r="AV1" s="1"/>
      <c r="AW1" s="1"/>
      <c r="AX1" s="1"/>
      <c r="AY1" s="1"/>
      <c r="AZ1" s="1"/>
      <c r="BA1" s="1"/>
      <c r="BB1" s="1"/>
      <c r="BC1" s="1"/>
      <c r="BD1" s="1"/>
      <c r="BE1" s="1"/>
      <c r="BF1" s="1"/>
      <c r="BG1" s="1"/>
      <c r="BH1" s="1"/>
      <c r="BI1" s="1" t="s">
        <v>479</v>
      </c>
      <c r="BJ1" s="1"/>
      <c r="BK1" s="1"/>
      <c r="BL1" s="1"/>
      <c r="BM1" s="1"/>
      <c r="BN1" s="1"/>
      <c r="BO1" s="1"/>
      <c r="BP1" s="1"/>
      <c r="BQ1" s="1"/>
      <c r="BR1" s="1" t="s">
        <v>261</v>
      </c>
      <c r="BS1" s="1" t="s">
        <v>264</v>
      </c>
      <c r="BT1" s="1" t="s">
        <v>268</v>
      </c>
      <c r="BU1" s="1" t="s">
        <v>271</v>
      </c>
      <c r="BV1" s="1" t="s">
        <v>280</v>
      </c>
      <c r="BW1" s="1" t="s">
        <v>275</v>
      </c>
      <c r="BX1" s="1" t="s">
        <v>302</v>
      </c>
      <c r="BY1" s="1" t="s">
        <v>304</v>
      </c>
      <c r="BZ1" s="1" t="s">
        <v>306</v>
      </c>
      <c r="CA1" s="1"/>
      <c r="CB1" s="1" t="s">
        <v>22</v>
      </c>
      <c r="CC1" s="1" t="s">
        <v>8</v>
      </c>
      <c r="CD1" s="1" t="s">
        <v>8</v>
      </c>
      <c r="CE1" s="1" t="s">
        <v>597</v>
      </c>
      <c r="CF1" s="1" t="s">
        <v>600</v>
      </c>
      <c r="CG1" s="1" t="s">
        <v>98</v>
      </c>
      <c r="CH1" s="1">
        <v>1</v>
      </c>
      <c r="CI1" s="1">
        <v>1</v>
      </c>
      <c r="CJ1" s="1" t="s">
        <v>602</v>
      </c>
      <c r="CK1" s="1" t="s">
        <v>112</v>
      </c>
      <c r="CL1" s="1" t="s">
        <v>72</v>
      </c>
      <c r="CM1" s="1" t="s">
        <v>606</v>
      </c>
      <c r="CN1" s="1" t="s">
        <v>42</v>
      </c>
      <c r="CO1" s="1" t="s">
        <v>8</v>
      </c>
      <c r="CP1" s="1" t="s">
        <v>72</v>
      </c>
      <c r="CQ1" s="1" t="s">
        <v>81</v>
      </c>
      <c r="CR1" s="1" t="s">
        <v>8</v>
      </c>
      <c r="CS1" s="1" t="s">
        <v>72</v>
      </c>
      <c r="CT1" s="1" t="s">
        <v>603</v>
      </c>
      <c r="CU1" s="1" t="s">
        <v>143</v>
      </c>
      <c r="CV1" s="1" t="s">
        <v>72</v>
      </c>
      <c r="CW1" s="1" t="s">
        <v>133</v>
      </c>
      <c r="CX1" s="1" t="s">
        <v>615</v>
      </c>
      <c r="CY1" s="1" t="s">
        <v>616</v>
      </c>
      <c r="CZ1" s="1" t="s">
        <v>8</v>
      </c>
      <c r="DA1" s="1" t="s">
        <v>153</v>
      </c>
      <c r="DB1" s="1" t="s">
        <v>8</v>
      </c>
      <c r="DC1" s="1" t="s">
        <v>8</v>
      </c>
      <c r="DD1" s="1" t="s">
        <v>8</v>
      </c>
      <c r="DE1" s="1" t="s">
        <v>8</v>
      </c>
      <c r="DF1" s="1" t="s">
        <v>8</v>
      </c>
      <c r="DG1" s="1" t="s">
        <v>8</v>
      </c>
      <c r="DH1" s="1" t="s">
        <v>8</v>
      </c>
      <c r="DI1" s="1" t="s">
        <v>153</v>
      </c>
      <c r="DJ1" s="1" t="s">
        <v>8</v>
      </c>
      <c r="DK1" s="1" t="s">
        <v>8</v>
      </c>
      <c r="DL1" s="1" t="s">
        <v>8</v>
      </c>
      <c r="DM1" s="1" t="s">
        <v>8</v>
      </c>
      <c r="DN1" s="1" t="s">
        <v>231</v>
      </c>
      <c r="DO1" s="1" t="s">
        <v>148</v>
      </c>
      <c r="DP1" s="1" t="s">
        <v>8</v>
      </c>
      <c r="DQ1" s="1" t="s">
        <v>380</v>
      </c>
      <c r="DR1" s="1" t="s">
        <v>343</v>
      </c>
      <c r="DS1" s="1" t="s">
        <v>390</v>
      </c>
      <c r="DT1" s="1" t="s">
        <v>343</v>
      </c>
      <c r="DU1" s="1" t="s">
        <v>416</v>
      </c>
      <c r="DV1" s="1" t="s">
        <v>272</v>
      </c>
      <c r="DW1" s="1" t="s">
        <v>8</v>
      </c>
      <c r="DX1" s="1" t="s">
        <v>436</v>
      </c>
      <c r="DY1" s="1" t="s">
        <v>453</v>
      </c>
      <c r="DZ1" s="1" t="s">
        <v>622</v>
      </c>
      <c r="EA1" s="1" t="s">
        <v>261</v>
      </c>
      <c r="EB1" s="1" t="s">
        <v>545</v>
      </c>
      <c r="EC1" s="1" t="s">
        <v>479</v>
      </c>
      <c r="ED1" s="1" t="s">
        <v>524</v>
      </c>
      <c r="EE1" s="1" t="s">
        <v>534</v>
      </c>
      <c r="EF1" s="1" t="s">
        <v>479</v>
      </c>
      <c r="EG1" t="s">
        <v>524</v>
      </c>
      <c r="EH1" t="s">
        <v>479</v>
      </c>
      <c r="EI1" t="s">
        <v>524</v>
      </c>
      <c r="EL1" t="str">
        <f>$J$39</f>
        <v>PR1</v>
      </c>
      <c r="EM1" t="s">
        <v>72</v>
      </c>
    </row>
    <row r="2" spans="1:143" x14ac:dyDescent="0.25">
      <c r="A2" s="1"/>
      <c r="B2" s="1"/>
      <c r="C2" s="1"/>
      <c r="D2" s="1"/>
      <c r="E2" s="1"/>
      <c r="F2" s="1"/>
      <c r="G2" s="1"/>
      <c r="H2" s="46" t="s">
        <v>2079</v>
      </c>
      <c r="I2" s="47"/>
      <c r="J2" s="47"/>
      <c r="K2" s="47"/>
      <c r="L2" s="1"/>
      <c r="M2" s="1"/>
      <c r="N2" s="1"/>
      <c r="O2" s="46" t="s">
        <v>2080</v>
      </c>
      <c r="P2" s="47"/>
      <c r="Q2" s="47"/>
      <c r="R2" s="47"/>
      <c r="S2" s="47"/>
      <c r="T2" s="47"/>
      <c r="U2" s="47"/>
      <c r="V2" s="1"/>
      <c r="W2" s="1"/>
      <c r="X2" s="1"/>
      <c r="Y2" s="1"/>
      <c r="Z2" s="1"/>
      <c r="AA2" s="1"/>
      <c r="AB2" s="1"/>
      <c r="AC2" s="1"/>
      <c r="AD2" s="1"/>
      <c r="AE2" s="1"/>
      <c r="AF2" s="1"/>
      <c r="AG2" s="1"/>
      <c r="AH2" s="1"/>
      <c r="AI2" s="5" t="s">
        <v>336</v>
      </c>
      <c r="AJ2" s="5" t="s">
        <v>337</v>
      </c>
      <c r="AK2" s="5" t="s">
        <v>338</v>
      </c>
      <c r="AL2" s="5" t="s">
        <v>339</v>
      </c>
      <c r="AM2" s="5" t="s">
        <v>340</v>
      </c>
      <c r="AN2" s="5" t="s">
        <v>341</v>
      </c>
      <c r="AO2" s="1"/>
      <c r="AP2" s="1"/>
      <c r="AQ2" s="1"/>
      <c r="AR2" s="1"/>
      <c r="AS2" s="1"/>
      <c r="AT2" s="1"/>
      <c r="AU2" s="1"/>
      <c r="AV2" s="1"/>
      <c r="AW2" s="1"/>
      <c r="AX2" s="1"/>
      <c r="AY2" s="1"/>
      <c r="AZ2" s="1"/>
      <c r="BA2" s="1"/>
      <c r="BB2" s="1"/>
      <c r="BC2" s="1"/>
      <c r="BD2" s="1"/>
      <c r="BE2" s="1"/>
      <c r="BF2" s="1"/>
      <c r="BG2" s="1"/>
      <c r="BH2" s="1"/>
      <c r="BI2" s="1" t="s">
        <v>483</v>
      </c>
      <c r="BJ2" s="1"/>
      <c r="BK2" s="1"/>
      <c r="BL2" s="1"/>
      <c r="BM2" s="1"/>
      <c r="BN2" s="1"/>
      <c r="BO2" s="1"/>
      <c r="BP2" s="1"/>
      <c r="BQ2" s="1"/>
      <c r="BR2" s="1" t="s">
        <v>276</v>
      </c>
      <c r="BS2" s="1" t="s">
        <v>277</v>
      </c>
      <c r="BT2" s="1" t="s">
        <v>278</v>
      </c>
      <c r="BU2" s="1" t="s">
        <v>279</v>
      </c>
      <c r="BV2" s="1" t="s">
        <v>281</v>
      </c>
      <c r="BW2" s="1" t="s">
        <v>284</v>
      </c>
      <c r="BX2" s="1" t="s">
        <v>301</v>
      </c>
      <c r="BY2" s="1" t="s">
        <v>307</v>
      </c>
      <c r="BZ2" s="1" t="s">
        <v>308</v>
      </c>
      <c r="CA2" s="1"/>
      <c r="CB2" s="1" t="s">
        <v>596</v>
      </c>
      <c r="CC2" s="1" t="s">
        <v>211</v>
      </c>
      <c r="CD2" s="1" t="s">
        <v>211</v>
      </c>
      <c r="CE2" s="1" t="s">
        <v>14</v>
      </c>
      <c r="CF2" s="1" t="s">
        <v>89</v>
      </c>
      <c r="CG2" s="1" t="s">
        <v>601</v>
      </c>
      <c r="CH2" s="1">
        <v>-1</v>
      </c>
      <c r="CI2" s="1">
        <v>-1</v>
      </c>
      <c r="CJ2" s="1" t="s">
        <v>105</v>
      </c>
      <c r="CK2" s="1" t="s">
        <v>604</v>
      </c>
      <c r="CL2" s="1" t="s">
        <v>605</v>
      </c>
      <c r="CM2" s="1" t="s">
        <v>607</v>
      </c>
      <c r="CN2" s="1" t="s">
        <v>609</v>
      </c>
      <c r="CO2" s="1" t="s">
        <v>211</v>
      </c>
      <c r="CP2" s="1" t="s">
        <v>610</v>
      </c>
      <c r="CQ2" s="1" t="s">
        <v>612</v>
      </c>
      <c r="CR2" s="1" t="s">
        <v>211</v>
      </c>
      <c r="CS2" s="1" t="s">
        <v>603</v>
      </c>
      <c r="CT2" s="1" t="s">
        <v>72</v>
      </c>
      <c r="CU2" s="1" t="s">
        <v>613</v>
      </c>
      <c r="CV2" s="1" t="s">
        <v>610</v>
      </c>
      <c r="CW2" s="1" t="s">
        <v>614</v>
      </c>
      <c r="CX2" s="1" t="s">
        <v>135</v>
      </c>
      <c r="CY2" s="1" t="s">
        <v>160</v>
      </c>
      <c r="CZ2" s="1" t="s">
        <v>211</v>
      </c>
      <c r="DA2" s="1" t="s">
        <v>163</v>
      </c>
      <c r="DB2" s="1" t="s">
        <v>211</v>
      </c>
      <c r="DC2" s="1" t="s">
        <v>211</v>
      </c>
      <c r="DD2" s="1" t="s">
        <v>211</v>
      </c>
      <c r="DE2" s="1" t="s">
        <v>211</v>
      </c>
      <c r="DF2" s="1" t="s">
        <v>211</v>
      </c>
      <c r="DG2" s="1" t="s">
        <v>211</v>
      </c>
      <c r="DH2" s="1" t="s">
        <v>211</v>
      </c>
      <c r="DI2" s="1" t="s">
        <v>163</v>
      </c>
      <c r="DJ2" s="1" t="s">
        <v>211</v>
      </c>
      <c r="DK2" s="1" t="s">
        <v>211</v>
      </c>
      <c r="DL2" s="1" t="s">
        <v>211</v>
      </c>
      <c r="DM2" s="1" t="s">
        <v>211</v>
      </c>
      <c r="DN2" s="1" t="s">
        <v>618</v>
      </c>
      <c r="DO2" s="1">
        <f t="shared" ref="DO2:DO65" si="0">IF(ROW(A1)&gt;ROWS(rngLoadCombinations)-1,"",INDEX(rngLoadCombinations,ROW(A1)+1,1))</f>
        <v>0</v>
      </c>
      <c r="DP2" s="1" t="s">
        <v>211</v>
      </c>
      <c r="DQ2" s="1" t="s">
        <v>397</v>
      </c>
      <c r="DR2" s="1" t="s">
        <v>345</v>
      </c>
      <c r="DS2" s="1" t="s">
        <v>402</v>
      </c>
      <c r="DT2" s="1" t="s">
        <v>345</v>
      </c>
      <c r="DU2" s="1" t="s">
        <v>619</v>
      </c>
      <c r="DV2" s="1" t="s">
        <v>421</v>
      </c>
      <c r="DW2" s="1" t="s">
        <v>211</v>
      </c>
      <c r="DX2" s="1" t="s">
        <v>624</v>
      </c>
      <c r="DY2" s="1" t="s">
        <v>625</v>
      </c>
      <c r="DZ2" s="1" t="s">
        <v>456</v>
      </c>
      <c r="EA2" s="1" t="s">
        <v>224</v>
      </c>
      <c r="EB2" s="1" t="s">
        <v>546</v>
      </c>
      <c r="EC2" s="1" t="s">
        <v>483</v>
      </c>
      <c r="ED2" s="1" t="s">
        <v>533</v>
      </c>
      <c r="EE2" s="1" t="s">
        <v>487</v>
      </c>
      <c r="EF2" s="1" t="s">
        <v>483</v>
      </c>
      <c r="EG2" t="s">
        <v>533</v>
      </c>
      <c r="EH2" t="s">
        <v>483</v>
      </c>
      <c r="EI2" t="s">
        <v>533</v>
      </c>
      <c r="EL2" t="str">
        <f>$K$39</f>
        <v>PR2</v>
      </c>
      <c r="EM2" t="s">
        <v>291</v>
      </c>
    </row>
    <row r="3" spans="1:143" x14ac:dyDescent="0.25">
      <c r="A3" s="7" t="s">
        <v>1</v>
      </c>
      <c r="B3" s="8" t="s">
        <v>2</v>
      </c>
      <c r="C3" s="8" t="s">
        <v>3</v>
      </c>
      <c r="D3" s="9" t="s">
        <v>4</v>
      </c>
      <c r="E3" s="8" t="s">
        <v>5</v>
      </c>
      <c r="F3" s="1"/>
      <c r="G3" s="1"/>
      <c r="H3" s="7" t="s">
        <v>256</v>
      </c>
      <c r="I3" s="7" t="s">
        <v>257</v>
      </c>
      <c r="J3" s="8" t="s">
        <v>258</v>
      </c>
      <c r="K3" s="7" t="s">
        <v>259</v>
      </c>
      <c r="L3" s="1"/>
      <c r="M3" s="1"/>
      <c r="N3" s="1"/>
      <c r="O3" s="7" t="s">
        <v>286</v>
      </c>
      <c r="P3" s="7" t="str">
        <f>"N, "&amp;INDEX(rngUnitSettings,MATCH("Force",INDEX(rngUnitSettings,,1),0),2)</f>
        <v>N, tf</v>
      </c>
      <c r="Q3" s="7" t="str">
        <f>"Mx, "&amp;INDEX(rngUnitSettings,MATCH("Moment",INDEX(rngUnitSettings,,1),0),2)</f>
        <v>Mx, tf*m</v>
      </c>
      <c r="R3" s="7" t="str">
        <f>"My, "&amp;INDEX(rngUnitSettings,MATCH("Moment",INDEX(rngUnitSettings,,1),0),2)</f>
        <v>My, tf*m</v>
      </c>
      <c r="S3" s="7" t="s">
        <v>287</v>
      </c>
      <c r="T3" s="7" t="s">
        <v>288</v>
      </c>
      <c r="U3" s="9" t="s">
        <v>289</v>
      </c>
      <c r="V3" s="1"/>
      <c r="W3" s="1"/>
      <c r="X3" s="1"/>
      <c r="Y3" s="1"/>
      <c r="Z3" s="1"/>
      <c r="AA3" s="1"/>
      <c r="AB3" s="1"/>
      <c r="AC3" s="1"/>
      <c r="AD3" s="1"/>
      <c r="AE3" s="1"/>
      <c r="AF3" s="1"/>
      <c r="AG3" s="1"/>
      <c r="AH3" s="1"/>
      <c r="AI3" s="6" t="s">
        <v>163</v>
      </c>
      <c r="AJ3" s="6" t="s">
        <v>342</v>
      </c>
      <c r="AK3" s="6" t="s">
        <v>343</v>
      </c>
      <c r="AL3" s="6" t="s">
        <v>301</v>
      </c>
      <c r="AM3" s="6">
        <f>-$I$33</f>
        <v>-3.5000000000000001E-3</v>
      </c>
      <c r="AN3" s="6">
        <f>-$I$27</f>
        <v>-15.5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262</v>
      </c>
      <c r="BS3" s="1" t="s">
        <v>265</v>
      </c>
      <c r="BT3" s="1" t="s">
        <v>267</v>
      </c>
      <c r="BU3" s="1" t="s">
        <v>270</v>
      </c>
      <c r="BV3" s="1" t="s">
        <v>273</v>
      </c>
      <c r="BW3" s="1"/>
      <c r="BX3" s="1"/>
      <c r="BY3" s="1"/>
      <c r="BZ3" s="1"/>
      <c r="CA3" s="1"/>
      <c r="CB3" s="1"/>
      <c r="CC3" s="1"/>
      <c r="CD3" s="1"/>
      <c r="CE3" s="1" t="s">
        <v>598</v>
      </c>
      <c r="CF3" s="1"/>
      <c r="CG3" s="1"/>
      <c r="CH3" s="1"/>
      <c r="CI3" s="1"/>
      <c r="CJ3" s="1" t="s">
        <v>603</v>
      </c>
      <c r="CK3" s="1"/>
      <c r="CL3" s="1"/>
      <c r="CM3" s="1" t="s">
        <v>608</v>
      </c>
      <c r="CN3" s="1"/>
      <c r="CO3" s="1"/>
      <c r="CP3" s="1" t="s">
        <v>611</v>
      </c>
      <c r="CQ3" s="1" t="s">
        <v>609</v>
      </c>
      <c r="CR3" s="1"/>
      <c r="CS3" s="1"/>
      <c r="CT3" s="1" t="s">
        <v>141</v>
      </c>
      <c r="CU3" s="1"/>
      <c r="CV3" s="1" t="s">
        <v>611</v>
      </c>
      <c r="CW3" s="1"/>
      <c r="CX3" s="1"/>
      <c r="CY3" s="1"/>
      <c r="CZ3" s="1"/>
      <c r="DA3" s="1" t="s">
        <v>617</v>
      </c>
      <c r="DB3" s="1"/>
      <c r="DC3" s="1"/>
      <c r="DD3" s="1"/>
      <c r="DE3" s="1"/>
      <c r="DF3" s="1"/>
      <c r="DG3" s="1"/>
      <c r="DH3" s="1"/>
      <c r="DI3" s="1" t="s">
        <v>617</v>
      </c>
      <c r="DJ3" s="1"/>
      <c r="DK3" s="1"/>
      <c r="DL3" s="1"/>
      <c r="DM3" s="1"/>
      <c r="DN3" s="1"/>
      <c r="DO3" s="1">
        <f t="shared" si="0"/>
        <v>0</v>
      </c>
      <c r="DP3" s="1"/>
      <c r="DQ3" s="1"/>
      <c r="DR3" s="1"/>
      <c r="DS3" s="1"/>
      <c r="DT3" s="1"/>
      <c r="DU3" s="1" t="s">
        <v>620</v>
      </c>
      <c r="DV3" s="1"/>
      <c r="DW3" s="1"/>
      <c r="DX3" s="1"/>
      <c r="DY3" s="1" t="s">
        <v>626</v>
      </c>
      <c r="DZ3" s="1" t="s">
        <v>623</v>
      </c>
      <c r="EA3" s="1"/>
      <c r="EB3" s="1"/>
      <c r="EC3" s="1"/>
      <c r="ED3" s="1"/>
      <c r="EE3" s="1" t="s">
        <v>535</v>
      </c>
      <c r="EF3" s="1"/>
      <c r="EL3" t="str">
        <f>$L$39</f>
        <v>PR3</v>
      </c>
      <c r="EM3" t="s">
        <v>292</v>
      </c>
    </row>
    <row r="4" spans="1:143" x14ac:dyDescent="0.25">
      <c r="A4" s="7" t="s">
        <v>6</v>
      </c>
      <c r="B4" s="8"/>
      <c r="C4" s="8"/>
      <c r="D4" s="9"/>
      <c r="E4" s="8"/>
      <c r="F4" s="1"/>
      <c r="G4" s="1"/>
      <c r="H4" s="10" t="s">
        <v>260</v>
      </c>
      <c r="I4" s="11" t="s">
        <v>261</v>
      </c>
      <c r="J4" s="16" t="s">
        <v>261</v>
      </c>
      <c r="K4" s="11" t="s">
        <v>262</v>
      </c>
      <c r="L4" s="1"/>
      <c r="M4" s="1"/>
      <c r="N4" s="1"/>
      <c r="O4" s="11"/>
      <c r="P4" s="11"/>
      <c r="Q4" s="11"/>
      <c r="R4" s="11"/>
      <c r="S4" s="11" t="s">
        <v>290</v>
      </c>
      <c r="T4" s="11" t="s">
        <v>72</v>
      </c>
      <c r="U4" s="17"/>
      <c r="V4" s="1"/>
      <c r="W4" s="1"/>
      <c r="X4" s="1"/>
      <c r="Y4" s="1"/>
      <c r="Z4" s="1"/>
      <c r="AA4" s="1"/>
      <c r="AB4" s="1"/>
      <c r="AC4" s="1"/>
      <c r="AD4" s="1"/>
      <c r="AE4" s="1"/>
      <c r="AF4" s="1"/>
      <c r="AG4" s="1"/>
      <c r="AH4" s="1"/>
      <c r="AI4" s="6" t="s">
        <v>163</v>
      </c>
      <c r="AJ4" s="6" t="s">
        <v>342</v>
      </c>
      <c r="AK4" s="6" t="s">
        <v>343</v>
      </c>
      <c r="AL4" s="6" t="s">
        <v>301</v>
      </c>
      <c r="AM4" s="6">
        <f>-$I$31</f>
        <v>-1.5E-3</v>
      </c>
      <c r="AN4" s="6">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282</v>
      </c>
      <c r="BW4" s="1"/>
      <c r="BX4" s="1"/>
      <c r="BY4" s="1"/>
      <c r="BZ4" s="1"/>
      <c r="CA4" s="1"/>
      <c r="CB4" s="1"/>
      <c r="CC4" s="1"/>
      <c r="CD4" s="1"/>
      <c r="CE4" s="1" t="s">
        <v>599</v>
      </c>
      <c r="CF4" s="1"/>
      <c r="CG4" s="1"/>
      <c r="CH4" s="1"/>
      <c r="CI4" s="1"/>
      <c r="CJ4" s="1"/>
      <c r="CK4" s="1"/>
      <c r="CL4" s="1"/>
      <c r="CM4" s="1" t="s">
        <v>25</v>
      </c>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f t="shared" si="0"/>
        <v>0</v>
      </c>
      <c r="DP4" s="1"/>
      <c r="DQ4" s="1"/>
      <c r="DR4" s="1"/>
      <c r="DS4" s="1"/>
      <c r="DT4" s="1"/>
      <c r="DU4" s="1" t="s">
        <v>621</v>
      </c>
      <c r="DV4" s="1"/>
      <c r="DW4" s="1"/>
      <c r="DX4" s="1"/>
      <c r="DY4" s="1" t="s">
        <v>627</v>
      </c>
      <c r="DZ4" s="1"/>
      <c r="EA4" s="1"/>
      <c r="EB4" s="1"/>
      <c r="EC4" s="1"/>
      <c r="ED4" s="1"/>
      <c r="EE4" s="1"/>
      <c r="EF4" s="1"/>
      <c r="EL4" t="str">
        <f>$M$39</f>
        <v>PR4</v>
      </c>
      <c r="EM4" t="s">
        <v>293</v>
      </c>
    </row>
    <row r="5" spans="1:143" x14ac:dyDescent="0.25">
      <c r="A5" s="10" t="s">
        <v>7</v>
      </c>
      <c r="B5" s="11" t="s">
        <v>8</v>
      </c>
      <c r="C5" s="11" t="s">
        <v>9</v>
      </c>
      <c r="D5" s="12" t="s">
        <v>10</v>
      </c>
      <c r="E5" s="41" t="s">
        <v>2057</v>
      </c>
      <c r="F5" s="1"/>
      <c r="G5" s="1"/>
      <c r="H5" s="10" t="s">
        <v>263</v>
      </c>
      <c r="I5" s="11" t="s">
        <v>264</v>
      </c>
      <c r="J5" s="16" t="s">
        <v>264</v>
      </c>
      <c r="K5" s="11" t="s">
        <v>265</v>
      </c>
      <c r="L5" s="1"/>
      <c r="M5" s="1"/>
      <c r="N5" s="1"/>
      <c r="O5" s="11"/>
      <c r="P5" s="11"/>
      <c r="Q5" s="11"/>
      <c r="R5" s="11"/>
      <c r="S5" s="11"/>
      <c r="T5" s="11" t="s">
        <v>72</v>
      </c>
      <c r="U5" s="17"/>
      <c r="V5" s="1"/>
      <c r="W5" s="1"/>
      <c r="X5" s="1"/>
      <c r="Y5" s="1"/>
      <c r="Z5" s="1"/>
      <c r="AA5" s="1"/>
      <c r="AB5" s="1"/>
      <c r="AC5" s="1"/>
      <c r="AD5" s="1"/>
      <c r="AE5" s="1"/>
      <c r="AF5" s="1"/>
      <c r="AG5" s="1"/>
      <c r="AH5" s="1"/>
      <c r="AI5" s="6" t="s">
        <v>163</v>
      </c>
      <c r="AJ5" s="6" t="s">
        <v>342</v>
      </c>
      <c r="AK5" s="6" t="s">
        <v>343</v>
      </c>
      <c r="AL5" s="6" t="s">
        <v>344</v>
      </c>
      <c r="AM5" s="6">
        <v>0</v>
      </c>
      <c r="AN5" s="6">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283</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f t="shared" si="0"/>
        <v>0</v>
      </c>
      <c r="DP5" s="1"/>
      <c r="DQ5" s="1"/>
      <c r="DR5" s="1"/>
      <c r="DS5" s="1"/>
      <c r="DT5" s="1"/>
      <c r="DU5" s="1" t="s">
        <v>417</v>
      </c>
      <c r="DV5" s="1"/>
      <c r="DW5" s="1"/>
      <c r="DX5" s="1"/>
      <c r="DY5" s="1" t="s">
        <v>628</v>
      </c>
      <c r="DZ5" s="1"/>
      <c r="EA5" s="1"/>
      <c r="EB5" s="1"/>
      <c r="EC5" s="1"/>
      <c r="ED5" s="1"/>
      <c r="EE5" s="1"/>
      <c r="EF5" s="1"/>
      <c r="EM5" t="s">
        <v>294</v>
      </c>
    </row>
    <row r="6" spans="1:143" x14ac:dyDescent="0.25">
      <c r="A6" s="10" t="s">
        <v>11</v>
      </c>
      <c r="B6" s="11" t="s">
        <v>8</v>
      </c>
      <c r="C6" s="11" t="s">
        <v>9</v>
      </c>
      <c r="D6" s="12" t="s">
        <v>12</v>
      </c>
      <c r="E6" s="41" t="s">
        <v>2057</v>
      </c>
      <c r="F6" s="1"/>
      <c r="G6" s="1"/>
      <c r="H6" s="10" t="s">
        <v>266</v>
      </c>
      <c r="I6" s="11" t="s">
        <v>267</v>
      </c>
      <c r="J6" s="16" t="s">
        <v>268</v>
      </c>
      <c r="K6" s="11" t="s">
        <v>267</v>
      </c>
      <c r="L6" s="1"/>
      <c r="M6" s="1"/>
      <c r="N6" s="1"/>
      <c r="O6" s="11"/>
      <c r="P6" s="11"/>
      <c r="Q6" s="11"/>
      <c r="R6" s="11"/>
      <c r="S6" s="11"/>
      <c r="T6" s="11" t="s">
        <v>72</v>
      </c>
      <c r="U6" s="17"/>
      <c r="V6" s="1"/>
      <c r="W6" s="1"/>
      <c r="X6" s="1"/>
      <c r="Y6" s="1"/>
      <c r="Z6" s="1"/>
      <c r="AA6" s="1"/>
      <c r="AB6" s="1"/>
      <c r="AC6" s="1"/>
      <c r="AD6" s="1"/>
      <c r="AE6" s="1"/>
      <c r="AF6" s="1"/>
      <c r="AG6" s="1"/>
      <c r="AH6" s="1"/>
      <c r="AI6" s="6" t="s">
        <v>163</v>
      </c>
      <c r="AJ6" s="6" t="s">
        <v>342</v>
      </c>
      <c r="AK6" s="6" t="s">
        <v>343</v>
      </c>
      <c r="AL6" s="6" t="s">
        <v>302</v>
      </c>
      <c r="AM6" s="6">
        <f>$J$31</f>
        <v>8.0000000000000007E-5</v>
      </c>
      <c r="AN6" s="6">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f t="shared" si="0"/>
        <v>0</v>
      </c>
      <c r="DP6" s="1"/>
      <c r="DQ6" s="1"/>
      <c r="DR6" s="1"/>
      <c r="DS6" s="1"/>
      <c r="DT6" s="1"/>
      <c r="DU6" s="1"/>
      <c r="DV6" s="1"/>
      <c r="DW6" s="1"/>
      <c r="DX6" s="1"/>
      <c r="DY6" s="1"/>
      <c r="DZ6" s="1"/>
      <c r="EA6" s="1"/>
      <c r="EB6" s="1"/>
      <c r="EC6" s="1"/>
      <c r="ED6" s="1"/>
      <c r="EE6" s="1"/>
      <c r="EF6" s="1"/>
      <c r="EM6" t="s">
        <v>295</v>
      </c>
    </row>
    <row r="7" spans="1:143" x14ac:dyDescent="0.25">
      <c r="A7" s="10" t="s">
        <v>13</v>
      </c>
      <c r="B7" s="11" t="s">
        <v>14</v>
      </c>
      <c r="C7" s="11" t="s">
        <v>9</v>
      </c>
      <c r="D7" s="12" t="s">
        <v>15</v>
      </c>
      <c r="E7" s="41" t="s">
        <v>2057</v>
      </c>
      <c r="F7" s="1"/>
      <c r="G7" s="1"/>
      <c r="H7" s="10" t="s">
        <v>269</v>
      </c>
      <c r="I7" s="11" t="s">
        <v>270</v>
      </c>
      <c r="J7" s="16" t="s">
        <v>271</v>
      </c>
      <c r="K7" s="11" t="s">
        <v>270</v>
      </c>
      <c r="L7" s="1"/>
      <c r="M7" s="1"/>
      <c r="N7" s="1"/>
      <c r="O7" s="11"/>
      <c r="P7" s="11"/>
      <c r="Q7" s="11"/>
      <c r="R7" s="11"/>
      <c r="S7" s="11"/>
      <c r="T7" s="11" t="s">
        <v>72</v>
      </c>
      <c r="U7" s="17"/>
      <c r="V7" s="1"/>
      <c r="W7" s="1"/>
      <c r="X7" s="1"/>
      <c r="Y7" s="1"/>
      <c r="Z7" s="1"/>
      <c r="AA7" s="1"/>
      <c r="AB7" s="1"/>
      <c r="AC7" s="1"/>
      <c r="AD7" s="1"/>
      <c r="AE7" s="1"/>
      <c r="AF7" s="1"/>
      <c r="AG7" s="1"/>
      <c r="AH7" s="1"/>
      <c r="AI7" s="6" t="s">
        <v>163</v>
      </c>
      <c r="AJ7" s="6" t="s">
        <v>342</v>
      </c>
      <c r="AK7" s="6" t="s">
        <v>343</v>
      </c>
      <c r="AL7" s="6" t="s">
        <v>302</v>
      </c>
      <c r="AM7" s="6">
        <f>$J$33</f>
        <v>1.4999999999999999E-4</v>
      </c>
      <c r="AN7" s="6">
        <f>$J$27</f>
        <v>1.1000000000000001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f t="shared" si="0"/>
        <v>0</v>
      </c>
      <c r="DP7" s="1"/>
      <c r="DQ7" s="1"/>
      <c r="DR7" s="1"/>
      <c r="DS7" s="1"/>
      <c r="DT7" s="1"/>
      <c r="DU7" s="1"/>
      <c r="DV7" s="1"/>
      <c r="DW7" s="1"/>
      <c r="DX7" s="1"/>
      <c r="DY7" s="1"/>
      <c r="DZ7" s="1"/>
      <c r="EA7" s="1"/>
      <c r="EB7" s="1"/>
      <c r="EC7" s="1"/>
      <c r="ED7" s="1"/>
      <c r="EE7" s="1"/>
      <c r="EF7" s="1"/>
    </row>
    <row r="8" spans="1:143" x14ac:dyDescent="0.25">
      <c r="A8" s="10" t="s">
        <v>16</v>
      </c>
      <c r="B8" s="11" t="s">
        <v>8</v>
      </c>
      <c r="C8" s="11" t="s">
        <v>9</v>
      </c>
      <c r="D8" s="12" t="s">
        <v>17</v>
      </c>
      <c r="E8" s="41" t="s">
        <v>2057</v>
      </c>
      <c r="F8" s="1"/>
      <c r="G8" s="1"/>
      <c r="H8" s="10" t="s">
        <v>272</v>
      </c>
      <c r="I8" s="11" t="s">
        <v>273</v>
      </c>
      <c r="J8" s="16" t="s">
        <v>273</v>
      </c>
      <c r="K8" s="11" t="s">
        <v>273</v>
      </c>
      <c r="L8" s="1"/>
      <c r="M8" s="1"/>
      <c r="N8" s="1"/>
      <c r="O8" s="11"/>
      <c r="P8" s="11"/>
      <c r="Q8" s="11"/>
      <c r="R8" s="11"/>
      <c r="S8" s="11"/>
      <c r="T8" s="11" t="s">
        <v>72</v>
      </c>
      <c r="U8" s="17"/>
      <c r="V8" s="1"/>
      <c r="W8" s="1"/>
      <c r="X8" s="1"/>
      <c r="Y8" s="1"/>
      <c r="Z8" s="1"/>
      <c r="AA8" s="1"/>
      <c r="AB8" s="1"/>
      <c r="AC8" s="1"/>
      <c r="AD8" s="1"/>
      <c r="AE8" s="1"/>
      <c r="AF8" s="1"/>
      <c r="AG8" s="1"/>
      <c r="AH8" s="1"/>
      <c r="AI8" s="6" t="s">
        <v>163</v>
      </c>
      <c r="AJ8" s="6" t="s">
        <v>342</v>
      </c>
      <c r="AK8" s="6" t="s">
        <v>345</v>
      </c>
      <c r="AL8" s="6" t="s">
        <v>301</v>
      </c>
      <c r="AM8" s="6">
        <f>-$I$33</f>
        <v>-3.5000000000000001E-3</v>
      </c>
      <c r="AN8" s="6">
        <f>-$I$27</f>
        <v>-15.5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f t="shared" si="0"/>
        <v>0</v>
      </c>
      <c r="DP8" s="1"/>
      <c r="DQ8" s="1"/>
      <c r="DR8" s="1"/>
      <c r="DS8" s="1"/>
      <c r="DT8" s="1"/>
      <c r="DU8" s="1"/>
      <c r="DV8" s="1"/>
      <c r="DW8" s="1"/>
      <c r="DX8" s="1"/>
      <c r="DY8" s="1"/>
      <c r="DZ8" s="1"/>
      <c r="EA8" s="1"/>
      <c r="EB8" s="1"/>
      <c r="EC8" s="1"/>
      <c r="ED8" s="1"/>
      <c r="EE8" s="1"/>
      <c r="EF8" s="1"/>
    </row>
    <row r="9" spans="1:143" x14ac:dyDescent="0.25">
      <c r="A9" s="10" t="s">
        <v>18</v>
      </c>
      <c r="B9" s="11">
        <v>5.0000000000000001E-4</v>
      </c>
      <c r="C9" s="11" t="str">
        <f>INDEX(rngUnitSettings,MATCH("Moment",INDEX(rngUnitSettings,,1),0),2)&amp;"/"&amp;INDEX(rngUnitSettings,MATCH("Length",INDEX(rngUnitSettings,,1),0),2)</f>
        <v>tf*m/mm</v>
      </c>
      <c r="D9" s="12" t="s">
        <v>19</v>
      </c>
      <c r="E9" s="41" t="s">
        <v>2057</v>
      </c>
      <c r="F9" s="1"/>
      <c r="G9" s="1"/>
      <c r="H9" s="10" t="s">
        <v>274</v>
      </c>
      <c r="I9" s="11" t="s">
        <v>275</v>
      </c>
      <c r="J9" s="16" t="s">
        <v>275</v>
      </c>
      <c r="K9" s="11" t="s">
        <v>275</v>
      </c>
      <c r="L9" s="1"/>
      <c r="M9" s="1"/>
      <c r="N9" s="1"/>
      <c r="O9" s="11"/>
      <c r="P9" s="11"/>
      <c r="Q9" s="11"/>
      <c r="R9" s="11"/>
      <c r="S9" s="11"/>
      <c r="T9" s="11" t="s">
        <v>72</v>
      </c>
      <c r="U9" s="17"/>
      <c r="V9" s="1"/>
      <c r="W9" s="1"/>
      <c r="X9" s="1"/>
      <c r="Y9" s="1"/>
      <c r="Z9" s="1"/>
      <c r="AA9" s="1"/>
      <c r="AB9" s="1"/>
      <c r="AC9" s="1"/>
      <c r="AD9" s="1"/>
      <c r="AE9" s="1"/>
      <c r="AF9" s="1"/>
      <c r="AG9" s="1"/>
      <c r="AH9" s="1"/>
      <c r="AI9" s="6" t="s">
        <v>163</v>
      </c>
      <c r="AJ9" s="6" t="s">
        <v>342</v>
      </c>
      <c r="AK9" s="6" t="s">
        <v>345</v>
      </c>
      <c r="AL9" s="6" t="s">
        <v>301</v>
      </c>
      <c r="AM9" s="6">
        <f>-$I$32</f>
        <v>-2E-3</v>
      </c>
      <c r="AN9" s="6">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f t="shared" si="0"/>
        <v>0</v>
      </c>
      <c r="DP9" s="1"/>
      <c r="DQ9" s="1"/>
      <c r="DR9" s="1"/>
      <c r="DS9" s="1"/>
      <c r="DT9" s="1"/>
      <c r="DU9" s="1"/>
      <c r="DV9" s="1"/>
      <c r="DW9" s="1"/>
      <c r="DX9" s="1"/>
      <c r="DY9" s="1"/>
      <c r="DZ9" s="1"/>
      <c r="EA9" s="1"/>
      <c r="EB9" s="1"/>
      <c r="EC9" s="1"/>
      <c r="ED9" s="1"/>
      <c r="EE9" s="1"/>
      <c r="EF9" s="1"/>
    </row>
    <row r="10" spans="1:143" x14ac:dyDescent="0.25">
      <c r="A10" s="10"/>
      <c r="B10" s="11"/>
      <c r="C10" s="11"/>
      <c r="D10" s="12"/>
      <c r="E10" s="11"/>
      <c r="F10" s="1"/>
      <c r="G10" s="1"/>
      <c r="H10" s="1"/>
      <c r="I10" s="1"/>
      <c r="J10" s="1"/>
      <c r="K10" s="1"/>
      <c r="L10" s="1"/>
      <c r="M10" s="1"/>
      <c r="N10" s="1"/>
      <c r="O10" s="11"/>
      <c r="P10" s="11"/>
      <c r="Q10" s="11"/>
      <c r="R10" s="11"/>
      <c r="S10" s="11"/>
      <c r="T10" s="11" t="s">
        <v>72</v>
      </c>
      <c r="U10" s="17"/>
      <c r="V10" s="1"/>
      <c r="W10" s="1"/>
      <c r="X10" s="1"/>
      <c r="Y10" s="1"/>
      <c r="Z10" s="1"/>
      <c r="AA10" s="1"/>
      <c r="AB10" s="1"/>
      <c r="AC10" s="1"/>
      <c r="AD10" s="1"/>
      <c r="AE10" s="1"/>
      <c r="AF10" s="1"/>
      <c r="AG10" s="1"/>
      <c r="AH10" s="1"/>
      <c r="AI10" s="6" t="s">
        <v>163</v>
      </c>
      <c r="AJ10" s="6" t="s">
        <v>342</v>
      </c>
      <c r="AK10" s="6" t="s">
        <v>345</v>
      </c>
      <c r="AL10" s="6" t="s">
        <v>301</v>
      </c>
      <c r="AM10" s="6">
        <f>-0.6*$I$27/$I$30</f>
        <v>-2.8615384615384614E-4</v>
      </c>
      <c r="AN10" s="6">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f t="shared" si="0"/>
        <v>0</v>
      </c>
      <c r="DP10" s="1"/>
      <c r="DQ10" s="1"/>
      <c r="DR10" s="1"/>
      <c r="DS10" s="1"/>
      <c r="DT10" s="1"/>
      <c r="DU10" s="1"/>
      <c r="DV10" s="1"/>
      <c r="DW10" s="1"/>
      <c r="DX10" s="1"/>
      <c r="DY10" s="1"/>
      <c r="DZ10" s="1"/>
      <c r="EA10" s="1"/>
      <c r="EB10" s="1"/>
      <c r="EC10" s="1"/>
      <c r="ED10" s="1"/>
      <c r="EE10" s="1"/>
      <c r="EF10" s="1"/>
    </row>
    <row r="11" spans="1:143" x14ac:dyDescent="0.25">
      <c r="A11" s="7" t="s">
        <v>20</v>
      </c>
      <c r="B11" s="8"/>
      <c r="C11" s="8"/>
      <c r="D11" s="9"/>
      <c r="E11" s="8"/>
      <c r="F11" s="1"/>
      <c r="G11" s="1"/>
      <c r="H11" s="46" t="s">
        <v>2081</v>
      </c>
      <c r="I11" s="47"/>
      <c r="J11" s="47"/>
      <c r="K11" s="1"/>
      <c r="L11" s="1"/>
      <c r="M11" s="1"/>
      <c r="N11" s="1"/>
      <c r="O11" s="11"/>
      <c r="P11" s="11"/>
      <c r="Q11" s="11"/>
      <c r="R11" s="11"/>
      <c r="S11" s="11"/>
      <c r="T11" s="11" t="s">
        <v>72</v>
      </c>
      <c r="U11" s="17"/>
      <c r="V11" s="1"/>
      <c r="W11" s="1"/>
      <c r="X11" s="1"/>
      <c r="Y11" s="1"/>
      <c r="Z11" s="1"/>
      <c r="AA11" s="1"/>
      <c r="AB11" s="1"/>
      <c r="AC11" s="1"/>
      <c r="AD11" s="1"/>
      <c r="AE11" s="1"/>
      <c r="AF11" s="1"/>
      <c r="AG11" s="1"/>
      <c r="AH11" s="1"/>
      <c r="AI11" s="6" t="s">
        <v>163</v>
      </c>
      <c r="AJ11" s="6" t="s">
        <v>342</v>
      </c>
      <c r="AK11" s="6" t="s">
        <v>345</v>
      </c>
      <c r="AL11" s="6" t="s">
        <v>344</v>
      </c>
      <c r="AM11" s="6">
        <v>0</v>
      </c>
      <c r="AN11" s="6">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f t="shared" si="0"/>
        <v>0</v>
      </c>
      <c r="DP11" s="1"/>
      <c r="DQ11" s="1"/>
      <c r="DR11" s="1"/>
      <c r="DS11" s="1"/>
      <c r="DT11" s="1"/>
      <c r="DU11" s="1"/>
      <c r="DV11" s="1"/>
      <c r="DW11" s="1"/>
      <c r="DX11" s="1"/>
      <c r="DY11" s="1"/>
      <c r="DZ11" s="1"/>
      <c r="EA11" s="1"/>
      <c r="EB11" s="1"/>
      <c r="EC11" s="1"/>
      <c r="ED11" s="1"/>
      <c r="EE11" s="1"/>
      <c r="EF11" s="1"/>
    </row>
    <row r="12" spans="1:143" x14ac:dyDescent="0.25">
      <c r="A12" s="10" t="s">
        <v>21</v>
      </c>
      <c r="B12" s="11" t="s">
        <v>22</v>
      </c>
      <c r="C12" s="11" t="s">
        <v>9</v>
      </c>
      <c r="D12" s="12" t="s">
        <v>23</v>
      </c>
      <c r="E12" s="41" t="s">
        <v>2057</v>
      </c>
      <c r="F12" s="1"/>
      <c r="G12" s="1"/>
      <c r="H12" s="7" t="s">
        <v>256</v>
      </c>
      <c r="I12" s="7" t="s">
        <v>299</v>
      </c>
      <c r="J12" s="8" t="s">
        <v>258</v>
      </c>
      <c r="K12" s="1"/>
      <c r="L12" s="1"/>
      <c r="M12" s="1"/>
      <c r="N12" s="1"/>
      <c r="O12" s="11"/>
      <c r="P12" s="11"/>
      <c r="Q12" s="11"/>
      <c r="R12" s="11"/>
      <c r="S12" s="11"/>
      <c r="T12" s="11" t="s">
        <v>72</v>
      </c>
      <c r="U12" s="17"/>
      <c r="V12" s="1"/>
      <c r="W12" s="1"/>
      <c r="X12" s="1"/>
      <c r="Y12" s="1"/>
      <c r="Z12" s="1"/>
      <c r="AA12" s="1"/>
      <c r="AB12" s="1"/>
      <c r="AC12" s="1"/>
      <c r="AD12" s="1"/>
      <c r="AE12" s="1"/>
      <c r="AF12" s="1"/>
      <c r="AG12" s="1"/>
      <c r="AH12" s="1"/>
      <c r="AI12" s="6" t="s">
        <v>163</v>
      </c>
      <c r="AJ12" s="6" t="s">
        <v>342</v>
      </c>
      <c r="AK12" s="6" t="s">
        <v>345</v>
      </c>
      <c r="AL12" s="6" t="s">
        <v>302</v>
      </c>
      <c r="AM12" s="6">
        <f>0.6*$J$27/$J$30</f>
        <v>2.0307692307692308E-5</v>
      </c>
      <c r="AN12" s="6">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f t="shared" si="0"/>
        <v>0</v>
      </c>
      <c r="DP12" s="1"/>
      <c r="DQ12" s="1"/>
      <c r="DR12" s="1"/>
      <c r="DS12" s="1"/>
      <c r="DT12" s="1"/>
      <c r="DU12" s="1"/>
      <c r="DV12" s="1"/>
      <c r="DW12" s="1"/>
      <c r="DX12" s="1"/>
      <c r="DY12" s="1"/>
      <c r="DZ12" s="1"/>
      <c r="EA12" s="1"/>
      <c r="EB12" s="1"/>
      <c r="EC12" s="1"/>
      <c r="ED12" s="1"/>
      <c r="EE12" s="1"/>
      <c r="EF12" s="1"/>
    </row>
    <row r="13" spans="1:143" x14ac:dyDescent="0.25">
      <c r="A13" s="10" t="s">
        <v>24</v>
      </c>
      <c r="B13" s="11" t="s">
        <v>25</v>
      </c>
      <c r="C13" s="11" t="s">
        <v>9</v>
      </c>
      <c r="D13" s="12" t="s">
        <v>26</v>
      </c>
      <c r="E13" s="41" t="s">
        <v>2057</v>
      </c>
      <c r="F13" s="1"/>
      <c r="G13" s="1"/>
      <c r="H13" s="10" t="s">
        <v>300</v>
      </c>
      <c r="I13" s="11" t="s">
        <v>301</v>
      </c>
      <c r="J13" s="16" t="s">
        <v>302</v>
      </c>
      <c r="K13" s="1"/>
      <c r="L13" s="1"/>
      <c r="M13" s="1"/>
      <c r="N13" s="1"/>
      <c r="O13" s="11"/>
      <c r="P13" s="11"/>
      <c r="Q13" s="11"/>
      <c r="R13" s="11"/>
      <c r="S13" s="11"/>
      <c r="T13" s="11" t="s">
        <v>72</v>
      </c>
      <c r="U13" s="17"/>
      <c r="V13" s="1"/>
      <c r="W13" s="1"/>
      <c r="X13" s="1"/>
      <c r="Y13" s="1"/>
      <c r="Z13" s="1"/>
      <c r="AA13" s="1"/>
      <c r="AB13" s="1"/>
      <c r="AC13" s="1"/>
      <c r="AD13" s="1"/>
      <c r="AE13" s="1"/>
      <c r="AF13" s="1"/>
      <c r="AG13" s="1"/>
      <c r="AH13" s="1"/>
      <c r="AI13" s="6" t="s">
        <v>163</v>
      </c>
      <c r="AJ13" s="6" t="s">
        <v>342</v>
      </c>
      <c r="AK13" s="6" t="s">
        <v>345</v>
      </c>
      <c r="AL13" s="6" t="s">
        <v>302</v>
      </c>
      <c r="AM13" s="6">
        <f>$J$32</f>
        <v>1E-4</v>
      </c>
      <c r="AN13" s="6">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f t="shared" si="0"/>
        <v>0</v>
      </c>
      <c r="DP13" s="1"/>
      <c r="DQ13" s="1"/>
      <c r="DR13" s="1"/>
      <c r="DS13" s="1"/>
      <c r="DT13" s="1"/>
      <c r="DU13" s="1"/>
      <c r="DV13" s="1"/>
      <c r="DW13" s="1"/>
      <c r="DX13" s="1"/>
      <c r="DY13" s="1"/>
      <c r="DZ13" s="1"/>
      <c r="EA13" s="1"/>
      <c r="EB13" s="1"/>
      <c r="EC13" s="1"/>
      <c r="ED13" s="1"/>
      <c r="EE13" s="1"/>
      <c r="EF13" s="1"/>
    </row>
    <row r="14" spans="1:143" x14ac:dyDescent="0.25">
      <c r="A14" s="10" t="s">
        <v>27</v>
      </c>
      <c r="B14" s="11">
        <v>50</v>
      </c>
      <c r="C14" s="11" t="str">
        <f>INDEX(rngUnitSettings,MATCH("Length",INDEX(rngUnitSettings,,1),0),2)</f>
        <v>mm</v>
      </c>
      <c r="D14" s="12" t="s">
        <v>29</v>
      </c>
      <c r="E14" s="41" t="s">
        <v>2057</v>
      </c>
      <c r="F14" s="1"/>
      <c r="G14" s="1"/>
      <c r="H14" s="10" t="s">
        <v>303</v>
      </c>
      <c r="I14" s="11" t="s">
        <v>304</v>
      </c>
      <c r="J14" s="16" t="s">
        <v>304</v>
      </c>
      <c r="K14" s="1"/>
      <c r="L14" s="1"/>
      <c r="M14" s="1"/>
      <c r="N14" s="1"/>
      <c r="O14" s="11"/>
      <c r="P14" s="11"/>
      <c r="Q14" s="11"/>
      <c r="R14" s="11"/>
      <c r="S14" s="11"/>
      <c r="T14" s="11" t="s">
        <v>72</v>
      </c>
      <c r="U14" s="17"/>
      <c r="V14" s="1"/>
      <c r="W14" s="1"/>
      <c r="X14" s="1"/>
      <c r="Y14" s="1"/>
      <c r="Z14" s="1"/>
      <c r="AA14" s="1"/>
      <c r="AB14" s="1"/>
      <c r="AC14" s="1"/>
      <c r="AD14" s="1"/>
      <c r="AE14" s="1"/>
      <c r="AF14" s="1"/>
      <c r="AG14" s="1"/>
      <c r="AH14" s="1"/>
      <c r="AI14" s="6" t="s">
        <v>163</v>
      </c>
      <c r="AJ14" s="6" t="s">
        <v>342</v>
      </c>
      <c r="AK14" s="6" t="s">
        <v>345</v>
      </c>
      <c r="AL14" s="6" t="s">
        <v>302</v>
      </c>
      <c r="AM14" s="6">
        <f>$J$33</f>
        <v>1.4999999999999999E-4</v>
      </c>
      <c r="AN14" s="6">
        <f>$J$27</f>
        <v>1.1000000000000001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f t="shared" si="0"/>
        <v>0</v>
      </c>
      <c r="DP14" s="1"/>
      <c r="DQ14" s="1"/>
      <c r="DR14" s="1"/>
      <c r="DS14" s="1"/>
      <c r="DT14" s="1"/>
      <c r="DU14" s="1"/>
      <c r="DV14" s="1"/>
      <c r="DW14" s="1"/>
      <c r="DX14" s="1"/>
      <c r="DY14" s="1"/>
      <c r="DZ14" s="1"/>
      <c r="EA14" s="1"/>
      <c r="EB14" s="1"/>
      <c r="EC14" s="1"/>
      <c r="ED14" s="1"/>
      <c r="EE14" s="1"/>
      <c r="EF14" s="1"/>
    </row>
    <row r="15" spans="1:143" x14ac:dyDescent="0.25">
      <c r="A15" s="10" t="s">
        <v>30</v>
      </c>
      <c r="B15" s="11">
        <v>50</v>
      </c>
      <c r="C15" s="11" t="str">
        <f>INDEX(rngUnitSettings,MATCH("Length",INDEX(rngUnitSettings,,1),0),2)</f>
        <v>mm</v>
      </c>
      <c r="D15" s="12" t="s">
        <v>31</v>
      </c>
      <c r="E15" s="41" t="s">
        <v>2057</v>
      </c>
      <c r="F15" s="1"/>
      <c r="G15" s="1"/>
      <c r="H15" s="10" t="s">
        <v>305</v>
      </c>
      <c r="I15" s="11" t="s">
        <v>306</v>
      </c>
      <c r="J15" s="16" t="s">
        <v>306</v>
      </c>
      <c r="K15" s="1"/>
      <c r="L15" s="1"/>
      <c r="M15" s="1"/>
      <c r="N15" s="1"/>
      <c r="O15" s="11"/>
      <c r="P15" s="11"/>
      <c r="Q15" s="11"/>
      <c r="R15" s="11"/>
      <c r="S15" s="11"/>
      <c r="T15" s="11" t="s">
        <v>72</v>
      </c>
      <c r="U15" s="17"/>
      <c r="V15" s="1"/>
      <c r="W15" s="1"/>
      <c r="X15" s="1"/>
      <c r="Y15" s="1"/>
      <c r="Z15" s="1"/>
      <c r="AA15" s="1"/>
      <c r="AB15" s="1"/>
      <c r="AC15" s="1"/>
      <c r="AD15" s="1"/>
      <c r="AE15" s="1"/>
      <c r="AF15" s="1"/>
      <c r="AG15" s="1"/>
      <c r="AH15" s="1"/>
      <c r="AI15" s="6" t="s">
        <v>163</v>
      </c>
      <c r="AJ15" s="6" t="s">
        <v>346</v>
      </c>
      <c r="AK15" s="6" t="s">
        <v>343</v>
      </c>
      <c r="AL15" s="6" t="s">
        <v>301</v>
      </c>
      <c r="AM15" s="6">
        <f>-$I$33</f>
        <v>-3.5000000000000001E-3</v>
      </c>
      <c r="AN15" s="6">
        <f>-$I$28</f>
        <v>-22</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f t="shared" si="0"/>
        <v>0</v>
      </c>
      <c r="DP15" s="1"/>
      <c r="DQ15" s="1"/>
      <c r="DR15" s="1"/>
      <c r="DS15" s="1"/>
      <c r="DT15" s="1"/>
      <c r="DU15" s="1"/>
      <c r="DV15" s="1"/>
      <c r="DW15" s="1"/>
      <c r="DX15" s="1"/>
      <c r="DY15" s="1"/>
      <c r="DZ15" s="1"/>
      <c r="EA15" s="1"/>
      <c r="EB15" s="1"/>
      <c r="EC15" s="1"/>
      <c r="ED15" s="1"/>
      <c r="EE15" s="1"/>
      <c r="EF15" s="1"/>
    </row>
    <row r="16" spans="1:143" x14ac:dyDescent="0.25">
      <c r="A16" s="10" t="s">
        <v>32</v>
      </c>
      <c r="B16" s="11">
        <v>1</v>
      </c>
      <c r="C16" s="11" t="s">
        <v>33</v>
      </c>
      <c r="D16" s="12" t="s">
        <v>34</v>
      </c>
      <c r="E16" s="41" t="s">
        <v>2057</v>
      </c>
      <c r="F16" s="1"/>
      <c r="G16" s="1"/>
      <c r="H16" s="1"/>
      <c r="I16" s="1"/>
      <c r="J16" s="1"/>
      <c r="K16" s="1"/>
      <c r="L16" s="1"/>
      <c r="M16" s="1"/>
      <c r="N16" s="1"/>
      <c r="O16" s="11"/>
      <c r="P16" s="11"/>
      <c r="Q16" s="11"/>
      <c r="R16" s="11"/>
      <c r="S16" s="11"/>
      <c r="T16" s="11" t="s">
        <v>72</v>
      </c>
      <c r="U16" s="17"/>
      <c r="V16" s="1"/>
      <c r="W16" s="1"/>
      <c r="X16" s="1"/>
      <c r="Y16" s="1"/>
      <c r="Z16" s="1"/>
      <c r="AA16" s="1"/>
      <c r="AB16" s="1"/>
      <c r="AC16" s="1"/>
      <c r="AD16" s="1"/>
      <c r="AE16" s="1"/>
      <c r="AF16" s="1"/>
      <c r="AG16" s="1"/>
      <c r="AH16" s="1"/>
      <c r="AI16" s="6" t="s">
        <v>163</v>
      </c>
      <c r="AJ16" s="6" t="s">
        <v>346</v>
      </c>
      <c r="AK16" s="6" t="s">
        <v>343</v>
      </c>
      <c r="AL16" s="6" t="s">
        <v>301</v>
      </c>
      <c r="AM16" s="6">
        <f>-$I$31</f>
        <v>-1.5E-3</v>
      </c>
      <c r="AN16" s="6">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f t="shared" si="0"/>
        <v>0</v>
      </c>
      <c r="DP16" s="1"/>
      <c r="DQ16" s="1"/>
      <c r="DR16" s="1"/>
      <c r="DS16" s="1"/>
      <c r="DT16" s="1"/>
      <c r="DU16" s="1"/>
      <c r="DV16" s="1"/>
      <c r="DW16" s="1"/>
      <c r="DX16" s="1"/>
      <c r="DY16" s="1"/>
      <c r="DZ16" s="1"/>
      <c r="EA16" s="1"/>
      <c r="EB16" s="1"/>
      <c r="EC16" s="1"/>
      <c r="ED16" s="1"/>
      <c r="EE16" s="1"/>
      <c r="EF16" s="1"/>
    </row>
    <row r="17" spans="1:136" x14ac:dyDescent="0.25">
      <c r="A17" s="10" t="s">
        <v>35</v>
      </c>
      <c r="B17" s="11">
        <v>0</v>
      </c>
      <c r="C17" s="11" t="str">
        <f>INDEX(rngUnitSettings,MATCH("Length",INDEX(rngUnitSettings,,1),0),2)</f>
        <v>mm</v>
      </c>
      <c r="D17" s="12" t="s">
        <v>36</v>
      </c>
      <c r="E17" s="41" t="s">
        <v>2057</v>
      </c>
      <c r="F17" s="1"/>
      <c r="G17" s="1"/>
      <c r="H17" s="46" t="s">
        <v>2082</v>
      </c>
      <c r="I17" s="47"/>
      <c r="J17" s="47"/>
      <c r="K17" s="47"/>
      <c r="L17" s="47"/>
      <c r="M17" s="47"/>
      <c r="N17" s="1"/>
      <c r="O17" s="11"/>
      <c r="P17" s="11"/>
      <c r="Q17" s="11"/>
      <c r="R17" s="11"/>
      <c r="S17" s="11"/>
      <c r="T17" s="11" t="s">
        <v>72</v>
      </c>
      <c r="U17" s="17"/>
      <c r="V17" s="1"/>
      <c r="W17" s="1"/>
      <c r="X17" s="1"/>
      <c r="Y17" s="1"/>
      <c r="Z17" s="1"/>
      <c r="AA17" s="1"/>
      <c r="AB17" s="1"/>
      <c r="AC17" s="1"/>
      <c r="AD17" s="1"/>
      <c r="AE17" s="1"/>
      <c r="AF17" s="1"/>
      <c r="AG17" s="1"/>
      <c r="AH17" s="1"/>
      <c r="AI17" s="6" t="s">
        <v>163</v>
      </c>
      <c r="AJ17" s="6" t="s">
        <v>346</v>
      </c>
      <c r="AK17" s="6" t="s">
        <v>343</v>
      </c>
      <c r="AL17" s="6" t="s">
        <v>344</v>
      </c>
      <c r="AM17" s="6">
        <v>0</v>
      </c>
      <c r="AN17" s="6">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f t="shared" si="0"/>
        <v>0</v>
      </c>
      <c r="DP17" s="1"/>
      <c r="DQ17" s="1"/>
      <c r="DR17" s="1"/>
      <c r="DS17" s="1"/>
      <c r="DT17" s="1"/>
      <c r="DU17" s="1"/>
      <c r="DV17" s="1"/>
      <c r="DW17" s="1"/>
      <c r="DX17" s="1"/>
      <c r="DY17" s="1"/>
      <c r="DZ17" s="1"/>
      <c r="EA17" s="1"/>
      <c r="EB17" s="1"/>
      <c r="EC17" s="1"/>
      <c r="ED17" s="1"/>
      <c r="EE17" s="1"/>
      <c r="EF17" s="1"/>
    </row>
    <row r="18" spans="1:136" x14ac:dyDescent="0.25">
      <c r="A18" s="10" t="s">
        <v>37</v>
      </c>
      <c r="B18" s="11">
        <v>0</v>
      </c>
      <c r="C18" s="11" t="str">
        <f>INDEX(rngUnitSettings,MATCH("Length",INDEX(rngUnitSettings,,1),0),2)</f>
        <v>mm</v>
      </c>
      <c r="D18" s="12" t="s">
        <v>38</v>
      </c>
      <c r="E18" s="41" t="s">
        <v>2057</v>
      </c>
      <c r="F18" s="1"/>
      <c r="G18" s="1"/>
      <c r="H18" s="7" t="s">
        <v>1</v>
      </c>
      <c r="I18" s="7" t="s">
        <v>309</v>
      </c>
      <c r="J18" s="7" t="s">
        <v>310</v>
      </c>
      <c r="K18" s="8" t="s">
        <v>3</v>
      </c>
      <c r="L18" s="9" t="s">
        <v>4</v>
      </c>
      <c r="M18" s="8" t="s">
        <v>5</v>
      </c>
      <c r="N18" s="1"/>
      <c r="O18" s="11"/>
      <c r="P18" s="11"/>
      <c r="Q18" s="11"/>
      <c r="R18" s="11"/>
      <c r="S18" s="11"/>
      <c r="T18" s="11" t="s">
        <v>72</v>
      </c>
      <c r="U18" s="17"/>
      <c r="V18" s="1"/>
      <c r="W18" s="1"/>
      <c r="X18" s="1"/>
      <c r="Y18" s="1"/>
      <c r="Z18" s="1"/>
      <c r="AA18" s="1"/>
      <c r="AB18" s="1"/>
      <c r="AC18" s="1"/>
      <c r="AD18" s="1"/>
      <c r="AE18" s="1"/>
      <c r="AF18" s="1"/>
      <c r="AG18" s="1"/>
      <c r="AH18" s="1"/>
      <c r="AI18" s="6" t="s">
        <v>163</v>
      </c>
      <c r="AJ18" s="6" t="s">
        <v>346</v>
      </c>
      <c r="AK18" s="6" t="s">
        <v>343</v>
      </c>
      <c r="AL18" s="6" t="s">
        <v>302</v>
      </c>
      <c r="AM18" s="6">
        <f>$J$31</f>
        <v>8.0000000000000007E-5</v>
      </c>
      <c r="AN18" s="6">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f t="shared" si="0"/>
        <v>0</v>
      </c>
      <c r="DP18" s="1"/>
      <c r="DQ18" s="1"/>
      <c r="DR18" s="1"/>
      <c r="DS18" s="1"/>
      <c r="DT18" s="1"/>
      <c r="DU18" s="1"/>
      <c r="DV18" s="1"/>
      <c r="DW18" s="1"/>
      <c r="DX18" s="1"/>
      <c r="DY18" s="1"/>
      <c r="DZ18" s="1"/>
      <c r="EA18" s="1"/>
      <c r="EB18" s="1"/>
      <c r="EC18" s="1"/>
      <c r="ED18" s="1"/>
      <c r="EE18" s="1"/>
      <c r="EF18" s="1"/>
    </row>
    <row r="19" spans="1:136" x14ac:dyDescent="0.25">
      <c r="A19" s="10"/>
      <c r="B19" s="11"/>
      <c r="C19" s="11"/>
      <c r="D19" s="12"/>
      <c r="E19" s="11"/>
      <c r="F19" s="1"/>
      <c r="G19" s="1"/>
      <c r="H19" s="10" t="s">
        <v>311</v>
      </c>
      <c r="I19" s="11">
        <v>350</v>
      </c>
      <c r="J19" s="11">
        <v>350</v>
      </c>
      <c r="K19" s="11" t="str">
        <f>INDEX(rngUnitSettings,MATCH("Stress",INDEX(rngUnitSettings,,1),0),2)</f>
        <v>MPa</v>
      </c>
      <c r="L19" s="12" t="s">
        <v>312</v>
      </c>
      <c r="M19" s="41" t="s">
        <v>2057</v>
      </c>
      <c r="N19" s="1"/>
      <c r="O19" s="11"/>
      <c r="P19" s="11"/>
      <c r="Q19" s="11"/>
      <c r="R19" s="11"/>
      <c r="S19" s="11"/>
      <c r="T19" s="11" t="s">
        <v>72</v>
      </c>
      <c r="U19" s="17"/>
      <c r="V19" s="1"/>
      <c r="W19" s="1"/>
      <c r="X19" s="1"/>
      <c r="Y19" s="1"/>
      <c r="Z19" s="1"/>
      <c r="AA19" s="1"/>
      <c r="AB19" s="1"/>
      <c r="AC19" s="1"/>
      <c r="AD19" s="1"/>
      <c r="AE19" s="1"/>
      <c r="AF19" s="1"/>
      <c r="AG19" s="1"/>
      <c r="AH19" s="1"/>
      <c r="AI19" s="6" t="s">
        <v>163</v>
      </c>
      <c r="AJ19" s="6" t="s">
        <v>346</v>
      </c>
      <c r="AK19" s="6" t="s">
        <v>343</v>
      </c>
      <c r="AL19" s="6" t="s">
        <v>302</v>
      </c>
      <c r="AM19" s="6">
        <f>$J$33</f>
        <v>1.4999999999999999E-4</v>
      </c>
      <c r="AN19" s="6">
        <f>$J$28</f>
        <v>1.8</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f t="shared" si="0"/>
        <v>0</v>
      </c>
      <c r="DP19" s="1"/>
      <c r="DQ19" s="1"/>
      <c r="DR19" s="1"/>
      <c r="DS19" s="1"/>
      <c r="DT19" s="1"/>
      <c r="DU19" s="1"/>
      <c r="DV19" s="1"/>
      <c r="DW19" s="1"/>
      <c r="DX19" s="1"/>
      <c r="DY19" s="1"/>
      <c r="DZ19" s="1"/>
      <c r="EA19" s="1"/>
      <c r="EB19" s="1"/>
      <c r="EC19" s="1"/>
      <c r="ED19" s="1"/>
      <c r="EE19" s="1"/>
      <c r="EF19" s="1"/>
    </row>
    <row r="20" spans="1:136" x14ac:dyDescent="0.25">
      <c r="A20" s="7" t="s">
        <v>39</v>
      </c>
      <c r="B20" s="8"/>
      <c r="C20" s="8"/>
      <c r="D20" s="9"/>
      <c r="E20" s="8"/>
      <c r="F20" s="1"/>
      <c r="G20" s="1"/>
      <c r="H20" s="10" t="s">
        <v>313</v>
      </c>
      <c r="I20" s="11">
        <v>390</v>
      </c>
      <c r="J20" s="11">
        <v>390</v>
      </c>
      <c r="K20" s="11" t="str">
        <f>INDEX(rngUnitSettings,MATCH("Stress",INDEX(rngUnitSettings,,1),0),2)</f>
        <v>MPa</v>
      </c>
      <c r="L20" s="12" t="s">
        <v>314</v>
      </c>
      <c r="M20" s="41" t="s">
        <v>2057</v>
      </c>
      <c r="N20" s="1"/>
      <c r="O20" s="11"/>
      <c r="P20" s="11"/>
      <c r="Q20" s="11"/>
      <c r="R20" s="11"/>
      <c r="S20" s="11"/>
      <c r="T20" s="11" t="s">
        <v>72</v>
      </c>
      <c r="U20" s="17"/>
      <c r="V20" s="1"/>
      <c r="W20" s="1"/>
      <c r="X20" s="1"/>
      <c r="Y20" s="1"/>
      <c r="Z20" s="1"/>
      <c r="AA20" s="1"/>
      <c r="AB20" s="1"/>
      <c r="AC20" s="1"/>
      <c r="AD20" s="1"/>
      <c r="AE20" s="1"/>
      <c r="AF20" s="1"/>
      <c r="AG20" s="1"/>
      <c r="AH20" s="1"/>
      <c r="AI20" s="6" t="s">
        <v>163</v>
      </c>
      <c r="AJ20" s="6" t="s">
        <v>346</v>
      </c>
      <c r="AK20" s="6" t="s">
        <v>345</v>
      </c>
      <c r="AL20" s="6" t="s">
        <v>301</v>
      </c>
      <c r="AM20" s="6">
        <f>-$I$33</f>
        <v>-3.5000000000000001E-3</v>
      </c>
      <c r="AN20" s="6">
        <f>-$I$28</f>
        <v>-22</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f t="shared" si="0"/>
        <v>0</v>
      </c>
      <c r="DP20" s="1"/>
      <c r="DQ20" s="1"/>
      <c r="DR20" s="1"/>
      <c r="DS20" s="1"/>
      <c r="DT20" s="1"/>
      <c r="DU20" s="1"/>
      <c r="DV20" s="1"/>
      <c r="DW20" s="1"/>
      <c r="DX20" s="1"/>
      <c r="DY20" s="1"/>
      <c r="DZ20" s="1"/>
      <c r="EA20" s="1"/>
      <c r="EB20" s="1"/>
      <c r="EC20" s="1"/>
      <c r="ED20" s="1"/>
      <c r="EE20" s="1"/>
      <c r="EF20" s="1"/>
    </row>
    <row r="21" spans="1:136" x14ac:dyDescent="0.25">
      <c r="A21" s="13" t="s">
        <v>40</v>
      </c>
      <c r="B21" s="14"/>
      <c r="C21" s="14" t="s">
        <v>9</v>
      </c>
      <c r="D21" s="15"/>
      <c r="E21" s="14"/>
      <c r="F21" s="1"/>
      <c r="G21" s="1"/>
      <c r="H21" s="10" t="s">
        <v>315</v>
      </c>
      <c r="I21" s="11">
        <v>200000</v>
      </c>
      <c r="J21" s="11">
        <v>200000</v>
      </c>
      <c r="K21" s="11" t="str">
        <f>INDEX(rngUnitSettings,MATCH("Stress",INDEX(rngUnitSettings,,1),0),2)</f>
        <v>MPa</v>
      </c>
      <c r="L21" s="12" t="s">
        <v>316</v>
      </c>
      <c r="M21" s="41" t="s">
        <v>2057</v>
      </c>
      <c r="N21" s="1"/>
      <c r="O21" s="11"/>
      <c r="P21" s="11"/>
      <c r="Q21" s="11"/>
      <c r="R21" s="11"/>
      <c r="S21" s="11"/>
      <c r="T21" s="11" t="s">
        <v>72</v>
      </c>
      <c r="U21" s="17"/>
      <c r="V21" s="1"/>
      <c r="W21" s="1"/>
      <c r="X21" s="1"/>
      <c r="Y21" s="1"/>
      <c r="Z21" s="1"/>
      <c r="AA21" s="1"/>
      <c r="AB21" s="1"/>
      <c r="AC21" s="1"/>
      <c r="AD21" s="1"/>
      <c r="AE21" s="1"/>
      <c r="AF21" s="1"/>
      <c r="AG21" s="1"/>
      <c r="AH21" s="1"/>
      <c r="AI21" s="6" t="s">
        <v>163</v>
      </c>
      <c r="AJ21" s="6" t="s">
        <v>346</v>
      </c>
      <c r="AK21" s="6" t="s">
        <v>345</v>
      </c>
      <c r="AL21" s="6" t="s">
        <v>301</v>
      </c>
      <c r="AM21" s="6">
        <f>-$I$32</f>
        <v>-2E-3</v>
      </c>
      <c r="AN21" s="6">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f t="shared" si="0"/>
        <v>0</v>
      </c>
      <c r="DP21" s="1"/>
      <c r="DQ21" s="1"/>
      <c r="DR21" s="1"/>
      <c r="DS21" s="1"/>
      <c r="DT21" s="1"/>
      <c r="DU21" s="1"/>
      <c r="DV21" s="1"/>
      <c r="DW21" s="1"/>
      <c r="DX21" s="1"/>
      <c r="DY21" s="1"/>
      <c r="DZ21" s="1"/>
      <c r="EA21" s="1"/>
      <c r="EB21" s="1"/>
      <c r="EC21" s="1"/>
      <c r="ED21" s="1"/>
      <c r="EE21" s="1"/>
      <c r="EF21" s="1"/>
    </row>
    <row r="22" spans="1:136" x14ac:dyDescent="0.25">
      <c r="A22" s="10" t="s">
        <v>41</v>
      </c>
      <c r="B22" s="11" t="s">
        <v>42</v>
      </c>
      <c r="C22" s="11" t="s">
        <v>9</v>
      </c>
      <c r="D22" s="12" t="s">
        <v>43</v>
      </c>
      <c r="E22" s="41" t="s">
        <v>2057</v>
      </c>
      <c r="F22" s="1"/>
      <c r="G22" s="1"/>
      <c r="H22" s="10" t="s">
        <v>317</v>
      </c>
      <c r="I22" s="11">
        <v>2.5000000000000001E-2</v>
      </c>
      <c r="J22" s="11">
        <v>2.5000000000000001E-2</v>
      </c>
      <c r="K22" s="11" t="s">
        <v>9</v>
      </c>
      <c r="L22" s="12" t="s">
        <v>318</v>
      </c>
      <c r="M22" s="41" t="s">
        <v>2057</v>
      </c>
      <c r="N22" s="1"/>
      <c r="O22" s="11"/>
      <c r="P22" s="11"/>
      <c r="Q22" s="11"/>
      <c r="R22" s="11"/>
      <c r="S22" s="11"/>
      <c r="T22" s="11" t="s">
        <v>72</v>
      </c>
      <c r="U22" s="17"/>
      <c r="V22" s="1"/>
      <c r="W22" s="1"/>
      <c r="X22" s="1"/>
      <c r="Y22" s="1"/>
      <c r="Z22" s="1"/>
      <c r="AA22" s="1"/>
      <c r="AB22" s="1"/>
      <c r="AC22" s="1"/>
      <c r="AD22" s="1"/>
      <c r="AE22" s="1"/>
      <c r="AF22" s="1"/>
      <c r="AG22" s="1"/>
      <c r="AH22" s="1"/>
      <c r="AI22" s="6" t="s">
        <v>163</v>
      </c>
      <c r="AJ22" s="6" t="s">
        <v>346</v>
      </c>
      <c r="AK22" s="6" t="s">
        <v>345</v>
      </c>
      <c r="AL22" s="6" t="s">
        <v>301</v>
      </c>
      <c r="AM22" s="6">
        <f>-0.6*$I$28/$I$30</f>
        <v>-4.0615384615384613E-4</v>
      </c>
      <c r="AN22" s="6">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f t="shared" si="0"/>
        <v>0</v>
      </c>
      <c r="DP22" s="1"/>
      <c r="DQ22" s="1"/>
      <c r="DR22" s="1"/>
      <c r="DS22" s="1"/>
      <c r="DT22" s="1"/>
      <c r="DU22" s="1"/>
      <c r="DV22" s="1"/>
      <c r="DW22" s="1"/>
      <c r="DX22" s="1"/>
      <c r="DY22" s="1"/>
      <c r="DZ22" s="1"/>
      <c r="EA22" s="1"/>
      <c r="EB22" s="1"/>
      <c r="EC22" s="1"/>
      <c r="ED22" s="1"/>
      <c r="EE22" s="1"/>
      <c r="EF22" s="1"/>
    </row>
    <row r="23" spans="1:136" x14ac:dyDescent="0.25">
      <c r="A23" s="10" t="s">
        <v>44</v>
      </c>
      <c r="B23" s="11">
        <v>80</v>
      </c>
      <c r="C23" s="11" t="s">
        <v>33</v>
      </c>
      <c r="D23" s="12" t="s">
        <v>45</v>
      </c>
      <c r="E23" s="41" t="s">
        <v>2057</v>
      </c>
      <c r="F23" s="1"/>
      <c r="G23" s="1"/>
      <c r="H23" s="10" t="s">
        <v>319</v>
      </c>
      <c r="I23" s="11">
        <v>1.4999999999999999E-2</v>
      </c>
      <c r="J23" s="11">
        <v>1.4999999999999999E-2</v>
      </c>
      <c r="K23" s="11" t="s">
        <v>9</v>
      </c>
      <c r="L23" s="12" t="s">
        <v>320</v>
      </c>
      <c r="M23" s="41" t="s">
        <v>2057</v>
      </c>
      <c r="N23" s="1"/>
      <c r="O23" s="11"/>
      <c r="P23" s="11"/>
      <c r="Q23" s="11"/>
      <c r="R23" s="11"/>
      <c r="S23" s="11"/>
      <c r="T23" s="11" t="s">
        <v>72</v>
      </c>
      <c r="U23" s="17"/>
      <c r="V23" s="1"/>
      <c r="W23" s="1"/>
      <c r="X23" s="1"/>
      <c r="Y23" s="1"/>
      <c r="Z23" s="1"/>
      <c r="AA23" s="1"/>
      <c r="AB23" s="1"/>
      <c r="AC23" s="1"/>
      <c r="AD23" s="1"/>
      <c r="AE23" s="1"/>
      <c r="AF23" s="1"/>
      <c r="AG23" s="1"/>
      <c r="AH23" s="1"/>
      <c r="AI23" s="6" t="s">
        <v>163</v>
      </c>
      <c r="AJ23" s="6" t="s">
        <v>346</v>
      </c>
      <c r="AK23" s="6" t="s">
        <v>345</v>
      </c>
      <c r="AL23" s="6" t="s">
        <v>344</v>
      </c>
      <c r="AM23" s="6">
        <v>0</v>
      </c>
      <c r="AN23" s="6">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f t="shared" si="0"/>
        <v>0</v>
      </c>
      <c r="DP23" s="1"/>
      <c r="DQ23" s="1"/>
      <c r="DR23" s="1"/>
      <c r="DS23" s="1"/>
      <c r="DT23" s="1"/>
      <c r="DU23" s="1"/>
      <c r="DV23" s="1"/>
      <c r="DW23" s="1"/>
      <c r="DX23" s="1"/>
      <c r="DY23" s="1"/>
      <c r="DZ23" s="1"/>
      <c r="EA23" s="1"/>
      <c r="EB23" s="1"/>
      <c r="EC23" s="1"/>
      <c r="ED23" s="1"/>
      <c r="EE23" s="1"/>
      <c r="EF23" s="1"/>
    </row>
    <row r="24" spans="1:136" x14ac:dyDescent="0.25">
      <c r="A24" s="10" t="s">
        <v>46</v>
      </c>
      <c r="B24" s="11">
        <v>1</v>
      </c>
      <c r="C24" s="11" t="s">
        <v>33</v>
      </c>
      <c r="D24" s="12" t="s">
        <v>47</v>
      </c>
      <c r="E24" s="41" t="s">
        <v>2057</v>
      </c>
      <c r="F24" s="1"/>
      <c r="G24" s="1"/>
      <c r="H24" s="1"/>
      <c r="I24" s="1"/>
      <c r="J24" s="1"/>
      <c r="K24" s="1"/>
      <c r="L24" s="1"/>
      <c r="M24" s="1"/>
      <c r="N24" s="1"/>
      <c r="O24" s="11"/>
      <c r="P24" s="11"/>
      <c r="Q24" s="11"/>
      <c r="R24" s="11"/>
      <c r="S24" s="11"/>
      <c r="T24" s="11" t="s">
        <v>72</v>
      </c>
      <c r="U24" s="17"/>
      <c r="V24" s="1"/>
      <c r="W24" s="1"/>
      <c r="X24" s="1"/>
      <c r="Y24" s="1"/>
      <c r="Z24" s="1"/>
      <c r="AA24" s="1"/>
      <c r="AB24" s="1"/>
      <c r="AC24" s="1"/>
      <c r="AD24" s="1"/>
      <c r="AE24" s="1"/>
      <c r="AF24" s="1"/>
      <c r="AG24" s="1"/>
      <c r="AH24" s="1"/>
      <c r="AI24" s="6" t="s">
        <v>163</v>
      </c>
      <c r="AJ24" s="6" t="s">
        <v>346</v>
      </c>
      <c r="AK24" s="6" t="s">
        <v>345</v>
      </c>
      <c r="AL24" s="6" t="s">
        <v>302</v>
      </c>
      <c r="AM24" s="6">
        <f>0.6*$J$28/$J$30</f>
        <v>3.3230769230769236E-5</v>
      </c>
      <c r="AN24" s="6">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f t="shared" si="0"/>
        <v>0</v>
      </c>
      <c r="DP24" s="1"/>
      <c r="DQ24" s="1"/>
      <c r="DR24" s="1"/>
      <c r="DS24" s="1"/>
      <c r="DT24" s="1"/>
      <c r="DU24" s="1"/>
      <c r="DV24" s="1"/>
      <c r="DW24" s="1"/>
      <c r="DX24" s="1"/>
      <c r="DY24" s="1"/>
      <c r="DZ24" s="1"/>
      <c r="EA24" s="1"/>
      <c r="EB24" s="1"/>
      <c r="EC24" s="1"/>
      <c r="ED24" s="1"/>
      <c r="EE24" s="1"/>
      <c r="EF24" s="1"/>
    </row>
    <row r="25" spans="1:136" x14ac:dyDescent="0.25">
      <c r="A25" s="10" t="s">
        <v>48</v>
      </c>
      <c r="B25" s="11">
        <v>1E-4</v>
      </c>
      <c r="C25" s="11" t="str">
        <f>INDEX(rngUnitSettings,MATCH("Force",INDEX(rngUnitSettings,,1),0),2)</f>
        <v>tf</v>
      </c>
      <c r="D25" s="12" t="s">
        <v>49</v>
      </c>
      <c r="E25" s="41" t="s">
        <v>2057</v>
      </c>
      <c r="F25" s="1"/>
      <c r="G25" s="1"/>
      <c r="H25" s="46" t="s">
        <v>2083</v>
      </c>
      <c r="I25" s="47"/>
      <c r="J25" s="47"/>
      <c r="K25" s="47"/>
      <c r="L25" s="47"/>
      <c r="M25" s="47"/>
      <c r="N25" s="1"/>
      <c r="O25" s="11"/>
      <c r="P25" s="11"/>
      <c r="Q25" s="11"/>
      <c r="R25" s="11"/>
      <c r="S25" s="11"/>
      <c r="T25" s="11" t="s">
        <v>72</v>
      </c>
      <c r="U25" s="17"/>
      <c r="V25" s="1"/>
      <c r="W25" s="1"/>
      <c r="X25" s="1"/>
      <c r="Y25" s="1"/>
      <c r="Z25" s="1"/>
      <c r="AA25" s="1"/>
      <c r="AB25" s="1"/>
      <c r="AC25" s="1"/>
      <c r="AD25" s="1"/>
      <c r="AE25" s="1"/>
      <c r="AF25" s="1"/>
      <c r="AG25" s="1"/>
      <c r="AH25" s="1"/>
      <c r="AI25" s="6" t="s">
        <v>163</v>
      </c>
      <c r="AJ25" s="6" t="s">
        <v>346</v>
      </c>
      <c r="AK25" s="6" t="s">
        <v>345</v>
      </c>
      <c r="AL25" s="6" t="s">
        <v>302</v>
      </c>
      <c r="AM25" s="6">
        <f>$J$32</f>
        <v>1E-4</v>
      </c>
      <c r="AN25" s="6">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f t="shared" si="0"/>
        <v>0</v>
      </c>
      <c r="DP25" s="1"/>
      <c r="DQ25" s="1"/>
      <c r="DR25" s="1"/>
      <c r="DS25" s="1"/>
      <c r="DT25" s="1"/>
      <c r="DU25" s="1"/>
      <c r="DV25" s="1"/>
      <c r="DW25" s="1"/>
      <c r="DX25" s="1"/>
      <c r="DY25" s="1"/>
      <c r="DZ25" s="1"/>
      <c r="EA25" s="1"/>
      <c r="EB25" s="1"/>
      <c r="EC25" s="1"/>
      <c r="ED25" s="1"/>
      <c r="EE25" s="1"/>
      <c r="EF25" s="1"/>
    </row>
    <row r="26" spans="1:136" x14ac:dyDescent="0.25">
      <c r="A26" s="10" t="s">
        <v>50</v>
      </c>
      <c r="B26" s="11">
        <v>1E-4</v>
      </c>
      <c r="C26" s="11" t="str">
        <f>INDEX(rngUnitSettings,MATCH("Moment",INDEX(rngUnitSettings,,1),0),2)</f>
        <v>tf*m</v>
      </c>
      <c r="D26" s="12" t="s">
        <v>51</v>
      </c>
      <c r="E26" s="41" t="s">
        <v>2057</v>
      </c>
      <c r="F26" s="1"/>
      <c r="G26" s="1"/>
      <c r="H26" s="7" t="s">
        <v>1</v>
      </c>
      <c r="I26" s="7" t="s">
        <v>309</v>
      </c>
      <c r="J26" s="7" t="s">
        <v>310</v>
      </c>
      <c r="K26" s="8" t="s">
        <v>3</v>
      </c>
      <c r="L26" s="9" t="s">
        <v>4</v>
      </c>
      <c r="M26" s="8" t="s">
        <v>5</v>
      </c>
      <c r="N26" s="1"/>
      <c r="O26" s="11"/>
      <c r="P26" s="11"/>
      <c r="Q26" s="11"/>
      <c r="R26" s="11"/>
      <c r="S26" s="11"/>
      <c r="T26" s="11" t="s">
        <v>72</v>
      </c>
      <c r="U26" s="17"/>
      <c r="V26" s="1"/>
      <c r="W26" s="1"/>
      <c r="X26" s="1"/>
      <c r="Y26" s="1"/>
      <c r="Z26" s="1"/>
      <c r="AA26" s="1"/>
      <c r="AB26" s="1"/>
      <c r="AC26" s="1"/>
      <c r="AD26" s="1"/>
      <c r="AE26" s="1"/>
      <c r="AF26" s="1"/>
      <c r="AG26" s="1"/>
      <c r="AH26" s="1"/>
      <c r="AI26" s="6" t="s">
        <v>163</v>
      </c>
      <c r="AJ26" s="6" t="s">
        <v>346</v>
      </c>
      <c r="AK26" s="6" t="s">
        <v>345</v>
      </c>
      <c r="AL26" s="6" t="s">
        <v>302</v>
      </c>
      <c r="AM26" s="6">
        <f>$J$33</f>
        <v>1.4999999999999999E-4</v>
      </c>
      <c r="AN26" s="6">
        <f>$J$28</f>
        <v>1.8</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f t="shared" si="0"/>
        <v>0</v>
      </c>
      <c r="DP26" s="1"/>
      <c r="DQ26" s="1"/>
      <c r="DR26" s="1"/>
      <c r="DS26" s="1"/>
      <c r="DT26" s="1"/>
      <c r="DU26" s="1"/>
      <c r="DV26" s="1"/>
      <c r="DW26" s="1"/>
      <c r="DX26" s="1"/>
      <c r="DY26" s="1"/>
      <c r="DZ26" s="1"/>
      <c r="EA26" s="1"/>
      <c r="EB26" s="1"/>
      <c r="EC26" s="1"/>
      <c r="ED26" s="1"/>
      <c r="EE26" s="1"/>
      <c r="EF26" s="1"/>
    </row>
    <row r="27" spans="1:136" x14ac:dyDescent="0.25">
      <c r="A27" s="10" t="s">
        <v>52</v>
      </c>
      <c r="B27" s="11">
        <v>1E-4</v>
      </c>
      <c r="C27" s="11" t="str">
        <f>INDEX(rngUnitSettings,MATCH("Moment",INDEX(rngUnitSettings,,1),0),2)</f>
        <v>tf*m</v>
      </c>
      <c r="D27" s="12" t="s">
        <v>53</v>
      </c>
      <c r="E27" s="41" t="s">
        <v>2057</v>
      </c>
      <c r="F27" s="1"/>
      <c r="G27" s="1"/>
      <c r="H27" s="10" t="s">
        <v>321</v>
      </c>
      <c r="I27" s="11">
        <v>15.5</v>
      </c>
      <c r="J27" s="11">
        <v>1.1000000000000001</v>
      </c>
      <c r="K27" s="11" t="str">
        <f>INDEX(rngUnitSettings,MATCH("Stress",INDEX(rngUnitSettings,,1),0),2)</f>
        <v>MPa</v>
      </c>
      <c r="L27" s="12" t="s">
        <v>322</v>
      </c>
      <c r="M27" s="41" t="s">
        <v>2057</v>
      </c>
      <c r="N27" s="1"/>
      <c r="O27" s="11"/>
      <c r="P27" s="11"/>
      <c r="Q27" s="11"/>
      <c r="R27" s="11"/>
      <c r="S27" s="11"/>
      <c r="T27" s="11" t="s">
        <v>72</v>
      </c>
      <c r="U27" s="17"/>
      <c r="V27" s="1"/>
      <c r="W27" s="1"/>
      <c r="X27" s="1"/>
      <c r="Y27" s="1"/>
      <c r="Z27" s="1"/>
      <c r="AA27" s="1"/>
      <c r="AB27" s="1"/>
      <c r="AC27" s="1"/>
      <c r="AD27" s="1"/>
      <c r="AE27" s="1"/>
      <c r="AF27" s="1"/>
      <c r="AG27" s="1"/>
      <c r="AH27" s="1"/>
      <c r="AI27" s="6" t="s">
        <v>347</v>
      </c>
      <c r="AJ27" s="6" t="s">
        <v>342</v>
      </c>
      <c r="AK27" s="6" t="s">
        <v>343</v>
      </c>
      <c r="AL27" s="6" t="s">
        <v>301</v>
      </c>
      <c r="AM27" s="6">
        <f>-$I$22</f>
        <v>-2.5000000000000001E-2</v>
      </c>
      <c r="AN27" s="6">
        <f>-$I$19</f>
        <v>-350</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f t="shared" si="0"/>
        <v>0</v>
      </c>
      <c r="DP27" s="1"/>
      <c r="DQ27" s="1"/>
      <c r="DR27" s="1"/>
      <c r="DS27" s="1"/>
      <c r="DT27" s="1"/>
      <c r="DU27" s="1"/>
      <c r="DV27" s="1"/>
      <c r="DW27" s="1"/>
      <c r="DX27" s="1"/>
      <c r="DY27" s="1"/>
      <c r="DZ27" s="1"/>
      <c r="EA27" s="1"/>
      <c r="EB27" s="1"/>
      <c r="EC27" s="1"/>
      <c r="ED27" s="1"/>
      <c r="EE27" s="1"/>
      <c r="EF27" s="1"/>
    </row>
    <row r="28" spans="1:136" x14ac:dyDescent="0.25">
      <c r="A28" s="13" t="s">
        <v>54</v>
      </c>
      <c r="B28" s="14"/>
      <c r="C28" s="14" t="s">
        <v>9</v>
      </c>
      <c r="D28" s="15"/>
      <c r="E28" s="14"/>
      <c r="F28" s="1"/>
      <c r="G28" s="1"/>
      <c r="H28" s="10" t="s">
        <v>323</v>
      </c>
      <c r="I28" s="11">
        <v>22</v>
      </c>
      <c r="J28" s="11">
        <v>1.8</v>
      </c>
      <c r="K28" s="11" t="str">
        <f>INDEX(rngUnitSettings,MATCH("Stress",INDEX(rngUnitSettings,,1),0),2)</f>
        <v>MPa</v>
      </c>
      <c r="L28" s="12" t="s">
        <v>324</v>
      </c>
      <c r="M28" s="41" t="s">
        <v>2057</v>
      </c>
      <c r="N28" s="1"/>
      <c r="O28" s="11"/>
      <c r="P28" s="11"/>
      <c r="Q28" s="11"/>
      <c r="R28" s="11"/>
      <c r="S28" s="11"/>
      <c r="T28" s="11" t="s">
        <v>72</v>
      </c>
      <c r="U28" s="17"/>
      <c r="V28" s="1"/>
      <c r="W28" s="1"/>
      <c r="X28" s="1"/>
      <c r="Y28" s="1"/>
      <c r="Z28" s="1"/>
      <c r="AA28" s="1"/>
      <c r="AB28" s="1"/>
      <c r="AC28" s="1"/>
      <c r="AD28" s="1"/>
      <c r="AE28" s="1"/>
      <c r="AF28" s="1"/>
      <c r="AG28" s="1"/>
      <c r="AH28" s="1"/>
      <c r="AI28" s="6" t="s">
        <v>347</v>
      </c>
      <c r="AJ28" s="6" t="s">
        <v>342</v>
      </c>
      <c r="AK28" s="6" t="s">
        <v>343</v>
      </c>
      <c r="AL28" s="6" t="s">
        <v>301</v>
      </c>
      <c r="AM28" s="6">
        <f>-$I$19/$I$21</f>
        <v>-1.75E-3</v>
      </c>
      <c r="AN28" s="6">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f t="shared" si="0"/>
        <v>0</v>
      </c>
      <c r="DP28" s="1"/>
      <c r="DQ28" s="1"/>
      <c r="DR28" s="1"/>
      <c r="DS28" s="1"/>
      <c r="DT28" s="1"/>
      <c r="DU28" s="1"/>
      <c r="DV28" s="1"/>
      <c r="DW28" s="1"/>
      <c r="DX28" s="1"/>
      <c r="DY28" s="1"/>
      <c r="DZ28" s="1"/>
      <c r="EA28" s="1"/>
      <c r="EB28" s="1"/>
      <c r="EC28" s="1"/>
      <c r="ED28" s="1"/>
      <c r="EE28" s="1"/>
      <c r="EF28" s="1"/>
    </row>
    <row r="29" spans="1:136" x14ac:dyDescent="0.25">
      <c r="A29" s="10" t="s">
        <v>55</v>
      </c>
      <c r="B29" s="11" t="s">
        <v>8</v>
      </c>
      <c r="C29" s="11" t="s">
        <v>9</v>
      </c>
      <c r="D29" s="12" t="s">
        <v>56</v>
      </c>
      <c r="E29" s="41" t="s">
        <v>2057</v>
      </c>
      <c r="F29" s="1"/>
      <c r="G29" s="1"/>
      <c r="H29" s="10" t="s">
        <v>325</v>
      </c>
      <c r="I29" s="11">
        <v>14.6</v>
      </c>
      <c r="J29" s="11" t="s">
        <v>9</v>
      </c>
      <c r="K29" s="11" t="str">
        <f>INDEX(rngUnitSettings,MATCH("Stress",INDEX(rngUnitSettings,,1),0),2)</f>
        <v>MPa</v>
      </c>
      <c r="L29" s="12" t="s">
        <v>326</v>
      </c>
      <c r="M29" s="41" t="s">
        <v>2057</v>
      </c>
      <c r="N29" s="1"/>
      <c r="O29" s="11"/>
      <c r="P29" s="11"/>
      <c r="Q29" s="11"/>
      <c r="R29" s="11"/>
      <c r="S29" s="11"/>
      <c r="T29" s="11" t="s">
        <v>72</v>
      </c>
      <c r="U29" s="17"/>
      <c r="V29" s="1"/>
      <c r="W29" s="1"/>
      <c r="X29" s="1"/>
      <c r="Y29" s="1"/>
      <c r="Z29" s="1"/>
      <c r="AA29" s="1"/>
      <c r="AB29" s="1"/>
      <c r="AC29" s="1"/>
      <c r="AD29" s="1"/>
      <c r="AE29" s="1"/>
      <c r="AF29" s="1"/>
      <c r="AG29" s="1"/>
      <c r="AH29" s="1"/>
      <c r="AI29" s="6" t="s">
        <v>347</v>
      </c>
      <c r="AJ29" s="6" t="s">
        <v>342</v>
      </c>
      <c r="AK29" s="6" t="s">
        <v>343</v>
      </c>
      <c r="AL29" s="6" t="s">
        <v>344</v>
      </c>
      <c r="AM29" s="6">
        <v>0</v>
      </c>
      <c r="AN29" s="6">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f t="shared" si="0"/>
        <v>0</v>
      </c>
      <c r="DP29" s="1"/>
      <c r="DQ29" s="1"/>
      <c r="DR29" s="1"/>
      <c r="DS29" s="1"/>
      <c r="DT29" s="1"/>
      <c r="DU29" s="1"/>
      <c r="DV29" s="1"/>
      <c r="DW29" s="1"/>
      <c r="DX29" s="1"/>
      <c r="DY29" s="1"/>
      <c r="DZ29" s="1"/>
      <c r="EA29" s="1"/>
      <c r="EB29" s="1"/>
      <c r="EC29" s="1"/>
      <c r="ED29" s="1"/>
      <c r="EE29" s="1"/>
      <c r="EF29" s="1"/>
    </row>
    <row r="30" spans="1:136" x14ac:dyDescent="0.25">
      <c r="A30" s="10" t="s">
        <v>57</v>
      </c>
      <c r="B30" s="11">
        <v>1</v>
      </c>
      <c r="C30" s="11" t="s">
        <v>9</v>
      </c>
      <c r="D30" s="12" t="s">
        <v>58</v>
      </c>
      <c r="E30" s="41" t="s">
        <v>2057</v>
      </c>
      <c r="F30" s="1"/>
      <c r="G30" s="1"/>
      <c r="H30" s="10" t="s">
        <v>327</v>
      </c>
      <c r="I30" s="11">
        <v>32500</v>
      </c>
      <c r="J30" s="11">
        <v>32500</v>
      </c>
      <c r="K30" s="11" t="str">
        <f>INDEX(rngUnitSettings,MATCH("Stress",INDEX(rngUnitSettings,,1),0),2)</f>
        <v>MPa</v>
      </c>
      <c r="L30" s="12" t="s">
        <v>328</v>
      </c>
      <c r="M30" s="41" t="s">
        <v>2057</v>
      </c>
      <c r="N30" s="1"/>
      <c r="O30" s="11"/>
      <c r="P30" s="11"/>
      <c r="Q30" s="11"/>
      <c r="R30" s="11"/>
      <c r="S30" s="11"/>
      <c r="T30" s="11" t="s">
        <v>72</v>
      </c>
      <c r="U30" s="17"/>
      <c r="V30" s="1"/>
      <c r="W30" s="1"/>
      <c r="X30" s="1"/>
      <c r="Y30" s="1"/>
      <c r="Z30" s="1"/>
      <c r="AA30" s="1"/>
      <c r="AB30" s="1"/>
      <c r="AC30" s="1"/>
      <c r="AD30" s="1"/>
      <c r="AE30" s="1"/>
      <c r="AF30" s="1"/>
      <c r="AG30" s="1"/>
      <c r="AH30" s="1"/>
      <c r="AI30" s="6" t="s">
        <v>347</v>
      </c>
      <c r="AJ30" s="6" t="s">
        <v>342</v>
      </c>
      <c r="AK30" s="6" t="s">
        <v>343</v>
      </c>
      <c r="AL30" s="6" t="s">
        <v>302</v>
      </c>
      <c r="AM30" s="6">
        <f>$J$19/$J$21</f>
        <v>1.75E-3</v>
      </c>
      <c r="AN30" s="6">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f t="shared" si="0"/>
        <v>0</v>
      </c>
      <c r="DP30" s="1"/>
      <c r="DQ30" s="1"/>
      <c r="DR30" s="1"/>
      <c r="DS30" s="1"/>
      <c r="DT30" s="1"/>
      <c r="DU30" s="1"/>
      <c r="DV30" s="1"/>
      <c r="DW30" s="1"/>
      <c r="DX30" s="1"/>
      <c r="DY30" s="1"/>
      <c r="DZ30" s="1"/>
      <c r="EA30" s="1"/>
      <c r="EB30" s="1"/>
      <c r="EC30" s="1"/>
      <c r="ED30" s="1"/>
      <c r="EE30" s="1"/>
      <c r="EF30" s="1"/>
    </row>
    <row r="31" spans="1:136" x14ac:dyDescent="0.25">
      <c r="A31" s="10" t="s">
        <v>59</v>
      </c>
      <c r="B31" s="11">
        <v>3.125E-2</v>
      </c>
      <c r="C31" s="11" t="s">
        <v>9</v>
      </c>
      <c r="D31" s="12" t="s">
        <v>60</v>
      </c>
      <c r="E31" s="41" t="s">
        <v>2057</v>
      </c>
      <c r="F31" s="1"/>
      <c r="G31" s="1"/>
      <c r="H31" s="10" t="s">
        <v>329</v>
      </c>
      <c r="I31" s="11">
        <v>1.5E-3</v>
      </c>
      <c r="J31" s="11">
        <v>8.0000000000000007E-5</v>
      </c>
      <c r="K31" s="11" t="s">
        <v>9</v>
      </c>
      <c r="L31" s="12" t="s">
        <v>330</v>
      </c>
      <c r="M31" s="41" t="s">
        <v>2057</v>
      </c>
      <c r="N31" s="1"/>
      <c r="O31" s="11"/>
      <c r="P31" s="11"/>
      <c r="Q31" s="11"/>
      <c r="R31" s="11"/>
      <c r="S31" s="11"/>
      <c r="T31" s="11" t="s">
        <v>72</v>
      </c>
      <c r="U31" s="17"/>
      <c r="V31" s="1"/>
      <c r="W31" s="1"/>
      <c r="X31" s="1"/>
      <c r="Y31" s="1"/>
      <c r="Z31" s="1"/>
      <c r="AA31" s="1"/>
      <c r="AB31" s="1"/>
      <c r="AC31" s="1"/>
      <c r="AD31" s="1"/>
      <c r="AE31" s="1"/>
      <c r="AF31" s="1"/>
      <c r="AG31" s="1"/>
      <c r="AH31" s="1"/>
      <c r="AI31" s="6" t="s">
        <v>347</v>
      </c>
      <c r="AJ31" s="6" t="s">
        <v>342</v>
      </c>
      <c r="AK31" s="6" t="s">
        <v>343</v>
      </c>
      <c r="AL31" s="6" t="s">
        <v>302</v>
      </c>
      <c r="AM31" s="6">
        <f>$J$22</f>
        <v>2.5000000000000001E-2</v>
      </c>
      <c r="AN31" s="6">
        <f>$J$19</f>
        <v>350</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f t="shared" si="0"/>
        <v>0</v>
      </c>
      <c r="DP31" s="1"/>
      <c r="DQ31" s="1"/>
      <c r="DR31" s="1"/>
      <c r="DS31" s="1"/>
      <c r="DT31" s="1"/>
      <c r="DU31" s="1"/>
      <c r="DV31" s="1"/>
      <c r="DW31" s="1"/>
      <c r="DX31" s="1"/>
      <c r="DY31" s="1"/>
      <c r="DZ31" s="1"/>
      <c r="EA31" s="1"/>
      <c r="EB31" s="1"/>
      <c r="EC31" s="1"/>
      <c r="ED31" s="1"/>
      <c r="EE31" s="1"/>
      <c r="EF31" s="1"/>
    </row>
    <row r="32" spans="1:136" x14ac:dyDescent="0.25">
      <c r="A32" s="10" t="s">
        <v>61</v>
      </c>
      <c r="B32" s="11">
        <v>5.0000000000000001E-4</v>
      </c>
      <c r="C32" s="11" t="s">
        <v>9</v>
      </c>
      <c r="D32" s="12" t="s">
        <v>62</v>
      </c>
      <c r="E32" s="41" t="s">
        <v>2057</v>
      </c>
      <c r="F32" s="1"/>
      <c r="G32" s="1"/>
      <c r="H32" s="10" t="s">
        <v>331</v>
      </c>
      <c r="I32" s="11">
        <v>2E-3</v>
      </c>
      <c r="J32" s="11">
        <v>1E-4</v>
      </c>
      <c r="K32" s="11" t="s">
        <v>9</v>
      </c>
      <c r="L32" s="12" t="s">
        <v>332</v>
      </c>
      <c r="M32" s="41" t="s">
        <v>2057</v>
      </c>
      <c r="N32" s="1"/>
      <c r="O32" s="11"/>
      <c r="P32" s="11"/>
      <c r="Q32" s="11"/>
      <c r="R32" s="11"/>
      <c r="S32" s="11"/>
      <c r="T32" s="11" t="s">
        <v>72</v>
      </c>
      <c r="U32" s="17"/>
      <c r="V32" s="1"/>
      <c r="W32" s="1"/>
      <c r="X32" s="1"/>
      <c r="Y32" s="1"/>
      <c r="Z32" s="1"/>
      <c r="AA32" s="1"/>
      <c r="AB32" s="1"/>
      <c r="AC32" s="1"/>
      <c r="AD32" s="1"/>
      <c r="AE32" s="1"/>
      <c r="AF32" s="1"/>
      <c r="AG32" s="1"/>
      <c r="AH32" s="1"/>
      <c r="AI32" s="6" t="s">
        <v>347</v>
      </c>
      <c r="AJ32" s="6" t="s">
        <v>342</v>
      </c>
      <c r="AK32" s="6" t="s">
        <v>345</v>
      </c>
      <c r="AL32" s="6" t="s">
        <v>301</v>
      </c>
      <c r="AM32" s="6">
        <f>-$I$23</f>
        <v>-1.4999999999999999E-2</v>
      </c>
      <c r="AN32" s="6">
        <f>-1.1*$I$19</f>
        <v>-385.00000000000006</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t="str">
        <f t="shared" si="0"/>
        <v/>
      </c>
      <c r="DP32" s="1"/>
      <c r="DQ32" s="1"/>
      <c r="DR32" s="1"/>
      <c r="DS32" s="1"/>
      <c r="DT32" s="1"/>
      <c r="DU32" s="1"/>
      <c r="DV32" s="1"/>
      <c r="DW32" s="1"/>
      <c r="DX32" s="1"/>
      <c r="DY32" s="1"/>
      <c r="DZ32" s="1"/>
      <c r="EA32" s="1"/>
      <c r="EB32" s="1"/>
      <c r="EC32" s="1"/>
      <c r="ED32" s="1"/>
      <c r="EE32" s="1"/>
      <c r="EF32" s="1"/>
    </row>
    <row r="33" spans="1:136" x14ac:dyDescent="0.25">
      <c r="A33" s="10" t="s">
        <v>63</v>
      </c>
      <c r="B33" s="11">
        <v>1.0000000000000001E-5</v>
      </c>
      <c r="C33" s="11" t="str">
        <f>INDEX(rngUnitSettings,MATCH("Curvature",INDEX(rngUnitSettings,,1),0),2)</f>
        <v>1/mm</v>
      </c>
      <c r="D33" s="12" t="s">
        <v>64</v>
      </c>
      <c r="E33" s="41" t="s">
        <v>2057</v>
      </c>
      <c r="F33" s="1"/>
      <c r="G33" s="1"/>
      <c r="H33" s="10" t="s">
        <v>333</v>
      </c>
      <c r="I33" s="11">
        <v>3.5000000000000001E-3</v>
      </c>
      <c r="J33" s="11">
        <v>1.4999999999999999E-4</v>
      </c>
      <c r="K33" s="11" t="s">
        <v>9</v>
      </c>
      <c r="L33" s="12" t="s">
        <v>334</v>
      </c>
      <c r="M33" s="41" t="s">
        <v>2057</v>
      </c>
      <c r="N33" s="1"/>
      <c r="O33" s="11"/>
      <c r="P33" s="11"/>
      <c r="Q33" s="11"/>
      <c r="R33" s="11"/>
      <c r="S33" s="11"/>
      <c r="T33" s="11" t="s">
        <v>72</v>
      </c>
      <c r="U33" s="17"/>
      <c r="V33" s="1"/>
      <c r="W33" s="1"/>
      <c r="X33" s="1"/>
      <c r="Y33" s="1"/>
      <c r="Z33" s="1"/>
      <c r="AA33" s="1"/>
      <c r="AB33" s="1"/>
      <c r="AC33" s="1"/>
      <c r="AD33" s="1"/>
      <c r="AE33" s="1"/>
      <c r="AF33" s="1"/>
      <c r="AG33" s="1"/>
      <c r="AH33" s="1"/>
      <c r="AI33" s="6" t="s">
        <v>347</v>
      </c>
      <c r="AJ33" s="6" t="s">
        <v>342</v>
      </c>
      <c r="AK33" s="6" t="s">
        <v>345</v>
      </c>
      <c r="AL33" s="6" t="s">
        <v>301</v>
      </c>
      <c r="AM33" s="6">
        <f>-(2*($I$19/$I$21+0.002)-(0.9*$I$19/$I$21))</f>
        <v>-5.9249999999999997E-3</v>
      </c>
      <c r="AN33" s="6">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t="str">
        <f t="shared" si="0"/>
        <v/>
      </c>
      <c r="DP33" s="1"/>
      <c r="DQ33" s="1"/>
      <c r="DR33" s="1"/>
      <c r="DS33" s="1"/>
      <c r="DT33" s="1"/>
      <c r="DU33" s="1"/>
      <c r="DV33" s="1"/>
      <c r="DW33" s="1"/>
      <c r="DX33" s="1"/>
      <c r="DY33" s="1"/>
      <c r="DZ33" s="1"/>
      <c r="EA33" s="1"/>
      <c r="EB33" s="1"/>
      <c r="EC33" s="1"/>
      <c r="ED33" s="1"/>
      <c r="EE33" s="1"/>
      <c r="EF33" s="1"/>
    </row>
    <row r="34" spans="1:136" x14ac:dyDescent="0.25">
      <c r="A34" s="13" t="s">
        <v>65</v>
      </c>
      <c r="B34" s="14"/>
      <c r="C34" s="14" t="s">
        <v>9</v>
      </c>
      <c r="D34" s="15"/>
      <c r="E34" s="14"/>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6" t="s">
        <v>347</v>
      </c>
      <c r="AJ34" s="6" t="s">
        <v>342</v>
      </c>
      <c r="AK34" s="6" t="s">
        <v>345</v>
      </c>
      <c r="AL34" s="6" t="s">
        <v>301</v>
      </c>
      <c r="AM34" s="6">
        <f>-($I$19/$I$21+0.002)</f>
        <v>-3.7499999999999999E-3</v>
      </c>
      <c r="AN34" s="6">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t="str">
        <f t="shared" si="0"/>
        <v/>
      </c>
      <c r="DP34" s="1"/>
      <c r="DQ34" s="1"/>
      <c r="DR34" s="1"/>
      <c r="DS34" s="1"/>
      <c r="DT34" s="1"/>
      <c r="DU34" s="1"/>
      <c r="DV34" s="1"/>
      <c r="DW34" s="1"/>
      <c r="DX34" s="1"/>
      <c r="DY34" s="1"/>
      <c r="DZ34" s="1"/>
      <c r="EA34" s="1"/>
      <c r="EB34" s="1"/>
      <c r="EC34" s="1"/>
      <c r="ED34" s="1"/>
      <c r="EE34" s="1"/>
      <c r="EF34" s="1"/>
    </row>
    <row r="35" spans="1:136" x14ac:dyDescent="0.25">
      <c r="A35" s="10" t="s">
        <v>66</v>
      </c>
      <c r="B35" s="11">
        <v>2</v>
      </c>
      <c r="C35" s="11" t="s">
        <v>33</v>
      </c>
      <c r="D35" s="12" t="s">
        <v>67</v>
      </c>
      <c r="E35" s="41" t="s">
        <v>2057</v>
      </c>
      <c r="F35" s="1"/>
      <c r="G35" s="1"/>
      <c r="H35" s="46" t="s">
        <v>2084</v>
      </c>
      <c r="I35" s="47"/>
      <c r="J35" s="47"/>
      <c r="K35" s="47"/>
      <c r="L35" s="47"/>
      <c r="M35" s="47"/>
      <c r="N35" s="47"/>
      <c r="O35" s="1"/>
      <c r="P35" s="1"/>
      <c r="Q35" s="1"/>
      <c r="R35" s="1"/>
      <c r="S35" s="1"/>
      <c r="T35" s="1"/>
      <c r="U35" s="1"/>
      <c r="V35" s="1"/>
      <c r="W35" s="1"/>
      <c r="X35" s="1"/>
      <c r="Y35" s="1"/>
      <c r="Z35" s="1"/>
      <c r="AA35" s="1"/>
      <c r="AB35" s="1"/>
      <c r="AC35" s="1"/>
      <c r="AD35" s="1"/>
      <c r="AE35" s="1"/>
      <c r="AF35" s="1"/>
      <c r="AG35" s="1"/>
      <c r="AH35" s="1"/>
      <c r="AI35" s="6" t="s">
        <v>347</v>
      </c>
      <c r="AJ35" s="6" t="s">
        <v>342</v>
      </c>
      <c r="AK35" s="6" t="s">
        <v>345</v>
      </c>
      <c r="AL35" s="6" t="s">
        <v>301</v>
      </c>
      <c r="AM35" s="6">
        <f>-(0.9*$I$19/$I$21)</f>
        <v>-1.575E-3</v>
      </c>
      <c r="AN35" s="6">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t="str">
        <f t="shared" si="0"/>
        <v/>
      </c>
      <c r="DP35" s="1"/>
      <c r="DQ35" s="1"/>
      <c r="DR35" s="1"/>
      <c r="DS35" s="1"/>
      <c r="DT35" s="1"/>
      <c r="DU35" s="1"/>
      <c r="DV35" s="1"/>
      <c r="DW35" s="1"/>
      <c r="DX35" s="1"/>
      <c r="DY35" s="1"/>
      <c r="DZ35" s="1"/>
      <c r="EA35" s="1"/>
      <c r="EB35" s="1"/>
      <c r="EC35" s="1"/>
      <c r="ED35" s="1"/>
      <c r="EE35" s="1"/>
      <c r="EF35" s="1"/>
    </row>
    <row r="36" spans="1:136" x14ac:dyDescent="0.25">
      <c r="A36" s="10" t="s">
        <v>68</v>
      </c>
      <c r="B36" s="11">
        <v>9.9999999999999998E-13</v>
      </c>
      <c r="C36" s="11" t="s">
        <v>9</v>
      </c>
      <c r="D36" s="12" t="s">
        <v>69</v>
      </c>
      <c r="E36" s="41" t="s">
        <v>2057</v>
      </c>
      <c r="F36" s="1"/>
      <c r="G36" s="1"/>
      <c r="H36" s="28"/>
      <c r="I36" s="28"/>
      <c r="J36" s="51" t="s">
        <v>287</v>
      </c>
      <c r="K36" s="51"/>
      <c r="L36" s="51"/>
      <c r="M36" s="51"/>
      <c r="N36" s="28"/>
      <c r="O36" s="1"/>
      <c r="P36" s="46" t="s">
        <v>2085</v>
      </c>
      <c r="Q36" s="47"/>
      <c r="R36" s="47"/>
      <c r="S36" s="47"/>
      <c r="T36" s="1"/>
      <c r="U36" s="1"/>
      <c r="V36" s="1"/>
      <c r="W36" s="1"/>
      <c r="X36" s="1"/>
      <c r="Y36" s="1"/>
      <c r="Z36" s="1"/>
      <c r="AA36" s="1"/>
      <c r="AB36" s="1"/>
      <c r="AC36" s="1"/>
      <c r="AD36" s="1"/>
      <c r="AE36" s="1"/>
      <c r="AF36" s="1"/>
      <c r="AG36" s="1"/>
      <c r="AH36" s="1"/>
      <c r="AI36" s="6" t="s">
        <v>347</v>
      </c>
      <c r="AJ36" s="6" t="s">
        <v>342</v>
      </c>
      <c r="AK36" s="6" t="s">
        <v>345</v>
      </c>
      <c r="AL36" s="6" t="s">
        <v>344</v>
      </c>
      <c r="AM36" s="6">
        <v>0</v>
      </c>
      <c r="AN36" s="6">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t="str">
        <f t="shared" si="0"/>
        <v/>
      </c>
      <c r="DP36" s="1"/>
      <c r="DQ36" s="1"/>
      <c r="DR36" s="1"/>
      <c r="DS36" s="1"/>
      <c r="DT36" s="1"/>
      <c r="DU36" s="1"/>
      <c r="DV36" s="1"/>
      <c r="DW36" s="1"/>
      <c r="DX36" s="1"/>
      <c r="DY36" s="1"/>
      <c r="DZ36" s="1"/>
      <c r="EA36" s="1"/>
      <c r="EB36" s="1"/>
      <c r="EC36" s="1"/>
      <c r="ED36" s="1"/>
      <c r="EE36" s="1"/>
      <c r="EF36" s="1"/>
    </row>
    <row r="37" spans="1:136" x14ac:dyDescent="0.25">
      <c r="A37" s="10"/>
      <c r="B37" s="11"/>
      <c r="C37" s="11"/>
      <c r="D37" s="12"/>
      <c r="E37" s="11"/>
      <c r="F37" s="1"/>
      <c r="G37" s="1"/>
      <c r="H37" s="28" t="s">
        <v>1</v>
      </c>
      <c r="I37" s="28" t="s">
        <v>349</v>
      </c>
      <c r="J37" s="8" t="s">
        <v>290</v>
      </c>
      <c r="K37" s="8" t="s">
        <v>350</v>
      </c>
      <c r="L37" s="8" t="s">
        <v>351</v>
      </c>
      <c r="M37" s="8" t="s">
        <v>352</v>
      </c>
      <c r="N37" s="9" t="s">
        <v>4</v>
      </c>
      <c r="O37" s="1"/>
      <c r="P37" s="7" t="s">
        <v>297</v>
      </c>
      <c r="Q37" s="7" t="str">
        <f>"N, "&amp;INDEX(rngUnitSettings,MATCH("Force",INDEX(rngUnitSettings,,1),0),2)</f>
        <v>N, tf</v>
      </c>
      <c r="R37" s="7" t="str">
        <f>"Mx, "&amp;INDEX(rngUnitSettings,MATCH("Moment",INDEX(rngUnitSettings,,1),0),2)</f>
        <v>Mx, tf*m</v>
      </c>
      <c r="S37" s="7" t="str">
        <f>"My, "&amp;INDEX(rngUnitSettings,MATCH("Moment",INDEX(rngUnitSettings,,1),0),2)</f>
        <v>My, tf*m</v>
      </c>
      <c r="T37" s="1"/>
      <c r="U37" s="1"/>
      <c r="V37" s="1"/>
      <c r="W37" s="1"/>
      <c r="X37" s="1"/>
      <c r="Y37" s="1"/>
      <c r="Z37" s="1"/>
      <c r="AA37" s="1"/>
      <c r="AB37" s="1"/>
      <c r="AC37" s="1"/>
      <c r="AD37" s="1"/>
      <c r="AE37" s="1"/>
      <c r="AF37" s="1"/>
      <c r="AG37" s="1"/>
      <c r="AH37" s="1"/>
      <c r="AI37" s="6" t="s">
        <v>347</v>
      </c>
      <c r="AJ37" s="6" t="s">
        <v>342</v>
      </c>
      <c r="AK37" s="6" t="s">
        <v>345</v>
      </c>
      <c r="AL37" s="6" t="s">
        <v>302</v>
      </c>
      <c r="AM37" s="6">
        <f>(0.9*$J$19/$J$21)</f>
        <v>1.575E-3</v>
      </c>
      <c r="AN37" s="6">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t="str">
        <f t="shared" si="0"/>
        <v/>
      </c>
      <c r="DP37" s="1"/>
      <c r="DQ37" s="1"/>
      <c r="DR37" s="1"/>
      <c r="DS37" s="1"/>
      <c r="DT37" s="1"/>
      <c r="DU37" s="1"/>
      <c r="DV37" s="1"/>
      <c r="DW37" s="1"/>
      <c r="DX37" s="1"/>
      <c r="DY37" s="1"/>
      <c r="DZ37" s="1"/>
      <c r="EA37" s="1"/>
      <c r="EB37" s="1"/>
      <c r="EC37" s="1"/>
      <c r="ED37" s="1"/>
      <c r="EE37" s="1"/>
      <c r="EF37" s="1"/>
    </row>
    <row r="38" spans="1:136" x14ac:dyDescent="0.25">
      <c r="A38" s="7" t="s">
        <v>70</v>
      </c>
      <c r="B38" s="8"/>
      <c r="C38" s="8"/>
      <c r="D38" s="9"/>
      <c r="E38" s="8"/>
      <c r="F38" s="1"/>
      <c r="G38" s="1"/>
      <c r="H38" s="13" t="s">
        <v>353</v>
      </c>
      <c r="I38" s="13"/>
      <c r="J38" s="14"/>
      <c r="K38" s="14"/>
      <c r="L38" s="14"/>
      <c r="M38" s="14"/>
      <c r="N38" s="29"/>
      <c r="O38" s="1"/>
      <c r="P38" s="11" t="str">
        <f>IF(INDEX(rngLoadCombinations,2,1)="","",INDEX(rngLoadCombinations,2,1))</f>
        <v/>
      </c>
      <c r="Q38" s="11">
        <v>0</v>
      </c>
      <c r="R38" s="11">
        <v>0</v>
      </c>
      <c r="S38" s="11">
        <v>0</v>
      </c>
      <c r="T38" s="1"/>
      <c r="U38" s="1"/>
      <c r="V38" s="1"/>
      <c r="W38" s="1"/>
      <c r="X38" s="1"/>
      <c r="Y38" s="1"/>
      <c r="Z38" s="1"/>
      <c r="AA38" s="1"/>
      <c r="AB38" s="1"/>
      <c r="AC38" s="1"/>
      <c r="AD38" s="1"/>
      <c r="AE38" s="1"/>
      <c r="AF38" s="1"/>
      <c r="AG38" s="1"/>
      <c r="AH38" s="1"/>
      <c r="AI38" s="6" t="s">
        <v>347</v>
      </c>
      <c r="AJ38" s="6" t="s">
        <v>342</v>
      </c>
      <c r="AK38" s="6" t="s">
        <v>345</v>
      </c>
      <c r="AL38" s="6" t="s">
        <v>302</v>
      </c>
      <c r="AM38" s="6">
        <f>($J$19/$J$21+0.002)</f>
        <v>3.7499999999999999E-3</v>
      </c>
      <c r="AN38" s="6">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t="str">
        <f t="shared" si="0"/>
        <v/>
      </c>
      <c r="DP38" s="1"/>
      <c r="DQ38" s="1"/>
      <c r="DR38" s="1"/>
      <c r="DS38" s="1"/>
      <c r="DT38" s="1"/>
      <c r="DU38" s="1"/>
      <c r="DV38" s="1"/>
      <c r="DW38" s="1"/>
      <c r="DX38" s="1"/>
      <c r="DY38" s="1"/>
      <c r="DZ38" s="1"/>
      <c r="EA38" s="1"/>
      <c r="EB38" s="1"/>
      <c r="EC38" s="1"/>
      <c r="ED38" s="1"/>
      <c r="EE38" s="1"/>
      <c r="EF38" s="1"/>
    </row>
    <row r="39" spans="1:136" x14ac:dyDescent="0.25">
      <c r="A39" s="13" t="s">
        <v>40</v>
      </c>
      <c r="B39" s="14"/>
      <c r="C39" s="14" t="s">
        <v>9</v>
      </c>
      <c r="D39" s="15"/>
      <c r="E39" s="14"/>
      <c r="F39" s="1"/>
      <c r="G39" s="1"/>
      <c r="H39" s="10" t="s">
        <v>354</v>
      </c>
      <c r="I39" s="10" t="s">
        <v>355</v>
      </c>
      <c r="J39" s="11" t="s">
        <v>290</v>
      </c>
      <c r="K39" s="11" t="s">
        <v>350</v>
      </c>
      <c r="L39" s="11" t="s">
        <v>351</v>
      </c>
      <c r="M39" s="11" t="s">
        <v>352</v>
      </c>
      <c r="N39" s="17" t="s">
        <v>356</v>
      </c>
      <c r="O39" s="1"/>
      <c r="P39" s="11" t="str">
        <f>IF(INDEX(rngLoadCombinations,3,1)="","",INDEX(rngLoadCombinations,3,1))</f>
        <v/>
      </c>
      <c r="Q39" s="11">
        <v>0</v>
      </c>
      <c r="R39" s="11">
        <v>0</v>
      </c>
      <c r="S39" s="11">
        <v>0</v>
      </c>
      <c r="T39" s="1"/>
      <c r="U39" s="1"/>
      <c r="V39" s="1"/>
      <c r="W39" s="1"/>
      <c r="X39" s="1"/>
      <c r="Y39" s="1"/>
      <c r="Z39" s="1"/>
      <c r="AA39" s="1"/>
      <c r="AB39" s="1"/>
      <c r="AC39" s="1"/>
      <c r="AD39" s="1"/>
      <c r="AE39" s="1"/>
      <c r="AF39" s="1"/>
      <c r="AG39" s="1"/>
      <c r="AH39" s="1"/>
      <c r="AI39" s="6" t="s">
        <v>347</v>
      </c>
      <c r="AJ39" s="6" t="s">
        <v>342</v>
      </c>
      <c r="AK39" s="6" t="s">
        <v>345</v>
      </c>
      <c r="AL39" s="6" t="s">
        <v>302</v>
      </c>
      <c r="AM39" s="6">
        <f>(2*($J$19/$J$21+0.002)-(0.9*$J$19/$J$21))</f>
        <v>5.9249999999999997E-3</v>
      </c>
      <c r="AN39" s="6">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t="str">
        <f t="shared" si="0"/>
        <v/>
      </c>
      <c r="DP39" s="1"/>
      <c r="DQ39" s="1"/>
      <c r="DR39" s="1"/>
      <c r="DS39" s="1"/>
      <c r="DT39" s="1"/>
      <c r="DU39" s="1"/>
      <c r="DV39" s="1"/>
      <c r="DW39" s="1"/>
      <c r="DX39" s="1"/>
      <c r="DY39" s="1"/>
      <c r="DZ39" s="1"/>
      <c r="EA39" s="1"/>
      <c r="EB39" s="1"/>
      <c r="EC39" s="1"/>
      <c r="ED39" s="1"/>
      <c r="EE39" s="1"/>
      <c r="EF39" s="1"/>
    </row>
    <row r="40" spans="1:136" x14ac:dyDescent="0.25">
      <c r="A40" s="10" t="s">
        <v>71</v>
      </c>
      <c r="B40" s="11" t="s">
        <v>72</v>
      </c>
      <c r="C40" s="11" t="s">
        <v>9</v>
      </c>
      <c r="D40" s="12" t="s">
        <v>73</v>
      </c>
      <c r="E40" s="41" t="s">
        <v>2057</v>
      </c>
      <c r="F40" s="1"/>
      <c r="G40" s="1"/>
      <c r="H40" s="10" t="s">
        <v>357</v>
      </c>
      <c r="I40" s="10" t="s">
        <v>358</v>
      </c>
      <c r="J40" s="11" t="s">
        <v>359</v>
      </c>
      <c r="K40" s="11" t="s">
        <v>360</v>
      </c>
      <c r="L40" s="11" t="s">
        <v>361</v>
      </c>
      <c r="M40" s="11" t="s">
        <v>362</v>
      </c>
      <c r="N40" s="17" t="s">
        <v>363</v>
      </c>
      <c r="O40" s="1"/>
      <c r="P40" s="11" t="str">
        <f>IF(INDEX(rngLoadCombinations,4,1)="","",INDEX(rngLoadCombinations,4,1))</f>
        <v/>
      </c>
      <c r="Q40" s="11">
        <v>0</v>
      </c>
      <c r="R40" s="11">
        <v>0</v>
      </c>
      <c r="S40" s="11">
        <v>0</v>
      </c>
      <c r="T40" s="1"/>
      <c r="U40" s="1"/>
      <c r="V40" s="1"/>
      <c r="W40" s="1"/>
      <c r="X40" s="1"/>
      <c r="Y40" s="1"/>
      <c r="Z40" s="1"/>
      <c r="AA40" s="1"/>
      <c r="AB40" s="1"/>
      <c r="AC40" s="1"/>
      <c r="AD40" s="1"/>
      <c r="AE40" s="1"/>
      <c r="AF40" s="1"/>
      <c r="AG40" s="1"/>
      <c r="AH40" s="1"/>
      <c r="AI40" s="6" t="s">
        <v>347</v>
      </c>
      <c r="AJ40" s="6" t="s">
        <v>342</v>
      </c>
      <c r="AK40" s="6" t="s">
        <v>345</v>
      </c>
      <c r="AL40" s="6" t="s">
        <v>302</v>
      </c>
      <c r="AM40" s="6">
        <f>$J$23</f>
        <v>1.4999999999999999E-2</v>
      </c>
      <c r="AN40" s="6">
        <f>1.1*$J$19</f>
        <v>385.00000000000006</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t="str">
        <f t="shared" si="0"/>
        <v/>
      </c>
      <c r="DP40" s="1"/>
      <c r="DQ40" s="1"/>
      <c r="DR40" s="1"/>
      <c r="DS40" s="1"/>
      <c r="DT40" s="1"/>
      <c r="DU40" s="1"/>
      <c r="DV40" s="1"/>
      <c r="DW40" s="1"/>
      <c r="DX40" s="1"/>
      <c r="DY40" s="1"/>
      <c r="DZ40" s="1"/>
      <c r="EA40" s="1"/>
      <c r="EB40" s="1"/>
      <c r="EC40" s="1"/>
      <c r="ED40" s="1"/>
      <c r="EE40" s="1"/>
      <c r="EF40" s="1"/>
    </row>
    <row r="41" spans="1:136" x14ac:dyDescent="0.25">
      <c r="A41" s="10" t="s">
        <v>74</v>
      </c>
      <c r="B41" s="11">
        <v>60</v>
      </c>
      <c r="C41" s="11">
        <v>60</v>
      </c>
      <c r="D41" s="12" t="s">
        <v>33</v>
      </c>
      <c r="E41" s="41" t="s">
        <v>2057</v>
      </c>
      <c r="F41" s="1" t="s">
        <v>2099</v>
      </c>
      <c r="G41" s="1" t="s">
        <v>2100</v>
      </c>
      <c r="H41" s="13" t="s">
        <v>364</v>
      </c>
      <c r="I41" s="13"/>
      <c r="J41" s="14"/>
      <c r="K41" s="14"/>
      <c r="L41" s="14"/>
      <c r="M41" s="14"/>
      <c r="N41" s="29"/>
      <c r="O41" s="1"/>
      <c r="P41" s="11" t="str">
        <f>IF(INDEX(rngLoadCombinations,5,1)="","",INDEX(rngLoadCombinations,5,1))</f>
        <v/>
      </c>
      <c r="Q41" s="11">
        <v>0</v>
      </c>
      <c r="R41" s="11">
        <v>0</v>
      </c>
      <c r="S41" s="11">
        <v>0</v>
      </c>
      <c r="T41" s="1"/>
      <c r="U41" s="1"/>
      <c r="V41" s="1"/>
      <c r="W41" s="1"/>
      <c r="X41" s="1"/>
      <c r="Y41" s="1"/>
      <c r="Z41" s="1"/>
      <c r="AA41" s="1"/>
      <c r="AB41" s="1"/>
      <c r="AC41" s="1"/>
      <c r="AD41" s="1"/>
      <c r="AE41" s="1"/>
      <c r="AF41" s="1"/>
      <c r="AG41" s="1"/>
      <c r="AH41" s="1"/>
      <c r="AI41" s="6" t="s">
        <v>347</v>
      </c>
      <c r="AJ41" s="6" t="s">
        <v>346</v>
      </c>
      <c r="AK41" s="6" t="s">
        <v>343</v>
      </c>
      <c r="AL41" s="6" t="s">
        <v>301</v>
      </c>
      <c r="AM41" s="6">
        <f>-$I$22</f>
        <v>-2.5000000000000001E-2</v>
      </c>
      <c r="AN41" s="6">
        <f>-$I$20</f>
        <v>-390</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t="str">
        <f t="shared" si="0"/>
        <v/>
      </c>
      <c r="DP41" s="1"/>
      <c r="DQ41" s="1"/>
      <c r="DR41" s="1"/>
      <c r="DS41" s="1"/>
      <c r="DT41" s="1"/>
      <c r="DU41" s="1"/>
      <c r="DV41" s="1"/>
      <c r="DW41" s="1"/>
      <c r="DX41" s="1"/>
      <c r="DY41" s="1"/>
      <c r="DZ41" s="1"/>
      <c r="EA41" s="1"/>
      <c r="EB41" s="1"/>
      <c r="EC41" s="1"/>
      <c r="ED41" s="1"/>
      <c r="EE41" s="1"/>
      <c r="EF41" s="1"/>
    </row>
    <row r="42" spans="1:136" x14ac:dyDescent="0.25">
      <c r="A42" s="13" t="s">
        <v>75</v>
      </c>
      <c r="B42" s="14"/>
      <c r="C42" s="14" t="s">
        <v>9</v>
      </c>
      <c r="D42" s="15"/>
      <c r="E42" s="14"/>
      <c r="F42" s="1"/>
      <c r="G42" s="1"/>
      <c r="H42" s="10" t="s">
        <v>365</v>
      </c>
      <c r="I42" s="10" t="s">
        <v>366</v>
      </c>
      <c r="J42" s="11" t="s">
        <v>8</v>
      </c>
      <c r="K42" s="11" t="s">
        <v>211</v>
      </c>
      <c r="L42" s="11" t="s">
        <v>8</v>
      </c>
      <c r="M42" s="11" t="s">
        <v>8</v>
      </c>
      <c r="N42" s="17" t="s">
        <v>367</v>
      </c>
      <c r="O42" s="1"/>
      <c r="P42" s="11" t="str">
        <f>IF(INDEX(rngLoadCombinations,6,1)="","",INDEX(rngLoadCombinations,6,1))</f>
        <v/>
      </c>
      <c r="Q42" s="11">
        <v>0</v>
      </c>
      <c r="R42" s="11">
        <v>0</v>
      </c>
      <c r="S42" s="11">
        <v>0</v>
      </c>
      <c r="T42" s="1"/>
      <c r="U42" s="1"/>
      <c r="V42" s="1"/>
      <c r="W42" s="1"/>
      <c r="X42" s="1"/>
      <c r="Y42" s="1"/>
      <c r="Z42" s="1"/>
      <c r="AA42" s="1"/>
      <c r="AB42" s="1"/>
      <c r="AC42" s="1"/>
      <c r="AD42" s="1"/>
      <c r="AE42" s="1"/>
      <c r="AF42" s="1"/>
      <c r="AG42" s="1"/>
      <c r="AH42" s="1"/>
      <c r="AI42" s="6" t="s">
        <v>347</v>
      </c>
      <c r="AJ42" s="6" t="s">
        <v>346</v>
      </c>
      <c r="AK42" s="6" t="s">
        <v>343</v>
      </c>
      <c r="AL42" s="6" t="s">
        <v>301</v>
      </c>
      <c r="AM42" s="6">
        <f>-$I$20/$I$21</f>
        <v>-1.9499999999999999E-3</v>
      </c>
      <c r="AN42" s="6">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t="str">
        <f t="shared" si="0"/>
        <v/>
      </c>
      <c r="DP42" s="1"/>
      <c r="DQ42" s="1"/>
      <c r="DR42" s="1"/>
      <c r="DS42" s="1"/>
      <c r="DT42" s="1"/>
      <c r="DU42" s="1"/>
      <c r="DV42" s="1"/>
      <c r="DW42" s="1"/>
      <c r="DX42" s="1"/>
      <c r="DY42" s="1"/>
      <c r="DZ42" s="1"/>
      <c r="EA42" s="1"/>
      <c r="EB42" s="1"/>
      <c r="EC42" s="1"/>
      <c r="ED42" s="1"/>
      <c r="EE42" s="1"/>
      <c r="EF42" s="1"/>
    </row>
    <row r="43" spans="1:136" x14ac:dyDescent="0.25">
      <c r="A43" s="10" t="s">
        <v>76</v>
      </c>
      <c r="B43" s="11">
        <v>1.0000000000000001E-5</v>
      </c>
      <c r="C43" s="11" t="s">
        <v>9</v>
      </c>
      <c r="D43" s="12" t="s">
        <v>77</v>
      </c>
      <c r="E43" s="41" t="s">
        <v>2057</v>
      </c>
      <c r="F43" s="1"/>
      <c r="G43" s="1"/>
      <c r="H43" s="10" t="s">
        <v>368</v>
      </c>
      <c r="I43" s="10" t="s">
        <v>369</v>
      </c>
      <c r="J43" s="11" t="s">
        <v>8</v>
      </c>
      <c r="K43" s="11" t="s">
        <v>211</v>
      </c>
      <c r="L43" s="11" t="s">
        <v>8</v>
      </c>
      <c r="M43" s="11" t="s">
        <v>211</v>
      </c>
      <c r="N43" s="17" t="s">
        <v>370</v>
      </c>
      <c r="O43" s="1"/>
      <c r="P43" s="11" t="str">
        <f>IF(INDEX(rngLoadCombinations,7,1)="","",INDEX(rngLoadCombinations,7,1))</f>
        <v/>
      </c>
      <c r="Q43" s="11">
        <v>0</v>
      </c>
      <c r="R43" s="11">
        <v>0</v>
      </c>
      <c r="S43" s="11">
        <v>0</v>
      </c>
      <c r="T43" s="1"/>
      <c r="U43" s="1"/>
      <c r="V43" s="1"/>
      <c r="W43" s="1"/>
      <c r="X43" s="1"/>
      <c r="Y43" s="1"/>
      <c r="Z43" s="1"/>
      <c r="AA43" s="1"/>
      <c r="AB43" s="1"/>
      <c r="AC43" s="1"/>
      <c r="AD43" s="1"/>
      <c r="AE43" s="1"/>
      <c r="AF43" s="1"/>
      <c r="AG43" s="1"/>
      <c r="AH43" s="1"/>
      <c r="AI43" s="6" t="s">
        <v>347</v>
      </c>
      <c r="AJ43" s="6" t="s">
        <v>346</v>
      </c>
      <c r="AK43" s="6" t="s">
        <v>343</v>
      </c>
      <c r="AL43" s="6" t="s">
        <v>344</v>
      </c>
      <c r="AM43" s="6">
        <v>0</v>
      </c>
      <c r="AN43" s="6">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t="str">
        <f t="shared" si="0"/>
        <v/>
      </c>
      <c r="DP43" s="1"/>
      <c r="DQ43" s="1"/>
      <c r="DR43" s="1"/>
      <c r="DS43" s="1"/>
      <c r="DT43" s="1"/>
      <c r="DU43" s="1"/>
      <c r="DV43" s="1"/>
      <c r="DW43" s="1"/>
      <c r="DX43" s="1"/>
      <c r="DY43" s="1"/>
      <c r="DZ43" s="1"/>
      <c r="EA43" s="1"/>
      <c r="EB43" s="1"/>
      <c r="EC43" s="1"/>
      <c r="ED43" s="1"/>
      <c r="EE43" s="1"/>
      <c r="EF43" s="1"/>
    </row>
    <row r="44" spans="1:136" x14ac:dyDescent="0.25">
      <c r="A44" s="13" t="s">
        <v>78</v>
      </c>
      <c r="B44" s="14"/>
      <c r="C44" s="14" t="s">
        <v>9</v>
      </c>
      <c r="D44" s="15"/>
      <c r="E44" s="14"/>
      <c r="F44" s="1"/>
      <c r="G44" s="1"/>
      <c r="H44" s="10" t="s">
        <v>371</v>
      </c>
      <c r="I44" s="10" t="s">
        <v>372</v>
      </c>
      <c r="J44" s="11" t="s">
        <v>211</v>
      </c>
      <c r="K44" s="11" t="s">
        <v>8</v>
      </c>
      <c r="L44" s="11" t="s">
        <v>8</v>
      </c>
      <c r="M44" s="11" t="s">
        <v>211</v>
      </c>
      <c r="N44" s="17" t="s">
        <v>373</v>
      </c>
      <c r="O44" s="1"/>
      <c r="P44" s="11" t="str">
        <f>IF(INDEX(rngLoadCombinations,8,1)="","",INDEX(rngLoadCombinations,8,1))</f>
        <v/>
      </c>
      <c r="Q44" s="11">
        <v>0</v>
      </c>
      <c r="R44" s="11">
        <v>0</v>
      </c>
      <c r="S44" s="11">
        <v>0</v>
      </c>
      <c r="T44" s="1"/>
      <c r="U44" s="1"/>
      <c r="V44" s="1"/>
      <c r="W44" s="1"/>
      <c r="X44" s="1"/>
      <c r="Y44" s="1"/>
      <c r="Z44" s="1"/>
      <c r="AA44" s="1"/>
      <c r="AB44" s="1"/>
      <c r="AC44" s="1"/>
      <c r="AD44" s="1"/>
      <c r="AE44" s="1"/>
      <c r="AF44" s="1"/>
      <c r="AG44" s="1"/>
      <c r="AH44" s="1"/>
      <c r="AI44" s="6" t="s">
        <v>347</v>
      </c>
      <c r="AJ44" s="6" t="s">
        <v>346</v>
      </c>
      <c r="AK44" s="6" t="s">
        <v>343</v>
      </c>
      <c r="AL44" s="6" t="s">
        <v>302</v>
      </c>
      <c r="AM44" s="6">
        <f>$J$20/$J$21</f>
        <v>1.9499999999999999E-3</v>
      </c>
      <c r="AN44" s="6">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t="str">
        <f t="shared" si="0"/>
        <v/>
      </c>
      <c r="DP44" s="1"/>
      <c r="DQ44" s="1"/>
      <c r="DR44" s="1"/>
      <c r="DS44" s="1"/>
      <c r="DT44" s="1"/>
      <c r="DU44" s="1"/>
      <c r="DV44" s="1"/>
      <c r="DW44" s="1"/>
      <c r="DX44" s="1"/>
      <c r="DY44" s="1"/>
      <c r="DZ44" s="1"/>
      <c r="EA44" s="1"/>
      <c r="EB44" s="1"/>
      <c r="EC44" s="1"/>
      <c r="ED44" s="1"/>
      <c r="EE44" s="1"/>
      <c r="EF44" s="1"/>
    </row>
    <row r="45" spans="1:136" x14ac:dyDescent="0.25">
      <c r="A45" s="10" t="s">
        <v>79</v>
      </c>
      <c r="B45" s="11">
        <v>1024</v>
      </c>
      <c r="C45" s="11">
        <v>1024</v>
      </c>
      <c r="D45" s="12"/>
      <c r="E45" s="41" t="s">
        <v>2057</v>
      </c>
      <c r="F45" s="1" t="s">
        <v>2099</v>
      </c>
      <c r="G45" s="1" t="s">
        <v>2100</v>
      </c>
      <c r="H45" s="10" t="s">
        <v>374</v>
      </c>
      <c r="I45" s="10" t="s">
        <v>375</v>
      </c>
      <c r="J45" s="11" t="s">
        <v>8</v>
      </c>
      <c r="K45" s="11" t="s">
        <v>211</v>
      </c>
      <c r="L45" s="11" t="s">
        <v>211</v>
      </c>
      <c r="M45" s="11" t="s">
        <v>211</v>
      </c>
      <c r="N45" s="17" t="s">
        <v>376</v>
      </c>
      <c r="O45" s="1"/>
      <c r="P45" s="11" t="str">
        <f>IF(INDEX(rngLoadCombinations,9,1)="","",INDEX(rngLoadCombinations,9,1))</f>
        <v/>
      </c>
      <c r="Q45" s="11">
        <v>0</v>
      </c>
      <c r="R45" s="11">
        <v>0</v>
      </c>
      <c r="S45" s="11">
        <v>0</v>
      </c>
      <c r="T45" s="1"/>
      <c r="U45" s="1"/>
      <c r="V45" s="1"/>
      <c r="W45" s="1"/>
      <c r="X45" s="1"/>
      <c r="Y45" s="1"/>
      <c r="Z45" s="1"/>
      <c r="AA45" s="1"/>
      <c r="AB45" s="1"/>
      <c r="AC45" s="1"/>
      <c r="AD45" s="1"/>
      <c r="AE45" s="1"/>
      <c r="AF45" s="1"/>
      <c r="AG45" s="1"/>
      <c r="AH45" s="1"/>
      <c r="AI45" s="6" t="s">
        <v>347</v>
      </c>
      <c r="AJ45" s="6" t="s">
        <v>346</v>
      </c>
      <c r="AK45" s="6" t="s">
        <v>343</v>
      </c>
      <c r="AL45" s="6" t="s">
        <v>302</v>
      </c>
      <c r="AM45" s="6">
        <f>$J$22</f>
        <v>2.5000000000000001E-2</v>
      </c>
      <c r="AN45" s="6">
        <f>$J$20</f>
        <v>390</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t="str">
        <f t="shared" si="0"/>
        <v/>
      </c>
      <c r="DP45" s="1"/>
      <c r="DQ45" s="1"/>
      <c r="DR45" s="1"/>
      <c r="DS45" s="1"/>
      <c r="DT45" s="1"/>
      <c r="DU45" s="1"/>
      <c r="DV45" s="1"/>
      <c r="DW45" s="1"/>
      <c r="DX45" s="1"/>
      <c r="DY45" s="1"/>
      <c r="DZ45" s="1"/>
      <c r="EA45" s="1"/>
      <c r="EB45" s="1"/>
      <c r="EC45" s="1"/>
      <c r="ED45" s="1"/>
      <c r="EE45" s="1"/>
      <c r="EF45" s="1"/>
    </row>
    <row r="46" spans="1:136" x14ac:dyDescent="0.25">
      <c r="A46" s="10" t="s">
        <v>80</v>
      </c>
      <c r="B46" s="11" t="s">
        <v>81</v>
      </c>
      <c r="C46" s="11" t="s">
        <v>9</v>
      </c>
      <c r="D46" s="12" t="s">
        <v>82</v>
      </c>
      <c r="E46" s="41" t="s">
        <v>2057</v>
      </c>
      <c r="F46" s="1"/>
      <c r="G46" s="1"/>
      <c r="H46" s="13" t="s">
        <v>377</v>
      </c>
      <c r="I46" s="13"/>
      <c r="J46" s="14"/>
      <c r="K46" s="14"/>
      <c r="L46" s="14"/>
      <c r="M46" s="14"/>
      <c r="N46" s="29"/>
      <c r="O46" s="1"/>
      <c r="P46" s="11" t="str">
        <f>IF(INDEX(rngLoadCombinations,10,1)="","",INDEX(rngLoadCombinations,10,1))</f>
        <v/>
      </c>
      <c r="Q46" s="11">
        <v>0</v>
      </c>
      <c r="R46" s="11">
        <v>0</v>
      </c>
      <c r="S46" s="11">
        <v>0</v>
      </c>
      <c r="T46" s="1"/>
      <c r="U46" s="1"/>
      <c r="V46" s="1"/>
      <c r="W46" s="1"/>
      <c r="X46" s="1"/>
      <c r="Y46" s="1"/>
      <c r="Z46" s="1"/>
      <c r="AA46" s="1"/>
      <c r="AB46" s="1"/>
      <c r="AC46" s="1"/>
      <c r="AD46" s="1"/>
      <c r="AE46" s="1"/>
      <c r="AF46" s="1"/>
      <c r="AG46" s="1"/>
      <c r="AH46" s="1"/>
      <c r="AI46" s="6" t="s">
        <v>347</v>
      </c>
      <c r="AJ46" s="6" t="s">
        <v>346</v>
      </c>
      <c r="AK46" s="6" t="s">
        <v>345</v>
      </c>
      <c r="AL46" s="6" t="s">
        <v>301</v>
      </c>
      <c r="AM46" s="6">
        <f>-$I$23</f>
        <v>-1.4999999999999999E-2</v>
      </c>
      <c r="AN46" s="6">
        <f>-1.1*$I$20</f>
        <v>-429.00000000000006</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t="str">
        <f t="shared" si="0"/>
        <v/>
      </c>
      <c r="DP46" s="1"/>
      <c r="DQ46" s="1"/>
      <c r="DR46" s="1"/>
      <c r="DS46" s="1"/>
      <c r="DT46" s="1"/>
      <c r="DU46" s="1"/>
      <c r="DV46" s="1"/>
      <c r="DW46" s="1"/>
      <c r="DX46" s="1"/>
      <c r="DY46" s="1"/>
      <c r="DZ46" s="1"/>
      <c r="EA46" s="1"/>
      <c r="EB46" s="1"/>
      <c r="EC46" s="1"/>
      <c r="ED46" s="1"/>
      <c r="EE46" s="1"/>
      <c r="EF46" s="1"/>
    </row>
    <row r="47" spans="1:136" x14ac:dyDescent="0.25">
      <c r="A47" s="10" t="s">
        <v>83</v>
      </c>
      <c r="B47" s="11">
        <v>1</v>
      </c>
      <c r="C47" s="11">
        <v>1</v>
      </c>
      <c r="D47" s="12"/>
      <c r="E47" s="41" t="s">
        <v>2057</v>
      </c>
      <c r="F47" s="1" t="s">
        <v>2099</v>
      </c>
      <c r="G47" s="1" t="s">
        <v>2100</v>
      </c>
      <c r="H47" s="10" t="s">
        <v>378</v>
      </c>
      <c r="I47" s="10" t="s">
        <v>379</v>
      </c>
      <c r="J47" s="11" t="s">
        <v>380</v>
      </c>
      <c r="K47" s="11" t="s">
        <v>380</v>
      </c>
      <c r="L47" s="11" t="s">
        <v>380</v>
      </c>
      <c r="M47" s="11" t="s">
        <v>380</v>
      </c>
      <c r="N47" s="17" t="s">
        <v>381</v>
      </c>
      <c r="O47" s="1"/>
      <c r="P47" s="11" t="str">
        <f>IF(INDEX(rngLoadCombinations,11,1)="","",INDEX(rngLoadCombinations,11,1))</f>
        <v/>
      </c>
      <c r="Q47" s="11">
        <v>0</v>
      </c>
      <c r="R47" s="11">
        <v>0</v>
      </c>
      <c r="S47" s="11">
        <v>0</v>
      </c>
      <c r="T47" s="1"/>
      <c r="U47" s="1"/>
      <c r="V47" s="1"/>
      <c r="W47" s="1"/>
      <c r="X47" s="1"/>
      <c r="Y47" s="1"/>
      <c r="Z47" s="1"/>
      <c r="AA47" s="1"/>
      <c r="AB47" s="1"/>
      <c r="AC47" s="1"/>
      <c r="AD47" s="1"/>
      <c r="AE47" s="1"/>
      <c r="AF47" s="1"/>
      <c r="AG47" s="1"/>
      <c r="AH47" s="1"/>
      <c r="AI47" s="6" t="s">
        <v>347</v>
      </c>
      <c r="AJ47" s="6" t="s">
        <v>346</v>
      </c>
      <c r="AK47" s="6" t="s">
        <v>345</v>
      </c>
      <c r="AL47" s="6" t="s">
        <v>301</v>
      </c>
      <c r="AM47" s="6">
        <f>-(2*($I$20/$I$21+0.002)-(0.9*$I$20/$I$21))</f>
        <v>-6.1450000000000012E-3</v>
      </c>
      <c r="AN47" s="6">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t="str">
        <f t="shared" si="0"/>
        <v/>
      </c>
      <c r="DP47" s="1"/>
      <c r="DQ47" s="1"/>
      <c r="DR47" s="1"/>
      <c r="DS47" s="1"/>
      <c r="DT47" s="1"/>
      <c r="DU47" s="1"/>
      <c r="DV47" s="1"/>
      <c r="DW47" s="1"/>
      <c r="DX47" s="1"/>
      <c r="DY47" s="1"/>
      <c r="DZ47" s="1"/>
      <c r="EA47" s="1"/>
      <c r="EB47" s="1"/>
      <c r="EC47" s="1"/>
      <c r="ED47" s="1"/>
      <c r="EE47" s="1"/>
      <c r="EF47" s="1"/>
    </row>
    <row r="48" spans="1:136" x14ac:dyDescent="0.25">
      <c r="A48" s="10" t="s">
        <v>84</v>
      </c>
      <c r="B48" s="11">
        <v>0.01</v>
      </c>
      <c r="C48" s="11">
        <v>0.01</v>
      </c>
      <c r="D48" s="12"/>
      <c r="E48" s="41" t="s">
        <v>2057</v>
      </c>
      <c r="F48" s="1" t="s">
        <v>2099</v>
      </c>
      <c r="G48" s="1" t="s">
        <v>2100</v>
      </c>
      <c r="H48" s="13" t="s">
        <v>382</v>
      </c>
      <c r="I48" s="13"/>
      <c r="J48" s="14"/>
      <c r="K48" s="14"/>
      <c r="L48" s="14"/>
      <c r="M48" s="14"/>
      <c r="N48" s="29"/>
      <c r="O48" s="1"/>
      <c r="P48" s="11" t="str">
        <f>IF(INDEX(rngLoadCombinations,12,1)="","",INDEX(rngLoadCombinations,12,1))</f>
        <v/>
      </c>
      <c r="Q48" s="11">
        <v>0</v>
      </c>
      <c r="R48" s="11">
        <v>0</v>
      </c>
      <c r="S48" s="11">
        <v>0</v>
      </c>
      <c r="T48" s="1"/>
      <c r="U48" s="1"/>
      <c r="V48" s="1"/>
      <c r="W48" s="1"/>
      <c r="X48" s="1"/>
      <c r="Y48" s="1"/>
      <c r="Z48" s="1"/>
      <c r="AA48" s="1"/>
      <c r="AB48" s="1"/>
      <c r="AC48" s="1"/>
      <c r="AD48" s="1"/>
      <c r="AE48" s="1"/>
      <c r="AF48" s="1"/>
      <c r="AG48" s="1"/>
      <c r="AH48" s="1"/>
      <c r="AI48" s="6" t="s">
        <v>347</v>
      </c>
      <c r="AJ48" s="6" t="s">
        <v>346</v>
      </c>
      <c r="AK48" s="6" t="s">
        <v>345</v>
      </c>
      <c r="AL48" s="6" t="s">
        <v>301</v>
      </c>
      <c r="AM48" s="6">
        <f>-($I$20/$I$21+0.002)</f>
        <v>-3.9500000000000004E-3</v>
      </c>
      <c r="AN48" s="6">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t="str">
        <f t="shared" si="0"/>
        <v/>
      </c>
      <c r="DP48" s="1"/>
      <c r="DQ48" s="1"/>
      <c r="DR48" s="1"/>
      <c r="DS48" s="1"/>
      <c r="DT48" s="1"/>
      <c r="DU48" s="1"/>
      <c r="DV48" s="1"/>
      <c r="DW48" s="1"/>
      <c r="DX48" s="1"/>
      <c r="DY48" s="1"/>
      <c r="DZ48" s="1"/>
      <c r="EA48" s="1"/>
      <c r="EB48" s="1"/>
      <c r="EC48" s="1"/>
      <c r="ED48" s="1"/>
      <c r="EE48" s="1"/>
      <c r="EF48" s="1"/>
    </row>
    <row r="49" spans="1:136" x14ac:dyDescent="0.25">
      <c r="A49" s="10" t="s">
        <v>85</v>
      </c>
      <c r="B49" s="11">
        <v>0</v>
      </c>
      <c r="C49" s="11">
        <v>0</v>
      </c>
      <c r="D49" s="12" t="s">
        <v>33</v>
      </c>
      <c r="E49" s="41" t="s">
        <v>2057</v>
      </c>
      <c r="F49" s="1" t="s">
        <v>2099</v>
      </c>
      <c r="G49" s="1" t="s">
        <v>2100</v>
      </c>
      <c r="H49" s="10" t="s">
        <v>378</v>
      </c>
      <c r="I49" s="10" t="s">
        <v>383</v>
      </c>
      <c r="J49" s="11" t="s">
        <v>380</v>
      </c>
      <c r="K49" s="11" t="s">
        <v>380</v>
      </c>
      <c r="L49" s="11" t="s">
        <v>380</v>
      </c>
      <c r="M49" s="11" t="s">
        <v>380</v>
      </c>
      <c r="N49" s="17" t="s">
        <v>384</v>
      </c>
      <c r="O49" s="1"/>
      <c r="P49" s="11" t="str">
        <f>IF(INDEX(rngLoadCombinations,13,1)="","",INDEX(rngLoadCombinations,13,1))</f>
        <v/>
      </c>
      <c r="Q49" s="11">
        <v>0</v>
      </c>
      <c r="R49" s="11">
        <v>0</v>
      </c>
      <c r="S49" s="11">
        <v>0</v>
      </c>
      <c r="T49" s="1"/>
      <c r="U49" s="1"/>
      <c r="V49" s="1"/>
      <c r="W49" s="1"/>
      <c r="X49" s="1"/>
      <c r="Y49" s="1"/>
      <c r="Z49" s="1"/>
      <c r="AA49" s="1"/>
      <c r="AB49" s="1"/>
      <c r="AC49" s="1"/>
      <c r="AD49" s="1"/>
      <c r="AE49" s="1"/>
      <c r="AF49" s="1"/>
      <c r="AG49" s="1"/>
      <c r="AH49" s="1"/>
      <c r="AI49" s="6" t="s">
        <v>347</v>
      </c>
      <c r="AJ49" s="6" t="s">
        <v>346</v>
      </c>
      <c r="AK49" s="6" t="s">
        <v>345</v>
      </c>
      <c r="AL49" s="6" t="s">
        <v>301</v>
      </c>
      <c r="AM49" s="6">
        <f>-(0.9*$I$20/$I$21)</f>
        <v>-1.755E-3</v>
      </c>
      <c r="AN49" s="6">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t="str">
        <f t="shared" si="0"/>
        <v/>
      </c>
      <c r="DP49" s="1"/>
      <c r="DQ49" s="1"/>
      <c r="DR49" s="1"/>
      <c r="DS49" s="1"/>
      <c r="DT49" s="1"/>
      <c r="DU49" s="1"/>
      <c r="DV49" s="1"/>
      <c r="DW49" s="1"/>
      <c r="DX49" s="1"/>
      <c r="DY49" s="1"/>
      <c r="DZ49" s="1"/>
      <c r="EA49" s="1"/>
      <c r="EB49" s="1"/>
      <c r="EC49" s="1"/>
      <c r="ED49" s="1"/>
      <c r="EE49" s="1"/>
      <c r="EF49" s="1"/>
    </row>
    <row r="50" spans="1:136" x14ac:dyDescent="0.25">
      <c r="A50" s="10" t="s">
        <v>86</v>
      </c>
      <c r="B50" s="11">
        <v>1</v>
      </c>
      <c r="C50" s="11">
        <v>1</v>
      </c>
      <c r="D50" s="12" t="s">
        <v>33</v>
      </c>
      <c r="E50" s="41" t="s">
        <v>2057</v>
      </c>
      <c r="F50" s="1" t="s">
        <v>2099</v>
      </c>
      <c r="G50" s="1" t="s">
        <v>2100</v>
      </c>
      <c r="H50" s="10" t="s">
        <v>385</v>
      </c>
      <c r="I50" s="10" t="s">
        <v>386</v>
      </c>
      <c r="J50" s="11" t="s">
        <v>345</v>
      </c>
      <c r="K50" s="11" t="s">
        <v>345</v>
      </c>
      <c r="L50" s="11" t="s">
        <v>345</v>
      </c>
      <c r="M50" s="11" t="s">
        <v>345</v>
      </c>
      <c r="N50" s="17" t="s">
        <v>387</v>
      </c>
      <c r="O50" s="1"/>
      <c r="P50" s="11" t="str">
        <f>IF(INDEX(rngLoadCombinations,14,1)="","",INDEX(rngLoadCombinations,14,1))</f>
        <v/>
      </c>
      <c r="Q50" s="11">
        <v>0</v>
      </c>
      <c r="R50" s="11">
        <v>0</v>
      </c>
      <c r="S50" s="11">
        <v>0</v>
      </c>
      <c r="T50" s="1"/>
      <c r="U50" s="1"/>
      <c r="V50" s="1"/>
      <c r="W50" s="1"/>
      <c r="X50" s="1"/>
      <c r="Y50" s="1"/>
      <c r="Z50" s="1"/>
      <c r="AA50" s="1"/>
      <c r="AB50" s="1"/>
      <c r="AC50" s="1"/>
      <c r="AD50" s="1"/>
      <c r="AE50" s="1"/>
      <c r="AF50" s="1"/>
      <c r="AG50" s="1"/>
      <c r="AH50" s="1"/>
      <c r="AI50" s="6" t="s">
        <v>347</v>
      </c>
      <c r="AJ50" s="6" t="s">
        <v>346</v>
      </c>
      <c r="AK50" s="6" t="s">
        <v>345</v>
      </c>
      <c r="AL50" s="6" t="s">
        <v>344</v>
      </c>
      <c r="AM50" s="6">
        <v>0</v>
      </c>
      <c r="AN50" s="6">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t="str">
        <f t="shared" si="0"/>
        <v/>
      </c>
      <c r="DP50" s="1"/>
      <c r="DQ50" s="1"/>
      <c r="DR50" s="1"/>
      <c r="DS50" s="1"/>
      <c r="DT50" s="1"/>
      <c r="DU50" s="1"/>
      <c r="DV50" s="1"/>
      <c r="DW50" s="1"/>
      <c r="DX50" s="1"/>
      <c r="DY50" s="1"/>
      <c r="DZ50" s="1"/>
      <c r="EA50" s="1"/>
      <c r="EB50" s="1"/>
      <c r="EC50" s="1"/>
      <c r="ED50" s="1"/>
      <c r="EE50" s="1"/>
      <c r="EF50" s="1"/>
    </row>
    <row r="51" spans="1:136" x14ac:dyDescent="0.25">
      <c r="A51" s="10"/>
      <c r="B51" s="11"/>
      <c r="C51" s="11"/>
      <c r="D51" s="12"/>
      <c r="E51" s="11"/>
      <c r="F51" s="1"/>
      <c r="G51" s="1"/>
      <c r="H51" s="10" t="s">
        <v>388</v>
      </c>
      <c r="I51" s="10" t="s">
        <v>389</v>
      </c>
      <c r="J51" s="11" t="s">
        <v>390</v>
      </c>
      <c r="K51" s="11" t="s">
        <v>390</v>
      </c>
      <c r="L51" s="11" t="s">
        <v>390</v>
      </c>
      <c r="M51" s="11" t="s">
        <v>390</v>
      </c>
      <c r="N51" s="17" t="s">
        <v>391</v>
      </c>
      <c r="O51" s="1"/>
      <c r="P51" s="11" t="str">
        <f>IF(INDEX(rngLoadCombinations,15,1)="","",INDEX(rngLoadCombinations,15,1))</f>
        <v/>
      </c>
      <c r="Q51" s="11">
        <v>0</v>
      </c>
      <c r="R51" s="11">
        <v>0</v>
      </c>
      <c r="S51" s="11">
        <v>0</v>
      </c>
      <c r="T51" s="1"/>
      <c r="U51" s="1"/>
      <c r="V51" s="1"/>
      <c r="W51" s="1"/>
      <c r="X51" s="1"/>
      <c r="Y51" s="1"/>
      <c r="Z51" s="1"/>
      <c r="AA51" s="1"/>
      <c r="AB51" s="1"/>
      <c r="AC51" s="1"/>
      <c r="AD51" s="1"/>
      <c r="AE51" s="1"/>
      <c r="AF51" s="1"/>
      <c r="AG51" s="1"/>
      <c r="AH51" s="1"/>
      <c r="AI51" s="6" t="s">
        <v>347</v>
      </c>
      <c r="AJ51" s="6" t="s">
        <v>346</v>
      </c>
      <c r="AK51" s="6" t="s">
        <v>345</v>
      </c>
      <c r="AL51" s="6" t="s">
        <v>302</v>
      </c>
      <c r="AM51" s="6">
        <f>(0.9*$J$20/$J$21)</f>
        <v>1.755E-3</v>
      </c>
      <c r="AN51" s="6">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t="str">
        <f t="shared" si="0"/>
        <v/>
      </c>
      <c r="DP51" s="1"/>
      <c r="DQ51" s="1"/>
      <c r="DR51" s="1"/>
      <c r="DS51" s="1"/>
      <c r="DT51" s="1"/>
      <c r="DU51" s="1"/>
      <c r="DV51" s="1"/>
      <c r="DW51" s="1"/>
      <c r="DX51" s="1"/>
      <c r="DY51" s="1"/>
      <c r="DZ51" s="1"/>
      <c r="EA51" s="1"/>
      <c r="EB51" s="1"/>
      <c r="EC51" s="1"/>
      <c r="ED51" s="1"/>
      <c r="EE51" s="1"/>
      <c r="EF51" s="1"/>
    </row>
    <row r="52" spans="1:136" x14ac:dyDescent="0.25">
      <c r="A52" s="7" t="s">
        <v>87</v>
      </c>
      <c r="B52" s="8"/>
      <c r="C52" s="8"/>
      <c r="D52" s="9"/>
      <c r="E52" s="8"/>
      <c r="F52" s="1"/>
      <c r="G52" s="1"/>
      <c r="H52" s="10" t="s">
        <v>392</v>
      </c>
      <c r="I52" s="10" t="s">
        <v>393</v>
      </c>
      <c r="J52" s="11" t="s">
        <v>343</v>
      </c>
      <c r="K52" s="11" t="s">
        <v>343</v>
      </c>
      <c r="L52" s="11" t="s">
        <v>343</v>
      </c>
      <c r="M52" s="11" t="s">
        <v>343</v>
      </c>
      <c r="N52" s="17" t="s">
        <v>394</v>
      </c>
      <c r="O52" s="1"/>
      <c r="P52" s="11" t="str">
        <f>IF(INDEX(rngLoadCombinations,16,1)="","",INDEX(rngLoadCombinations,16,1))</f>
        <v/>
      </c>
      <c r="Q52" s="11">
        <v>0</v>
      </c>
      <c r="R52" s="11">
        <v>0</v>
      </c>
      <c r="S52" s="11">
        <v>0</v>
      </c>
      <c r="T52" s="1"/>
      <c r="U52" s="1"/>
      <c r="V52" s="1"/>
      <c r="W52" s="1"/>
      <c r="X52" s="1"/>
      <c r="Y52" s="1"/>
      <c r="Z52" s="1"/>
      <c r="AA52" s="1"/>
      <c r="AB52" s="1"/>
      <c r="AC52" s="1"/>
      <c r="AD52" s="1"/>
      <c r="AE52" s="1"/>
      <c r="AF52" s="1"/>
      <c r="AG52" s="1"/>
      <c r="AH52" s="1"/>
      <c r="AI52" s="6" t="s">
        <v>347</v>
      </c>
      <c r="AJ52" s="6" t="s">
        <v>346</v>
      </c>
      <c r="AK52" s="6" t="s">
        <v>345</v>
      </c>
      <c r="AL52" s="6" t="s">
        <v>302</v>
      </c>
      <c r="AM52" s="6">
        <f>($J$20/$J$21+0.002)</f>
        <v>3.9500000000000004E-3</v>
      </c>
      <c r="AN52" s="6">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t="str">
        <f t="shared" si="0"/>
        <v/>
      </c>
      <c r="DP52" s="1"/>
      <c r="DQ52" s="1"/>
      <c r="DR52" s="1"/>
      <c r="DS52" s="1"/>
      <c r="DT52" s="1"/>
      <c r="DU52" s="1"/>
      <c r="DV52" s="1"/>
      <c r="DW52" s="1"/>
      <c r="DX52" s="1"/>
      <c r="DY52" s="1"/>
      <c r="DZ52" s="1"/>
      <c r="EA52" s="1"/>
      <c r="EB52" s="1"/>
      <c r="EC52" s="1"/>
      <c r="ED52" s="1"/>
      <c r="EE52" s="1"/>
      <c r="EF52" s="1"/>
    </row>
    <row r="53" spans="1:136" x14ac:dyDescent="0.25">
      <c r="A53" s="13" t="s">
        <v>40</v>
      </c>
      <c r="B53" s="14"/>
      <c r="C53" s="14" t="s">
        <v>9</v>
      </c>
      <c r="D53" s="15"/>
      <c r="E53" s="14"/>
      <c r="F53" s="1"/>
      <c r="G53" s="1"/>
      <c r="H53" s="13" t="s">
        <v>395</v>
      </c>
      <c r="I53" s="13"/>
      <c r="J53" s="14"/>
      <c r="K53" s="14"/>
      <c r="L53" s="14"/>
      <c r="M53" s="14"/>
      <c r="N53" s="29"/>
      <c r="O53" s="1"/>
      <c r="P53" s="11" t="str">
        <f>IF(INDEX(rngLoadCombinations,17,1)="","",INDEX(rngLoadCombinations,17,1))</f>
        <v/>
      </c>
      <c r="Q53" s="11">
        <v>0</v>
      </c>
      <c r="R53" s="11">
        <v>0</v>
      </c>
      <c r="S53" s="11">
        <v>0</v>
      </c>
      <c r="T53" s="1"/>
      <c r="U53" s="1"/>
      <c r="V53" s="1"/>
      <c r="W53" s="1"/>
      <c r="X53" s="1"/>
      <c r="Y53" s="1"/>
      <c r="Z53" s="1"/>
      <c r="AA53" s="1"/>
      <c r="AB53" s="1"/>
      <c r="AC53" s="1"/>
      <c r="AD53" s="1"/>
      <c r="AE53" s="1"/>
      <c r="AF53" s="1"/>
      <c r="AG53" s="1"/>
      <c r="AH53" s="1"/>
      <c r="AI53" s="6" t="s">
        <v>347</v>
      </c>
      <c r="AJ53" s="6" t="s">
        <v>346</v>
      </c>
      <c r="AK53" s="6" t="s">
        <v>345</v>
      </c>
      <c r="AL53" s="6" t="s">
        <v>302</v>
      </c>
      <c r="AM53" s="6">
        <f>(2*($J$20/$J$21+0.002)-(0.9*$J$20/$J$21))</f>
        <v>6.1450000000000012E-3</v>
      </c>
      <c r="AN53" s="6">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t="str">
        <f t="shared" si="0"/>
        <v/>
      </c>
      <c r="DP53" s="1"/>
      <c r="DQ53" s="1"/>
      <c r="DR53" s="1"/>
      <c r="DS53" s="1"/>
      <c r="DT53" s="1"/>
      <c r="DU53" s="1"/>
      <c r="DV53" s="1"/>
      <c r="DW53" s="1"/>
      <c r="DX53" s="1"/>
      <c r="DY53" s="1"/>
      <c r="DZ53" s="1"/>
      <c r="EA53" s="1"/>
      <c r="EB53" s="1"/>
      <c r="EC53" s="1"/>
      <c r="ED53" s="1"/>
      <c r="EE53" s="1"/>
      <c r="EF53" s="1"/>
    </row>
    <row r="54" spans="1:136" x14ac:dyDescent="0.25">
      <c r="A54" s="10" t="s">
        <v>88</v>
      </c>
      <c r="B54" s="11" t="s">
        <v>89</v>
      </c>
      <c r="C54" s="11" t="s">
        <v>9</v>
      </c>
      <c r="D54" s="12" t="s">
        <v>90</v>
      </c>
      <c r="E54" s="41" t="s">
        <v>2057</v>
      </c>
      <c r="F54" s="1"/>
      <c r="G54" s="1"/>
      <c r="H54" s="10" t="s">
        <v>378</v>
      </c>
      <c r="I54" s="10" t="s">
        <v>396</v>
      </c>
      <c r="J54" s="11" t="s">
        <v>397</v>
      </c>
      <c r="K54" s="11" t="s">
        <v>397</v>
      </c>
      <c r="L54" s="11" t="s">
        <v>397</v>
      </c>
      <c r="M54" s="11" t="s">
        <v>397</v>
      </c>
      <c r="N54" s="17" t="s">
        <v>398</v>
      </c>
      <c r="O54" s="1"/>
      <c r="P54" s="11" t="str">
        <f>IF(INDEX(rngLoadCombinations,18,1)="","",INDEX(rngLoadCombinations,18,1))</f>
        <v/>
      </c>
      <c r="Q54" s="11">
        <v>0</v>
      </c>
      <c r="R54" s="11">
        <v>0</v>
      </c>
      <c r="S54" s="11">
        <v>0</v>
      </c>
      <c r="T54" s="1"/>
      <c r="U54" s="1"/>
      <c r="V54" s="1"/>
      <c r="W54" s="1"/>
      <c r="X54" s="1"/>
      <c r="Y54" s="1"/>
      <c r="Z54" s="1"/>
      <c r="AA54" s="1"/>
      <c r="AB54" s="1"/>
      <c r="AC54" s="1"/>
      <c r="AD54" s="1"/>
      <c r="AE54" s="1"/>
      <c r="AF54" s="1"/>
      <c r="AG54" s="1"/>
      <c r="AH54" s="1"/>
      <c r="AI54" s="6" t="s">
        <v>347</v>
      </c>
      <c r="AJ54" s="6" t="s">
        <v>346</v>
      </c>
      <c r="AK54" s="6" t="s">
        <v>345</v>
      </c>
      <c r="AL54" s="6" t="s">
        <v>302</v>
      </c>
      <c r="AM54" s="6">
        <f>$J$23</f>
        <v>1.4999999999999999E-2</v>
      </c>
      <c r="AN54" s="6">
        <f>1.1*$J$20</f>
        <v>429.00000000000006</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t="str">
        <f t="shared" si="0"/>
        <v/>
      </c>
      <c r="DP54" s="1"/>
      <c r="DQ54" s="1"/>
      <c r="DR54" s="1"/>
      <c r="DS54" s="1"/>
      <c r="DT54" s="1"/>
      <c r="DU54" s="1"/>
      <c r="DV54" s="1"/>
      <c r="DW54" s="1"/>
      <c r="DX54" s="1"/>
      <c r="DY54" s="1"/>
      <c r="DZ54" s="1"/>
      <c r="EA54" s="1"/>
      <c r="EB54" s="1"/>
      <c r="EC54" s="1"/>
      <c r="ED54" s="1"/>
      <c r="EE54" s="1"/>
      <c r="EF54" s="1"/>
    </row>
    <row r="55" spans="1:136" x14ac:dyDescent="0.25">
      <c r="A55" s="10" t="s">
        <v>91</v>
      </c>
      <c r="B55" s="11">
        <v>8000</v>
      </c>
      <c r="C55" s="11" t="str">
        <f>INDEX(rngUnitSettings,MATCH("Length",INDEX(rngUnitSettings,,1),0),2)</f>
        <v>mm</v>
      </c>
      <c r="D55" s="12" t="s">
        <v>92</v>
      </c>
      <c r="E55" s="41" t="s">
        <v>2057</v>
      </c>
      <c r="F55" s="1"/>
      <c r="G55" s="1"/>
      <c r="H55" s="10" t="s">
        <v>385</v>
      </c>
      <c r="I55" s="10" t="s">
        <v>399</v>
      </c>
      <c r="J55" s="11" t="s">
        <v>345</v>
      </c>
      <c r="K55" s="11" t="s">
        <v>345</v>
      </c>
      <c r="L55" s="11" t="s">
        <v>345</v>
      </c>
      <c r="M55" s="11" t="s">
        <v>345</v>
      </c>
      <c r="N55" s="17" t="s">
        <v>400</v>
      </c>
      <c r="O55" s="1"/>
      <c r="P55" s="11" t="str">
        <f>IF(INDEX(rngLoadCombinations,19,1)="","",INDEX(rngLoadCombinations,19,1))</f>
        <v/>
      </c>
      <c r="Q55" s="11">
        <v>0</v>
      </c>
      <c r="R55" s="11">
        <v>0</v>
      </c>
      <c r="S55" s="11">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t="str">
        <f t="shared" si="0"/>
        <v/>
      </c>
      <c r="DP55" s="1"/>
      <c r="DQ55" s="1"/>
      <c r="DR55" s="1"/>
      <c r="DS55" s="1"/>
      <c r="DT55" s="1"/>
      <c r="DU55" s="1"/>
      <c r="DV55" s="1"/>
      <c r="DW55" s="1"/>
      <c r="DX55" s="1"/>
      <c r="DY55" s="1"/>
      <c r="DZ55" s="1"/>
      <c r="EA55" s="1"/>
      <c r="EB55" s="1"/>
      <c r="EC55" s="1"/>
      <c r="ED55" s="1"/>
      <c r="EE55" s="1"/>
      <c r="EF55" s="1"/>
    </row>
    <row r="56" spans="1:136" x14ac:dyDescent="0.25">
      <c r="A56" s="10" t="s">
        <v>93</v>
      </c>
      <c r="B56" s="11">
        <v>2</v>
      </c>
      <c r="C56" s="11" t="s">
        <v>9</v>
      </c>
      <c r="D56" s="12" t="s">
        <v>94</v>
      </c>
      <c r="E56" s="41" t="s">
        <v>2057</v>
      </c>
      <c r="F56" s="1"/>
      <c r="G56" s="1"/>
      <c r="H56" s="10" t="s">
        <v>388</v>
      </c>
      <c r="I56" s="10" t="s">
        <v>401</v>
      </c>
      <c r="J56" s="11" t="s">
        <v>402</v>
      </c>
      <c r="K56" s="11" t="s">
        <v>402</v>
      </c>
      <c r="L56" s="11" t="s">
        <v>402</v>
      </c>
      <c r="M56" s="11" t="s">
        <v>402</v>
      </c>
      <c r="N56" s="17" t="s">
        <v>403</v>
      </c>
      <c r="O56" s="1"/>
      <c r="P56" s="11" t="str">
        <f>IF(INDEX(rngLoadCombinations,20,1)="","",INDEX(rngLoadCombinations,20,1))</f>
        <v/>
      </c>
      <c r="Q56" s="11">
        <v>0</v>
      </c>
      <c r="R56" s="11">
        <v>0</v>
      </c>
      <c r="S56" s="11">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t="str">
        <f t="shared" si="0"/>
        <v/>
      </c>
      <c r="DP56" s="1"/>
      <c r="DQ56" s="1"/>
      <c r="DR56" s="1"/>
      <c r="DS56" s="1"/>
      <c r="DT56" s="1"/>
      <c r="DU56" s="1"/>
      <c r="DV56" s="1"/>
      <c r="DW56" s="1"/>
      <c r="DX56" s="1"/>
      <c r="DY56" s="1"/>
      <c r="DZ56" s="1"/>
      <c r="EA56" s="1"/>
      <c r="EB56" s="1"/>
      <c r="EC56" s="1"/>
      <c r="ED56" s="1"/>
      <c r="EE56" s="1"/>
      <c r="EF56" s="1"/>
    </row>
    <row r="57" spans="1:136" x14ac:dyDescent="0.25">
      <c r="A57" s="10" t="s">
        <v>95</v>
      </c>
      <c r="B57" s="11">
        <v>2</v>
      </c>
      <c r="C57" s="11" t="s">
        <v>9</v>
      </c>
      <c r="D57" s="12" t="s">
        <v>96</v>
      </c>
      <c r="E57" s="41" t="s">
        <v>2057</v>
      </c>
      <c r="F57" s="1"/>
      <c r="G57" s="1"/>
      <c r="H57" s="10" t="s">
        <v>392</v>
      </c>
      <c r="I57" s="10" t="s">
        <v>404</v>
      </c>
      <c r="J57" s="11" t="s">
        <v>343</v>
      </c>
      <c r="K57" s="11" t="s">
        <v>343</v>
      </c>
      <c r="L57" s="11" t="s">
        <v>343</v>
      </c>
      <c r="M57" s="11" t="s">
        <v>343</v>
      </c>
      <c r="N57" s="17" t="s">
        <v>394</v>
      </c>
      <c r="O57" s="1"/>
      <c r="P57" s="11" t="str">
        <f>IF(INDEX(rngLoadCombinations,21,1)="","",INDEX(rngLoadCombinations,21,1))</f>
        <v/>
      </c>
      <c r="Q57" s="11">
        <v>0</v>
      </c>
      <c r="R57" s="11">
        <v>0</v>
      </c>
      <c r="S57" s="11">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t="str">
        <f t="shared" si="0"/>
        <v/>
      </c>
      <c r="DP57" s="1"/>
      <c r="DQ57" s="1"/>
      <c r="DR57" s="1"/>
      <c r="DS57" s="1"/>
      <c r="DT57" s="1"/>
      <c r="DU57" s="1"/>
      <c r="DV57" s="1"/>
      <c r="DW57" s="1"/>
      <c r="DX57" s="1"/>
      <c r="DY57" s="1"/>
      <c r="DZ57" s="1"/>
      <c r="EA57" s="1"/>
      <c r="EB57" s="1"/>
      <c r="EC57" s="1"/>
      <c r="ED57" s="1"/>
      <c r="EE57" s="1"/>
      <c r="EF57" s="1"/>
    </row>
    <row r="58" spans="1:136" x14ac:dyDescent="0.25">
      <c r="A58" s="10" t="s">
        <v>97</v>
      </c>
      <c r="B58" s="11" t="s">
        <v>98</v>
      </c>
      <c r="C58" s="11" t="s">
        <v>9</v>
      </c>
      <c r="D58" s="12" t="s">
        <v>99</v>
      </c>
      <c r="E58" s="41" t="s">
        <v>2057</v>
      </c>
      <c r="F58" s="1"/>
      <c r="G58" s="1"/>
      <c r="H58" s="13" t="s">
        <v>405</v>
      </c>
      <c r="I58" s="13"/>
      <c r="J58" s="14"/>
      <c r="K58" s="14"/>
      <c r="L58" s="14"/>
      <c r="M58" s="14"/>
      <c r="N58" s="29"/>
      <c r="O58" s="1"/>
      <c r="P58" s="11" t="str">
        <f>IF(INDEX(rngLoadCombinations,22,1)="","",INDEX(rngLoadCombinations,22,1))</f>
        <v/>
      </c>
      <c r="Q58" s="11">
        <v>0</v>
      </c>
      <c r="R58" s="11">
        <v>0</v>
      </c>
      <c r="S58" s="11">
        <v>0</v>
      </c>
      <c r="T58" s="1"/>
      <c r="U58" s="1"/>
      <c r="V58" s="1"/>
      <c r="W58" s="1"/>
      <c r="X58" s="1"/>
      <c r="Y58" s="1"/>
      <c r="Z58" s="1"/>
      <c r="AA58" s="1"/>
      <c r="AB58" s="1"/>
      <c r="AC58" s="1"/>
      <c r="AD58" s="1"/>
      <c r="AE58" s="1"/>
      <c r="AF58" s="1"/>
      <c r="AG58" s="1"/>
      <c r="AH58" s="1"/>
      <c r="AI58" s="46" t="s">
        <v>2059</v>
      </c>
      <c r="AJ58" s="47"/>
      <c r="AK58" s="47"/>
      <c r="AL58" s="47"/>
      <c r="AM58" s="47"/>
      <c r="AN58" s="47"/>
      <c r="AO58" s="47"/>
      <c r="AP58" s="47"/>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t="str">
        <f t="shared" si="0"/>
        <v/>
      </c>
      <c r="DP58" s="1"/>
      <c r="DQ58" s="1"/>
      <c r="DR58" s="1"/>
      <c r="DS58" s="1"/>
      <c r="DT58" s="1"/>
      <c r="DU58" s="1"/>
      <c r="DV58" s="1"/>
      <c r="DW58" s="1"/>
      <c r="DX58" s="1"/>
      <c r="DY58" s="1"/>
      <c r="DZ58" s="1"/>
      <c r="EA58" s="1"/>
      <c r="EB58" s="1"/>
      <c r="EC58" s="1"/>
      <c r="ED58" s="1"/>
      <c r="EE58" s="1"/>
      <c r="EF58" s="1"/>
    </row>
    <row r="59" spans="1:136" x14ac:dyDescent="0.25">
      <c r="A59" s="10" t="s">
        <v>100</v>
      </c>
      <c r="B59" s="11">
        <v>1</v>
      </c>
      <c r="C59" s="11" t="s">
        <v>9</v>
      </c>
      <c r="D59" s="12" t="s">
        <v>101</v>
      </c>
      <c r="E59" s="41" t="s">
        <v>2057</v>
      </c>
      <c r="F59" s="1"/>
      <c r="G59" s="1"/>
      <c r="H59" s="10" t="s">
        <v>378</v>
      </c>
      <c r="I59" s="10" t="s">
        <v>406</v>
      </c>
      <c r="J59" s="11" t="s">
        <v>397</v>
      </c>
      <c r="K59" s="11" t="s">
        <v>397</v>
      </c>
      <c r="L59" s="11" t="s">
        <v>397</v>
      </c>
      <c r="M59" s="11" t="s">
        <v>397</v>
      </c>
      <c r="N59" s="17" t="s">
        <v>407</v>
      </c>
      <c r="O59" s="1"/>
      <c r="P59" s="11" t="str">
        <f>IF(INDEX(rngLoadCombinations,23,1)="","",INDEX(rngLoadCombinations,23,1))</f>
        <v/>
      </c>
      <c r="Q59" s="11">
        <v>0</v>
      </c>
      <c r="R59" s="11">
        <v>0</v>
      </c>
      <c r="S59" s="11">
        <v>0</v>
      </c>
      <c r="T59" s="1"/>
      <c r="U59" s="1"/>
      <c r="V59" s="1"/>
      <c r="W59" s="1"/>
      <c r="X59" s="1"/>
      <c r="Y59" s="1"/>
      <c r="Z59" s="1"/>
      <c r="AA59" s="1"/>
      <c r="AB59" s="1"/>
      <c r="AC59" s="1"/>
      <c r="AD59" s="1"/>
      <c r="AE59" s="1"/>
      <c r="AF59" s="1"/>
      <c r="AG59" s="1"/>
      <c r="AH59" s="1"/>
      <c r="AI59" s="50" t="s">
        <v>246</v>
      </c>
      <c r="AJ59" s="50"/>
      <c r="AK59" s="50"/>
      <c r="AL59" s="50"/>
      <c r="AM59" s="50"/>
      <c r="AN59" s="50"/>
      <c r="AO59" s="50"/>
      <c r="AP59" s="50"/>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t="str">
        <f t="shared" si="0"/>
        <v/>
      </c>
      <c r="DP59" s="1"/>
      <c r="DQ59" s="1"/>
      <c r="DR59" s="1"/>
      <c r="DS59" s="1"/>
      <c r="DT59" s="1"/>
      <c r="DU59" s="1"/>
      <c r="DV59" s="1"/>
      <c r="DW59" s="1"/>
      <c r="DX59" s="1"/>
      <c r="DY59" s="1"/>
      <c r="DZ59" s="1"/>
      <c r="EA59" s="1"/>
      <c r="EB59" s="1"/>
      <c r="EC59" s="1"/>
      <c r="ED59" s="1"/>
      <c r="EE59" s="1"/>
      <c r="EF59" s="1"/>
    </row>
    <row r="60" spans="1:136" x14ac:dyDescent="0.25">
      <c r="A60" s="10" t="s">
        <v>102</v>
      </c>
      <c r="B60" s="11">
        <v>1</v>
      </c>
      <c r="C60" s="11" t="s">
        <v>9</v>
      </c>
      <c r="D60" s="12" t="s">
        <v>103</v>
      </c>
      <c r="E60" s="41" t="s">
        <v>2057</v>
      </c>
      <c r="F60" s="1"/>
      <c r="G60" s="1"/>
      <c r="H60" s="10" t="s">
        <v>385</v>
      </c>
      <c r="I60" s="10" t="s">
        <v>408</v>
      </c>
      <c r="J60" s="11" t="s">
        <v>343</v>
      </c>
      <c r="K60" s="11" t="s">
        <v>343</v>
      </c>
      <c r="L60" s="11" t="s">
        <v>343</v>
      </c>
      <c r="M60" s="11" t="s">
        <v>343</v>
      </c>
      <c r="N60" s="17" t="s">
        <v>409</v>
      </c>
      <c r="O60" s="1"/>
      <c r="P60" s="11" t="str">
        <f>IF(INDEX(rngLoadCombinations,24,1)="","",INDEX(rngLoadCombinations,24,1))</f>
        <v/>
      </c>
      <c r="Q60" s="11">
        <v>0</v>
      </c>
      <c r="R60" s="11">
        <v>0</v>
      </c>
      <c r="S60" s="11">
        <v>0</v>
      </c>
      <c r="T60" s="1"/>
      <c r="U60" s="1"/>
      <c r="V60" s="1"/>
      <c r="W60" s="1"/>
      <c r="X60" s="1"/>
      <c r="Y60" s="1"/>
      <c r="Z60" s="1"/>
      <c r="AA60" s="1"/>
      <c r="AB60" s="1"/>
      <c r="AC60" s="1"/>
      <c r="AD60" s="1"/>
      <c r="AE60" s="1"/>
      <c r="AF60" s="1"/>
      <c r="AG60" s="1"/>
      <c r="AH60" s="1"/>
      <c r="AI60" s="7" t="s">
        <v>247</v>
      </c>
      <c r="AJ60" s="7" t="s">
        <v>248</v>
      </c>
      <c r="AK60" s="7" t="s">
        <v>249</v>
      </c>
      <c r="AL60" s="7" t="s">
        <v>250</v>
      </c>
      <c r="AM60" s="7" t="s">
        <v>251</v>
      </c>
      <c r="AN60" s="7" t="s">
        <v>252</v>
      </c>
      <c r="AO60" s="7" t="s">
        <v>253</v>
      </c>
      <c r="AP60" s="7" t="s">
        <v>254</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t="str">
        <f t="shared" si="0"/>
        <v/>
      </c>
      <c r="DP60" s="1"/>
      <c r="DQ60" s="1"/>
      <c r="DR60" s="1"/>
      <c r="DS60" s="1"/>
      <c r="DT60" s="1"/>
      <c r="DU60" s="1"/>
      <c r="DV60" s="1"/>
      <c r="DW60" s="1"/>
      <c r="DX60" s="1"/>
      <c r="DY60" s="1"/>
      <c r="DZ60" s="1"/>
      <c r="EA60" s="1"/>
      <c r="EB60" s="1"/>
      <c r="EC60" s="1"/>
      <c r="ED60" s="1"/>
      <c r="EE60" s="1"/>
      <c r="EF60" s="1"/>
    </row>
    <row r="61" spans="1:136" x14ac:dyDescent="0.25">
      <c r="A61" s="10" t="s">
        <v>104</v>
      </c>
      <c r="B61" s="11" t="s">
        <v>105</v>
      </c>
      <c r="C61" s="11" t="s">
        <v>9</v>
      </c>
      <c r="D61" s="12" t="s">
        <v>106</v>
      </c>
      <c r="E61" s="41" t="s">
        <v>2057</v>
      </c>
      <c r="F61" s="1"/>
      <c r="G61" s="1"/>
      <c r="H61" s="10" t="s">
        <v>388</v>
      </c>
      <c r="I61" s="10" t="s">
        <v>410</v>
      </c>
      <c r="J61" s="11" t="s">
        <v>390</v>
      </c>
      <c r="K61" s="11" t="s">
        <v>390</v>
      </c>
      <c r="L61" s="11" t="s">
        <v>390</v>
      </c>
      <c r="M61" s="11" t="s">
        <v>390</v>
      </c>
      <c r="N61" s="17" t="s">
        <v>411</v>
      </c>
      <c r="O61" s="1"/>
      <c r="P61" s="11" t="str">
        <f>IF(INDEX(rngLoadCombinations,25,1)="","",INDEX(rngLoadCombinations,25,1))</f>
        <v/>
      </c>
      <c r="Q61" s="11">
        <v>0</v>
      </c>
      <c r="R61" s="11">
        <v>0</v>
      </c>
      <c r="S61" s="11">
        <v>0</v>
      </c>
      <c r="T61" s="1"/>
      <c r="U61" s="1"/>
      <c r="V61" s="1"/>
      <c r="W61" s="1"/>
      <c r="X61" s="1"/>
      <c r="Y61" s="1"/>
      <c r="Z61" s="1"/>
      <c r="AA61" s="1"/>
      <c r="AB61" s="1"/>
      <c r="AC61" s="1"/>
      <c r="AD61" s="1"/>
      <c r="AE61" s="1"/>
      <c r="AF61" s="1"/>
      <c r="AG61" s="1"/>
      <c r="AH61" s="1"/>
      <c r="AI61" s="11">
        <v>4</v>
      </c>
      <c r="AJ61" s="11">
        <v>3.5</v>
      </c>
      <c r="AK61" s="11">
        <v>14</v>
      </c>
      <c r="AL61" s="11">
        <v>1</v>
      </c>
      <c r="AM61" s="11">
        <v>0.9</v>
      </c>
      <c r="AN61" s="11">
        <v>0.81</v>
      </c>
      <c r="AO61" s="11">
        <v>0.69</v>
      </c>
      <c r="AP61" s="11">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t="str">
        <f t="shared" si="0"/>
        <v/>
      </c>
      <c r="DP61" s="1"/>
      <c r="DQ61" s="1"/>
      <c r="DR61" s="1"/>
      <c r="DS61" s="1"/>
      <c r="DT61" s="1"/>
      <c r="DU61" s="1"/>
      <c r="DV61" s="1"/>
      <c r="DW61" s="1"/>
      <c r="DX61" s="1"/>
      <c r="DY61" s="1"/>
      <c r="DZ61" s="1"/>
      <c r="EA61" s="1"/>
      <c r="EB61" s="1"/>
      <c r="EC61" s="1"/>
      <c r="ED61" s="1"/>
      <c r="EE61" s="1"/>
      <c r="EF61" s="1"/>
    </row>
    <row r="62" spans="1:136" x14ac:dyDescent="0.25">
      <c r="A62" s="10" t="s">
        <v>107</v>
      </c>
      <c r="B62" s="11">
        <v>10</v>
      </c>
      <c r="C62" s="11" t="str">
        <f>INDEX(rngUnitSettings,MATCH("Length",INDEX(rngUnitSettings,,1),0),2)</f>
        <v>mm</v>
      </c>
      <c r="D62" s="12" t="s">
        <v>108</v>
      </c>
      <c r="E62" s="41" t="s">
        <v>2057</v>
      </c>
      <c r="F62" s="1"/>
      <c r="G62" s="1"/>
      <c r="H62" s="10" t="s">
        <v>392</v>
      </c>
      <c r="I62" s="10" t="s">
        <v>412</v>
      </c>
      <c r="J62" s="11" t="s">
        <v>343</v>
      </c>
      <c r="K62" s="11" t="s">
        <v>343</v>
      </c>
      <c r="L62" s="11" t="s">
        <v>343</v>
      </c>
      <c r="M62" s="11" t="s">
        <v>343</v>
      </c>
      <c r="N62" s="17" t="s">
        <v>394</v>
      </c>
      <c r="O62" s="1"/>
      <c r="P62" s="11" t="str">
        <f>IF(INDEX(rngLoadCombinations,26,1)="","",INDEX(rngLoadCombinations,26,1))</f>
        <v/>
      </c>
      <c r="Q62" s="11">
        <v>0</v>
      </c>
      <c r="R62" s="11">
        <v>0</v>
      </c>
      <c r="S62" s="11">
        <v>0</v>
      </c>
      <c r="T62" s="1"/>
      <c r="U62" s="1"/>
      <c r="V62" s="1"/>
      <c r="W62" s="1"/>
      <c r="X62" s="1"/>
      <c r="Y62" s="1"/>
      <c r="Z62" s="1"/>
      <c r="AA62" s="1"/>
      <c r="AB62" s="1"/>
      <c r="AC62" s="1"/>
      <c r="AD62" s="1"/>
      <c r="AE62" s="1"/>
      <c r="AF62" s="1"/>
      <c r="AG62" s="1"/>
      <c r="AH62" s="1"/>
      <c r="AI62" s="11">
        <v>10</v>
      </c>
      <c r="AJ62" s="11">
        <v>8.6999999999999993</v>
      </c>
      <c r="AK62" s="11">
        <v>35</v>
      </c>
      <c r="AL62" s="11">
        <v>1</v>
      </c>
      <c r="AM62" s="11">
        <v>0.86</v>
      </c>
      <c r="AN62" s="11">
        <v>0.77</v>
      </c>
      <c r="AO62" s="11">
        <v>0.65</v>
      </c>
      <c r="AP62" s="11">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t="str">
        <f t="shared" si="0"/>
        <v/>
      </c>
      <c r="DP62" s="1"/>
      <c r="DQ62" s="1"/>
      <c r="DR62" s="1"/>
      <c r="DS62" s="1"/>
      <c r="DT62" s="1"/>
      <c r="DU62" s="1"/>
      <c r="DV62" s="1"/>
      <c r="DW62" s="1"/>
      <c r="DX62" s="1"/>
      <c r="DY62" s="1"/>
      <c r="DZ62" s="1"/>
      <c r="EA62" s="1"/>
      <c r="EB62" s="1"/>
      <c r="EC62" s="1"/>
      <c r="ED62" s="1"/>
      <c r="EE62" s="1"/>
      <c r="EF62" s="1"/>
    </row>
    <row r="63" spans="1:136" x14ac:dyDescent="0.25">
      <c r="A63" s="10" t="s">
        <v>109</v>
      </c>
      <c r="B63" s="11">
        <v>10</v>
      </c>
      <c r="C63" s="11" t="str">
        <f>INDEX(rngUnitSettings,MATCH("Length",INDEX(rngUnitSettings,,1),0),2)</f>
        <v>mm</v>
      </c>
      <c r="D63" s="12" t="s">
        <v>110</v>
      </c>
      <c r="E63" s="41" t="s">
        <v>2057</v>
      </c>
      <c r="F63" s="1"/>
      <c r="G63" s="1"/>
      <c r="H63" s="13" t="s">
        <v>413</v>
      </c>
      <c r="I63" s="13"/>
      <c r="J63" s="14"/>
      <c r="K63" s="14"/>
      <c r="L63" s="14"/>
      <c r="M63" s="14"/>
      <c r="N63" s="29"/>
      <c r="O63" s="1"/>
      <c r="P63" s="11" t="str">
        <f>IF(INDEX(rngLoadCombinations,27,1)="","",INDEX(rngLoadCombinations,27,1))</f>
        <v/>
      </c>
      <c r="Q63" s="11">
        <v>0</v>
      </c>
      <c r="R63" s="11">
        <v>0</v>
      </c>
      <c r="S63" s="11">
        <v>0</v>
      </c>
      <c r="T63" s="1"/>
      <c r="U63" s="1"/>
      <c r="V63" s="1"/>
      <c r="W63" s="1"/>
      <c r="X63" s="1"/>
      <c r="Y63" s="1"/>
      <c r="Z63" s="1"/>
      <c r="AA63" s="1"/>
      <c r="AB63" s="1"/>
      <c r="AC63" s="1"/>
      <c r="AD63" s="1"/>
      <c r="AE63" s="1"/>
      <c r="AF63" s="1"/>
      <c r="AG63" s="1"/>
      <c r="AH63" s="1"/>
      <c r="AI63" s="11">
        <v>12</v>
      </c>
      <c r="AJ63" s="11">
        <v>10.4</v>
      </c>
      <c r="AK63" s="11">
        <v>40</v>
      </c>
      <c r="AL63" s="11">
        <v>0.95</v>
      </c>
      <c r="AM63" s="11">
        <v>0.83</v>
      </c>
      <c r="AN63" s="11">
        <v>0.74</v>
      </c>
      <c r="AO63" s="11">
        <v>0.62</v>
      </c>
      <c r="AP63" s="11">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t="str">
        <f t="shared" si="0"/>
        <v/>
      </c>
      <c r="DP63" s="1"/>
      <c r="DQ63" s="1"/>
      <c r="DR63" s="1"/>
      <c r="DS63" s="1"/>
      <c r="DT63" s="1"/>
      <c r="DU63" s="1"/>
      <c r="DV63" s="1"/>
      <c r="DW63" s="1"/>
      <c r="DX63" s="1"/>
      <c r="DY63" s="1"/>
      <c r="DZ63" s="1"/>
      <c r="EA63" s="1"/>
      <c r="EB63" s="1"/>
      <c r="EC63" s="1"/>
      <c r="ED63" s="1"/>
      <c r="EE63" s="1"/>
      <c r="EF63" s="1"/>
    </row>
    <row r="64" spans="1:136" x14ac:dyDescent="0.25">
      <c r="A64" s="10" t="s">
        <v>111</v>
      </c>
      <c r="B64" s="11" t="s">
        <v>112</v>
      </c>
      <c r="C64" s="11" t="s">
        <v>9</v>
      </c>
      <c r="D64" s="12" t="s">
        <v>113</v>
      </c>
      <c r="E64" s="41" t="s">
        <v>2057</v>
      </c>
      <c r="F64" s="1"/>
      <c r="G64" s="1"/>
      <c r="H64" s="10" t="s">
        <v>414</v>
      </c>
      <c r="I64" s="10" t="s">
        <v>415</v>
      </c>
      <c r="J64" s="11" t="s">
        <v>416</v>
      </c>
      <c r="K64" s="11" t="s">
        <v>417</v>
      </c>
      <c r="L64" s="11" t="s">
        <v>416</v>
      </c>
      <c r="M64" s="11" t="s">
        <v>416</v>
      </c>
      <c r="N64" s="17" t="s">
        <v>418</v>
      </c>
      <c r="O64" s="1"/>
      <c r="P64" s="11" t="str">
        <f>IF(INDEX(rngLoadCombinations,28,1)="","",INDEX(rngLoadCombinations,28,1))</f>
        <v/>
      </c>
      <c r="Q64" s="11">
        <v>0</v>
      </c>
      <c r="R64" s="11">
        <v>0</v>
      </c>
      <c r="S64" s="11">
        <v>0</v>
      </c>
      <c r="T64" s="1"/>
      <c r="U64" s="1"/>
      <c r="V64" s="1"/>
      <c r="W64" s="1"/>
      <c r="X64" s="1"/>
      <c r="Y64" s="1"/>
      <c r="Z64" s="1"/>
      <c r="AA64" s="1"/>
      <c r="AB64" s="1"/>
      <c r="AC64" s="1"/>
      <c r="AD64" s="1"/>
      <c r="AE64" s="1"/>
      <c r="AF64" s="1"/>
      <c r="AG64" s="1"/>
      <c r="AH64" s="1"/>
      <c r="AI64" s="11">
        <v>14</v>
      </c>
      <c r="AJ64" s="11">
        <v>12.1</v>
      </c>
      <c r="AK64" s="11">
        <v>48.5</v>
      </c>
      <c r="AL64" s="11">
        <v>0.9</v>
      </c>
      <c r="AM64" s="11">
        <v>0.79</v>
      </c>
      <c r="AN64" s="11">
        <v>0.7</v>
      </c>
      <c r="AO64" s="11">
        <v>0.57999999999999996</v>
      </c>
      <c r="AP64" s="11">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t="str">
        <f t="shared" si="0"/>
        <v/>
      </c>
      <c r="DP64" s="1"/>
      <c r="DQ64" s="1"/>
      <c r="DR64" s="1"/>
      <c r="DS64" s="1"/>
      <c r="DT64" s="1"/>
      <c r="DU64" s="1"/>
      <c r="DV64" s="1"/>
      <c r="DW64" s="1"/>
      <c r="DX64" s="1"/>
      <c r="DY64" s="1"/>
      <c r="DZ64" s="1"/>
      <c r="EA64" s="1"/>
      <c r="EB64" s="1"/>
      <c r="EC64" s="1"/>
      <c r="ED64" s="1"/>
      <c r="EE64" s="1"/>
      <c r="EF64" s="1"/>
    </row>
    <row r="65" spans="1:136" x14ac:dyDescent="0.25">
      <c r="A65" s="10" t="s">
        <v>114</v>
      </c>
      <c r="B65" s="11" t="s">
        <v>72</v>
      </c>
      <c r="C65" s="11" t="s">
        <v>9</v>
      </c>
      <c r="D65" s="12" t="s">
        <v>115</v>
      </c>
      <c r="E65" s="41" t="s">
        <v>2057</v>
      </c>
      <c r="F65" s="1"/>
      <c r="G65" s="1"/>
      <c r="H65" s="10" t="s">
        <v>419</v>
      </c>
      <c r="I65" s="10" t="s">
        <v>420</v>
      </c>
      <c r="J65" s="11" t="s">
        <v>272</v>
      </c>
      <c r="K65" s="11" t="s">
        <v>272</v>
      </c>
      <c r="L65" s="11" t="s">
        <v>272</v>
      </c>
      <c r="M65" s="11" t="s">
        <v>421</v>
      </c>
      <c r="N65" s="17" t="s">
        <v>422</v>
      </c>
      <c r="O65" s="1"/>
      <c r="P65" s="11" t="str">
        <f>IF(INDEX(rngLoadCombinations,29,1)="","",INDEX(rngLoadCombinations,29,1))</f>
        <v/>
      </c>
      <c r="Q65" s="11">
        <v>0</v>
      </c>
      <c r="R65" s="11">
        <v>0</v>
      </c>
      <c r="S65" s="11">
        <v>0</v>
      </c>
      <c r="T65" s="1"/>
      <c r="U65" s="1"/>
      <c r="V65" s="1"/>
      <c r="W65" s="1"/>
      <c r="X65" s="1"/>
      <c r="Y65" s="1"/>
      <c r="Z65" s="1"/>
      <c r="AA65" s="1"/>
      <c r="AB65" s="1"/>
      <c r="AC65" s="1"/>
      <c r="AD65" s="1"/>
      <c r="AE65" s="1"/>
      <c r="AF65" s="1"/>
      <c r="AG65" s="1"/>
      <c r="AH65" s="1"/>
      <c r="AI65" s="11">
        <v>16</v>
      </c>
      <c r="AJ65" s="11">
        <v>13.8</v>
      </c>
      <c r="AK65" s="11">
        <v>55</v>
      </c>
      <c r="AL65" s="11">
        <v>0.86</v>
      </c>
      <c r="AM65" s="11">
        <v>0.75</v>
      </c>
      <c r="AN65" s="11">
        <v>0.66</v>
      </c>
      <c r="AO65" s="11">
        <v>0.55000000000000004</v>
      </c>
      <c r="AP65" s="11">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t="str">
        <f t="shared" si="0"/>
        <v/>
      </c>
      <c r="DP65" s="1"/>
      <c r="DQ65" s="1"/>
      <c r="DR65" s="1"/>
      <c r="DS65" s="1"/>
      <c r="DT65" s="1"/>
      <c r="DU65" s="1"/>
      <c r="DV65" s="1"/>
      <c r="DW65" s="1"/>
      <c r="DX65" s="1"/>
      <c r="DY65" s="1"/>
      <c r="DZ65" s="1"/>
      <c r="EA65" s="1"/>
      <c r="EB65" s="1"/>
      <c r="EC65" s="1"/>
      <c r="ED65" s="1"/>
      <c r="EE65" s="1"/>
      <c r="EF65" s="1"/>
    </row>
    <row r="66" spans="1:136" x14ac:dyDescent="0.25">
      <c r="A66" s="13" t="s">
        <v>116</v>
      </c>
      <c r="B66" s="14"/>
      <c r="C66" s="14" t="s">
        <v>9</v>
      </c>
      <c r="D66" s="15"/>
      <c r="E66" s="14"/>
      <c r="F66" s="1"/>
      <c r="G66" s="1"/>
      <c r="H66" s="10" t="s">
        <v>423</v>
      </c>
      <c r="I66" s="10" t="s">
        <v>424</v>
      </c>
      <c r="J66" s="11">
        <v>1</v>
      </c>
      <c r="K66" s="11">
        <v>1</v>
      </c>
      <c r="L66" s="11">
        <v>1</v>
      </c>
      <c r="M66" s="11">
        <v>1</v>
      </c>
      <c r="N66" s="17" t="s">
        <v>425</v>
      </c>
      <c r="O66" s="1"/>
      <c r="P66" s="11" t="str">
        <f>IF(INDEX(rngLoadCombinations,30,1)="","",INDEX(rngLoadCombinations,30,1))</f>
        <v/>
      </c>
      <c r="Q66" s="11">
        <v>0</v>
      </c>
      <c r="R66" s="11">
        <v>0</v>
      </c>
      <c r="S66" s="11">
        <v>0</v>
      </c>
      <c r="T66" s="1"/>
      <c r="U66" s="1"/>
      <c r="V66" s="1"/>
      <c r="W66" s="1"/>
      <c r="X66" s="1"/>
      <c r="Y66" s="1"/>
      <c r="Z66" s="1"/>
      <c r="AA66" s="1"/>
      <c r="AB66" s="1"/>
      <c r="AC66" s="1"/>
      <c r="AD66" s="1"/>
      <c r="AE66" s="1"/>
      <c r="AF66" s="1"/>
      <c r="AG66" s="1"/>
      <c r="AH66" s="1"/>
      <c r="AI66" s="11">
        <v>18</v>
      </c>
      <c r="AJ66" s="11">
        <v>15.6</v>
      </c>
      <c r="AK66" s="11">
        <v>62.5</v>
      </c>
      <c r="AL66" s="11">
        <v>0.82</v>
      </c>
      <c r="AM66" s="11">
        <v>0.71</v>
      </c>
      <c r="AN66" s="11">
        <v>0.62</v>
      </c>
      <c r="AO66" s="11">
        <v>0.51</v>
      </c>
      <c r="AP66" s="11">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t="str">
        <f t="shared" ref="DO66:DO129" si="1">IF(ROW(A65)&gt;ROWS(rngLoadCombinations)-1,"",INDEX(rngLoadCombinations,ROW(A65)+1,1))</f>
        <v/>
      </c>
      <c r="DP66" s="1"/>
      <c r="DQ66" s="1"/>
      <c r="DR66" s="1"/>
      <c r="DS66" s="1"/>
      <c r="DT66" s="1"/>
      <c r="DU66" s="1"/>
      <c r="DV66" s="1"/>
      <c r="DW66" s="1"/>
      <c r="DX66" s="1"/>
      <c r="DY66" s="1"/>
      <c r="DZ66" s="1"/>
      <c r="EA66" s="1"/>
      <c r="EB66" s="1"/>
      <c r="EC66" s="1"/>
      <c r="ED66" s="1"/>
      <c r="EE66" s="1"/>
      <c r="EF66" s="1"/>
    </row>
    <row r="67" spans="1:136" x14ac:dyDescent="0.25">
      <c r="A67" s="10" t="s">
        <v>117</v>
      </c>
      <c r="B67" s="11">
        <v>0.7</v>
      </c>
      <c r="C67" s="11" t="s">
        <v>9</v>
      </c>
      <c r="D67" s="12" t="s">
        <v>118</v>
      </c>
      <c r="E67" s="41" t="s">
        <v>2057</v>
      </c>
      <c r="F67" s="1"/>
      <c r="G67" s="1"/>
      <c r="H67" s="10" t="s">
        <v>426</v>
      </c>
      <c r="I67" s="10" t="s">
        <v>427</v>
      </c>
      <c r="J67" s="11">
        <v>6</v>
      </c>
      <c r="K67" s="11">
        <v>6</v>
      </c>
      <c r="L67" s="11">
        <v>6</v>
      </c>
      <c r="M67" s="11">
        <v>6</v>
      </c>
      <c r="N67" s="17" t="s">
        <v>428</v>
      </c>
      <c r="O67" s="1"/>
      <c r="P67" s="11" t="str">
        <f>IF(INDEX(rngLoadCombinations,31,1)="","",INDEX(rngLoadCombinations,31,1))</f>
        <v/>
      </c>
      <c r="Q67" s="11">
        <v>0</v>
      </c>
      <c r="R67" s="11">
        <v>0</v>
      </c>
      <c r="S67" s="11">
        <v>0</v>
      </c>
      <c r="T67" s="1"/>
      <c r="U67" s="1"/>
      <c r="V67" s="1"/>
      <c r="W67" s="1"/>
      <c r="X67" s="1"/>
      <c r="Y67" s="1"/>
      <c r="Z67" s="1"/>
      <c r="AA67" s="1"/>
      <c r="AB67" s="1"/>
      <c r="AC67" s="1"/>
      <c r="AD67" s="1"/>
      <c r="AE67" s="1"/>
      <c r="AF67" s="1"/>
      <c r="AG67" s="1"/>
      <c r="AH67" s="1"/>
      <c r="AI67" s="11">
        <v>20</v>
      </c>
      <c r="AJ67" s="11">
        <v>17.3</v>
      </c>
      <c r="AK67" s="11">
        <v>70</v>
      </c>
      <c r="AL67" s="11">
        <v>0.78</v>
      </c>
      <c r="AM67" s="11">
        <v>0.67</v>
      </c>
      <c r="AN67" s="11">
        <v>0.56999999999999995</v>
      </c>
      <c r="AO67" s="11">
        <v>0.48</v>
      </c>
      <c r="AP67" s="11">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t="str">
        <f t="shared" si="1"/>
        <v/>
      </c>
      <c r="DP67" s="1"/>
      <c r="DQ67" s="1"/>
      <c r="DR67" s="1"/>
      <c r="DS67" s="1"/>
      <c r="DT67" s="1"/>
      <c r="DU67" s="1"/>
      <c r="DV67" s="1"/>
      <c r="DW67" s="1"/>
      <c r="DX67" s="1"/>
      <c r="DY67" s="1"/>
      <c r="DZ67" s="1"/>
      <c r="EA67" s="1"/>
      <c r="EB67" s="1"/>
      <c r="EC67" s="1"/>
      <c r="ED67" s="1"/>
      <c r="EE67" s="1"/>
      <c r="EF67" s="1"/>
    </row>
    <row r="68" spans="1:136" x14ac:dyDescent="0.25">
      <c r="A68" s="10" t="s">
        <v>119</v>
      </c>
      <c r="B68" s="11">
        <v>0.15</v>
      </c>
      <c r="C68" s="11" t="s">
        <v>9</v>
      </c>
      <c r="D68" s="12" t="s">
        <v>120</v>
      </c>
      <c r="E68" s="41" t="s">
        <v>2057</v>
      </c>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1">
        <v>22</v>
      </c>
      <c r="AJ68" s="11">
        <v>19.100000000000001</v>
      </c>
      <c r="AK68" s="11">
        <v>75</v>
      </c>
      <c r="AL68" s="11">
        <v>0.72</v>
      </c>
      <c r="AM68" s="11">
        <v>0.6</v>
      </c>
      <c r="AN68" s="11">
        <v>0.52</v>
      </c>
      <c r="AO68" s="11">
        <v>0.43</v>
      </c>
      <c r="AP68" s="11">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t="str">
        <f t="shared" si="1"/>
        <v/>
      </c>
      <c r="DP68" s="1"/>
      <c r="DQ68" s="1"/>
      <c r="DR68" s="1"/>
      <c r="DS68" s="1"/>
      <c r="DT68" s="1"/>
      <c r="DU68" s="1"/>
      <c r="DV68" s="1"/>
      <c r="DW68" s="1"/>
      <c r="DX68" s="1"/>
      <c r="DY68" s="1"/>
      <c r="DZ68" s="1"/>
      <c r="EA68" s="1"/>
      <c r="EB68" s="1"/>
      <c r="EC68" s="1"/>
      <c r="ED68" s="1"/>
      <c r="EE68" s="1"/>
      <c r="EF68" s="1"/>
    </row>
    <row r="69" spans="1:136" x14ac:dyDescent="0.25">
      <c r="A69" s="10" t="s">
        <v>121</v>
      </c>
      <c r="B69" s="11">
        <v>1.5</v>
      </c>
      <c r="C69" s="11" t="s">
        <v>9</v>
      </c>
      <c r="D69" s="12" t="s">
        <v>122</v>
      </c>
      <c r="E69" s="41" t="s">
        <v>2057</v>
      </c>
      <c r="F69" s="1"/>
      <c r="G69" s="1"/>
      <c r="H69" s="46" t="s">
        <v>2086</v>
      </c>
      <c r="I69" s="47"/>
      <c r="J69" s="47"/>
      <c r="K69" s="47"/>
      <c r="L69" s="47"/>
      <c r="M69" s="47"/>
      <c r="N69" s="1"/>
      <c r="O69" s="1"/>
      <c r="P69" s="1"/>
      <c r="Q69" s="1"/>
      <c r="R69" s="1"/>
      <c r="S69" s="1"/>
      <c r="T69" s="1"/>
      <c r="U69" s="1"/>
      <c r="V69" s="1"/>
      <c r="W69" s="1"/>
      <c r="X69" s="1"/>
      <c r="Y69" s="1"/>
      <c r="Z69" s="1"/>
      <c r="AA69" s="1"/>
      <c r="AB69" s="1"/>
      <c r="AC69" s="1"/>
      <c r="AD69" s="1"/>
      <c r="AE69" s="1"/>
      <c r="AF69" s="1"/>
      <c r="AG69" s="1"/>
      <c r="AH69" s="1"/>
      <c r="AI69" s="11">
        <v>24</v>
      </c>
      <c r="AJ69" s="11">
        <v>20.8</v>
      </c>
      <c r="AK69" s="11">
        <v>83</v>
      </c>
      <c r="AL69" s="11">
        <v>0.67</v>
      </c>
      <c r="AM69" s="11">
        <v>0.55000000000000004</v>
      </c>
      <c r="AN69" s="11">
        <v>0.47</v>
      </c>
      <c r="AO69" s="11">
        <v>0.38</v>
      </c>
      <c r="AP69" s="11">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t="str">
        <f t="shared" si="1"/>
        <v/>
      </c>
      <c r="DP69" s="1"/>
      <c r="DQ69" s="1"/>
      <c r="DR69" s="1"/>
      <c r="DS69" s="1"/>
      <c r="DT69" s="1"/>
      <c r="DU69" s="1"/>
      <c r="DV69" s="1"/>
      <c r="DW69" s="1"/>
      <c r="DX69" s="1"/>
      <c r="DY69" s="1"/>
      <c r="DZ69" s="1"/>
      <c r="EA69" s="1"/>
      <c r="EB69" s="1"/>
      <c r="EC69" s="1"/>
      <c r="ED69" s="1"/>
      <c r="EE69" s="1"/>
      <c r="EF69" s="1"/>
    </row>
    <row r="70" spans="1:136" x14ac:dyDescent="0.25">
      <c r="A70" s="13" t="s">
        <v>123</v>
      </c>
      <c r="B70" s="14"/>
      <c r="C70" s="14" t="s">
        <v>9</v>
      </c>
      <c r="D70" s="15"/>
      <c r="E70" s="14"/>
      <c r="F70" s="1"/>
      <c r="G70" s="1"/>
      <c r="H70" s="7" t="s">
        <v>1</v>
      </c>
      <c r="I70" s="7" t="s">
        <v>430</v>
      </c>
      <c r="J70" s="7" t="s">
        <v>431</v>
      </c>
      <c r="K70" s="8" t="s">
        <v>3</v>
      </c>
      <c r="L70" s="9" t="s">
        <v>4</v>
      </c>
      <c r="M70" s="8" t="s">
        <v>5</v>
      </c>
      <c r="N70" s="1"/>
      <c r="O70" s="1"/>
      <c r="P70" s="1"/>
      <c r="Q70" s="1"/>
      <c r="R70" s="1"/>
      <c r="S70" s="1"/>
      <c r="T70" s="1"/>
      <c r="U70" s="1"/>
      <c r="V70" s="1"/>
      <c r="W70" s="1"/>
      <c r="X70" s="1"/>
      <c r="Y70" s="1"/>
      <c r="Z70" s="1"/>
      <c r="AA70" s="1"/>
      <c r="AB70" s="1"/>
      <c r="AC70" s="1"/>
      <c r="AD70" s="1"/>
      <c r="AE70" s="1"/>
      <c r="AF70" s="1"/>
      <c r="AG70" s="1"/>
      <c r="AH70" s="1"/>
      <c r="AI70" s="11">
        <v>26</v>
      </c>
      <c r="AJ70" s="11">
        <v>22.5</v>
      </c>
      <c r="AK70" s="11">
        <v>90</v>
      </c>
      <c r="AL70" s="11">
        <v>0.62</v>
      </c>
      <c r="AM70" s="11">
        <v>0.51</v>
      </c>
      <c r="AN70" s="11">
        <v>0.44</v>
      </c>
      <c r="AO70" s="11">
        <v>0.35</v>
      </c>
      <c r="AP70" s="11">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t="str">
        <f t="shared" si="1"/>
        <v/>
      </c>
      <c r="DP70" s="1"/>
      <c r="DQ70" s="1"/>
      <c r="DR70" s="1"/>
      <c r="DS70" s="1"/>
      <c r="DT70" s="1"/>
      <c r="DU70" s="1"/>
      <c r="DV70" s="1"/>
      <c r="DW70" s="1"/>
      <c r="DX70" s="1"/>
      <c r="DY70" s="1"/>
      <c r="DZ70" s="1"/>
      <c r="EA70" s="1"/>
      <c r="EB70" s="1"/>
      <c r="EC70" s="1"/>
      <c r="ED70" s="1"/>
      <c r="EE70" s="1"/>
      <c r="EF70" s="1"/>
    </row>
    <row r="71" spans="1:136" x14ac:dyDescent="0.25">
      <c r="A71" s="10" t="s">
        <v>124</v>
      </c>
      <c r="B71" s="11">
        <v>1</v>
      </c>
      <c r="C71" s="11" t="s">
        <v>9</v>
      </c>
      <c r="D71" s="12" t="s">
        <v>125</v>
      </c>
      <c r="E71" s="41" t="s">
        <v>2057</v>
      </c>
      <c r="F71" s="1"/>
      <c r="G71" s="1"/>
      <c r="H71" s="10" t="s">
        <v>432</v>
      </c>
      <c r="I71" s="11" t="s">
        <v>8</v>
      </c>
      <c r="J71" s="11" t="s">
        <v>8</v>
      </c>
      <c r="K71" s="11" t="s">
        <v>433</v>
      </c>
      <c r="L71" s="12" t="s">
        <v>434</v>
      </c>
      <c r="M71" s="41" t="s">
        <v>2057</v>
      </c>
      <c r="N71" s="1"/>
      <c r="O71" s="1"/>
      <c r="P71" s="1"/>
      <c r="Q71" s="1"/>
      <c r="R71" s="1"/>
      <c r="S71" s="1"/>
      <c r="T71" s="1"/>
      <c r="U71" s="1"/>
      <c r="V71" s="1"/>
      <c r="W71" s="1"/>
      <c r="X71" s="1"/>
      <c r="Y71" s="1"/>
      <c r="Z71" s="1"/>
      <c r="AA71" s="1"/>
      <c r="AB71" s="1"/>
      <c r="AC71" s="1"/>
      <c r="AD71" s="1"/>
      <c r="AE71" s="1"/>
      <c r="AF71" s="1"/>
      <c r="AG71" s="1"/>
      <c r="AH71" s="1"/>
      <c r="AI71" s="11">
        <v>28</v>
      </c>
      <c r="AJ71" s="11">
        <v>24.3</v>
      </c>
      <c r="AK71" s="11">
        <v>97</v>
      </c>
      <c r="AL71" s="11">
        <v>0.57999999999999996</v>
      </c>
      <c r="AM71" s="11">
        <v>0.49</v>
      </c>
      <c r="AN71" s="11">
        <v>0.43</v>
      </c>
      <c r="AO71" s="11">
        <v>0.34</v>
      </c>
      <c r="AP71" s="11">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t="str">
        <f t="shared" si="1"/>
        <v/>
      </c>
      <c r="DP71" s="1"/>
      <c r="DQ71" s="1"/>
      <c r="DR71" s="1"/>
      <c r="DS71" s="1"/>
      <c r="DT71" s="1"/>
      <c r="DU71" s="1"/>
      <c r="DV71" s="1"/>
      <c r="DW71" s="1"/>
      <c r="DX71" s="1"/>
      <c r="DY71" s="1"/>
      <c r="DZ71" s="1"/>
      <c r="EA71" s="1"/>
      <c r="EB71" s="1"/>
      <c r="EC71" s="1"/>
      <c r="ED71" s="1"/>
      <c r="EE71" s="1"/>
      <c r="EF71" s="1"/>
    </row>
    <row r="72" spans="1:136" x14ac:dyDescent="0.25">
      <c r="A72" s="10" t="s">
        <v>126</v>
      </c>
      <c r="B72" s="11">
        <v>0.7</v>
      </c>
      <c r="C72" s="11" t="s">
        <v>9</v>
      </c>
      <c r="D72" s="12" t="s">
        <v>127</v>
      </c>
      <c r="E72" s="41" t="s">
        <v>2057</v>
      </c>
      <c r="F72" s="1"/>
      <c r="G72" s="1"/>
      <c r="H72" s="10" t="s">
        <v>435</v>
      </c>
      <c r="I72" s="11" t="s">
        <v>436</v>
      </c>
      <c r="J72" s="11" t="s">
        <v>436</v>
      </c>
      <c r="K72" s="11" t="s">
        <v>9</v>
      </c>
      <c r="L72" s="12" t="s">
        <v>437</v>
      </c>
      <c r="M72" s="41" t="s">
        <v>2057</v>
      </c>
      <c r="N72" s="1"/>
      <c r="O72" s="1"/>
      <c r="P72" s="1"/>
      <c r="Q72" s="1"/>
      <c r="R72" s="1"/>
      <c r="S72" s="1"/>
      <c r="T72" s="1"/>
      <c r="U72" s="1"/>
      <c r="V72" s="1"/>
      <c r="W72" s="1"/>
      <c r="X72" s="1"/>
      <c r="Y72" s="1"/>
      <c r="Z72" s="1"/>
      <c r="AA72" s="1"/>
      <c r="AB72" s="1"/>
      <c r="AC72" s="1"/>
      <c r="AD72" s="1"/>
      <c r="AE72" s="1"/>
      <c r="AF72" s="1"/>
      <c r="AG72" s="1"/>
      <c r="AH72" s="1"/>
      <c r="AI72" s="11">
        <v>30</v>
      </c>
      <c r="AJ72" s="11">
        <v>26</v>
      </c>
      <c r="AK72" s="11">
        <v>105</v>
      </c>
      <c r="AL72" s="11">
        <v>0.53</v>
      </c>
      <c r="AM72" s="11">
        <v>0.45</v>
      </c>
      <c r="AN72" s="11">
        <v>0.39</v>
      </c>
      <c r="AO72" s="11">
        <v>0.32</v>
      </c>
      <c r="AP72" s="11">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t="str">
        <f t="shared" si="1"/>
        <v/>
      </c>
      <c r="DP72" s="1"/>
      <c r="DQ72" s="1"/>
      <c r="DR72" s="1"/>
      <c r="DS72" s="1"/>
      <c r="DT72" s="1"/>
      <c r="DU72" s="1"/>
      <c r="DV72" s="1"/>
      <c r="DW72" s="1"/>
      <c r="DX72" s="1"/>
      <c r="DY72" s="1"/>
      <c r="DZ72" s="1"/>
      <c r="EA72" s="1"/>
      <c r="EB72" s="1"/>
      <c r="EC72" s="1"/>
      <c r="ED72" s="1"/>
      <c r="EE72" s="1"/>
      <c r="EF72" s="1"/>
    </row>
    <row r="73" spans="1:136" x14ac:dyDescent="0.25">
      <c r="A73" s="10"/>
      <c r="B73" s="11"/>
      <c r="C73" s="11"/>
      <c r="D73" s="12"/>
      <c r="E73" s="11"/>
      <c r="F73" s="1"/>
      <c r="G73" s="1"/>
      <c r="H73" s="10" t="s">
        <v>438</v>
      </c>
      <c r="I73" s="11">
        <v>60</v>
      </c>
      <c r="J73" s="11">
        <v>100</v>
      </c>
      <c r="K73" s="11" t="s">
        <v>28</v>
      </c>
      <c r="L73" s="12" t="s">
        <v>439</v>
      </c>
      <c r="M73" s="41" t="s">
        <v>2057</v>
      </c>
      <c r="N73" s="1"/>
      <c r="O73" s="1"/>
      <c r="P73" s="1"/>
      <c r="Q73" s="1"/>
      <c r="R73" s="1"/>
      <c r="S73" s="1"/>
      <c r="T73" s="1"/>
      <c r="U73" s="1"/>
      <c r="V73" s="1"/>
      <c r="W73" s="1"/>
      <c r="X73" s="1"/>
      <c r="Y73" s="1"/>
      <c r="Z73" s="1"/>
      <c r="AA73" s="1"/>
      <c r="AB73" s="1"/>
      <c r="AC73" s="1"/>
      <c r="AD73" s="1"/>
      <c r="AE73" s="1"/>
      <c r="AF73" s="1"/>
      <c r="AG73" s="1"/>
      <c r="AH73" s="1"/>
      <c r="AI73" s="11">
        <v>32</v>
      </c>
      <c r="AJ73" s="11">
        <v>27.7</v>
      </c>
      <c r="AK73" s="11">
        <v>110</v>
      </c>
      <c r="AL73" s="11">
        <v>0.48</v>
      </c>
      <c r="AM73" s="11">
        <v>0.41</v>
      </c>
      <c r="AN73" s="11">
        <v>0.36</v>
      </c>
      <c r="AO73" s="11">
        <v>0.31</v>
      </c>
      <c r="AP73" s="11">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t="str">
        <f t="shared" si="1"/>
        <v/>
      </c>
      <c r="DP73" s="1"/>
      <c r="DQ73" s="1"/>
      <c r="DR73" s="1"/>
      <c r="DS73" s="1"/>
      <c r="DT73" s="1"/>
      <c r="DU73" s="1"/>
      <c r="DV73" s="1"/>
      <c r="DW73" s="1"/>
      <c r="DX73" s="1"/>
      <c r="DY73" s="1"/>
      <c r="DZ73" s="1"/>
      <c r="EA73" s="1"/>
      <c r="EB73" s="1"/>
      <c r="EC73" s="1"/>
      <c r="ED73" s="1"/>
      <c r="EE73" s="1"/>
      <c r="EF73" s="1"/>
    </row>
    <row r="74" spans="1:136" x14ac:dyDescent="0.25">
      <c r="A74" s="7" t="s">
        <v>128</v>
      </c>
      <c r="B74" s="8"/>
      <c r="C74" s="8"/>
      <c r="D74" s="9"/>
      <c r="E74" s="8"/>
      <c r="F74" s="1"/>
      <c r="G74" s="1"/>
      <c r="H74" s="10" t="s">
        <v>440</v>
      </c>
      <c r="I74" s="11" t="s">
        <v>8</v>
      </c>
      <c r="J74" s="11" t="s">
        <v>9</v>
      </c>
      <c r="K74" s="11" t="s">
        <v>433</v>
      </c>
      <c r="L74" s="12" t="s">
        <v>441</v>
      </c>
      <c r="M74" s="41" t="s">
        <v>2057</v>
      </c>
      <c r="N74" s="1"/>
      <c r="O74" s="1"/>
      <c r="P74" s="1"/>
      <c r="Q74" s="1"/>
      <c r="R74" s="1"/>
      <c r="S74" s="1"/>
      <c r="T74" s="1"/>
      <c r="U74" s="1"/>
      <c r="V74" s="1"/>
      <c r="W74" s="1"/>
      <c r="X74" s="1"/>
      <c r="Y74" s="1"/>
      <c r="Z74" s="1"/>
      <c r="AA74" s="1"/>
      <c r="AB74" s="1"/>
      <c r="AC74" s="1"/>
      <c r="AD74" s="1"/>
      <c r="AE74" s="1"/>
      <c r="AF74" s="1"/>
      <c r="AG74" s="1"/>
      <c r="AH74" s="1"/>
      <c r="AI74" s="11">
        <v>34</v>
      </c>
      <c r="AJ74" s="11">
        <v>29</v>
      </c>
      <c r="AK74" s="11">
        <v>120</v>
      </c>
      <c r="AL74" s="11">
        <v>0.43</v>
      </c>
      <c r="AM74" s="11">
        <v>0.36</v>
      </c>
      <c r="AN74" s="11">
        <v>0.31</v>
      </c>
      <c r="AO74" s="11">
        <v>0.25</v>
      </c>
      <c r="AP74" s="11">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t="str">
        <f t="shared" si="1"/>
        <v/>
      </c>
      <c r="DP74" s="1"/>
      <c r="DQ74" s="1"/>
      <c r="DR74" s="1"/>
      <c r="DS74" s="1"/>
      <c r="DT74" s="1"/>
      <c r="DU74" s="1"/>
      <c r="DV74" s="1"/>
      <c r="DW74" s="1"/>
      <c r="DX74" s="1"/>
      <c r="DY74" s="1"/>
      <c r="DZ74" s="1"/>
      <c r="EA74" s="1"/>
      <c r="EB74" s="1"/>
      <c r="EC74" s="1"/>
      <c r="ED74" s="1"/>
      <c r="EE74" s="1"/>
      <c r="EF74" s="1"/>
    </row>
    <row r="75" spans="1:136" x14ac:dyDescent="0.25">
      <c r="A75" s="10" t="s">
        <v>129</v>
      </c>
      <c r="B75" s="11">
        <v>0.3</v>
      </c>
      <c r="C75" s="11">
        <v>0.3</v>
      </c>
      <c r="D75" s="12" t="s">
        <v>28</v>
      </c>
      <c r="E75" s="41" t="s">
        <v>2057</v>
      </c>
      <c r="F75" s="1" t="s">
        <v>2101</v>
      </c>
      <c r="G75" s="1" t="s">
        <v>2100</v>
      </c>
      <c r="H75" s="10" t="s">
        <v>442</v>
      </c>
      <c r="I75" s="11">
        <v>1.35</v>
      </c>
      <c r="J75" s="11">
        <v>1.75</v>
      </c>
      <c r="K75" s="11" t="s">
        <v>224</v>
      </c>
      <c r="L75" s="12" t="s">
        <v>443</v>
      </c>
      <c r="M75" s="41" t="s">
        <v>2057</v>
      </c>
      <c r="N75" s="1"/>
      <c r="O75" s="1"/>
      <c r="P75" s="1"/>
      <c r="Q75" s="1"/>
      <c r="R75" s="1"/>
      <c r="S75" s="1"/>
      <c r="T75" s="1"/>
      <c r="U75" s="1"/>
      <c r="V75" s="1"/>
      <c r="W75" s="1"/>
      <c r="X75" s="1"/>
      <c r="Y75" s="1"/>
      <c r="Z75" s="1"/>
      <c r="AA75" s="1"/>
      <c r="AB75" s="1"/>
      <c r="AC75" s="1"/>
      <c r="AD75" s="1"/>
      <c r="AE75" s="1"/>
      <c r="AF75" s="1"/>
      <c r="AG75" s="1"/>
      <c r="AH75" s="1"/>
      <c r="AI75" s="11">
        <v>38</v>
      </c>
      <c r="AJ75" s="11">
        <v>33</v>
      </c>
      <c r="AK75" s="11">
        <v>130</v>
      </c>
      <c r="AL75" s="11">
        <v>0.38</v>
      </c>
      <c r="AM75" s="11">
        <v>0.32</v>
      </c>
      <c r="AN75" s="11">
        <v>0.28000000000000003</v>
      </c>
      <c r="AO75" s="11">
        <v>0.24</v>
      </c>
      <c r="AP75" s="11">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t="str">
        <f t="shared" si="1"/>
        <v/>
      </c>
      <c r="DP75" s="1"/>
      <c r="DQ75" s="1"/>
      <c r="DR75" s="1"/>
      <c r="DS75" s="1"/>
      <c r="DT75" s="1"/>
      <c r="DU75" s="1"/>
      <c r="DV75" s="1"/>
      <c r="DW75" s="1"/>
      <c r="DX75" s="1"/>
      <c r="DY75" s="1"/>
      <c r="DZ75" s="1"/>
      <c r="EA75" s="1"/>
      <c r="EB75" s="1"/>
      <c r="EC75" s="1"/>
      <c r="ED75" s="1"/>
      <c r="EE75" s="1"/>
      <c r="EF75" s="1"/>
    </row>
    <row r="76" spans="1:136" x14ac:dyDescent="0.25">
      <c r="A76" s="10" t="s">
        <v>130</v>
      </c>
      <c r="B76" s="11" t="s">
        <v>72</v>
      </c>
      <c r="C76" s="11" t="s">
        <v>9</v>
      </c>
      <c r="D76" s="12" t="s">
        <v>131</v>
      </c>
      <c r="E76" s="41" t="s">
        <v>2057</v>
      </c>
      <c r="F76" s="1"/>
      <c r="G76" s="1"/>
      <c r="H76" s="10" t="s">
        <v>444</v>
      </c>
      <c r="I76" s="11" t="s">
        <v>9</v>
      </c>
      <c r="J76" s="11">
        <v>0.85</v>
      </c>
      <c r="K76" s="11" t="s">
        <v>224</v>
      </c>
      <c r="L76" s="12" t="s">
        <v>445</v>
      </c>
      <c r="M76" s="41" t="s">
        <v>2057</v>
      </c>
      <c r="N76" s="1"/>
      <c r="O76" s="1"/>
      <c r="P76" s="1"/>
      <c r="Q76" s="1"/>
      <c r="R76" s="1"/>
      <c r="S76" s="1"/>
      <c r="T76" s="1"/>
      <c r="U76" s="1"/>
      <c r="V76" s="1"/>
      <c r="W76" s="1"/>
      <c r="X76" s="1"/>
      <c r="Y76" s="1"/>
      <c r="Z76" s="1"/>
      <c r="AA76" s="1"/>
      <c r="AB76" s="1"/>
      <c r="AC76" s="1"/>
      <c r="AD76" s="1"/>
      <c r="AE76" s="1"/>
      <c r="AF76" s="1"/>
      <c r="AG76" s="1"/>
      <c r="AH76" s="1"/>
      <c r="AI76" s="11">
        <v>40</v>
      </c>
      <c r="AJ76" s="11">
        <v>34.6</v>
      </c>
      <c r="AK76" s="11">
        <v>140</v>
      </c>
      <c r="AL76" s="11">
        <v>0.35</v>
      </c>
      <c r="AM76" s="11">
        <v>0.28999999999999998</v>
      </c>
      <c r="AN76" s="11">
        <v>0.25</v>
      </c>
      <c r="AO76" s="11">
        <v>0.21</v>
      </c>
      <c r="AP76" s="11">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t="str">
        <f t="shared" si="1"/>
        <v/>
      </c>
      <c r="DP76" s="1"/>
      <c r="DQ76" s="1"/>
      <c r="DR76" s="1"/>
      <c r="DS76" s="1"/>
      <c r="DT76" s="1"/>
      <c r="DU76" s="1"/>
      <c r="DV76" s="1"/>
      <c r="DW76" s="1"/>
      <c r="DX76" s="1"/>
      <c r="DY76" s="1"/>
      <c r="DZ76" s="1"/>
      <c r="EA76" s="1"/>
      <c r="EB76" s="1"/>
      <c r="EC76" s="1"/>
      <c r="ED76" s="1"/>
      <c r="EE76" s="1"/>
      <c r="EF76" s="1"/>
    </row>
    <row r="77" spans="1:136" x14ac:dyDescent="0.25">
      <c r="A77" s="10" t="s">
        <v>132</v>
      </c>
      <c r="B77" s="11" t="s">
        <v>133</v>
      </c>
      <c r="C77" s="11" t="s">
        <v>133</v>
      </c>
      <c r="D77" s="12" t="s">
        <v>2102</v>
      </c>
      <c r="E77" s="41" t="s">
        <v>2057</v>
      </c>
      <c r="F77" s="1" t="s">
        <v>2101</v>
      </c>
      <c r="G77" s="1" t="s">
        <v>2100</v>
      </c>
      <c r="H77" s="10" t="s">
        <v>446</v>
      </c>
      <c r="I77" s="11" t="s">
        <v>224</v>
      </c>
      <c r="J77" s="11" t="s">
        <v>224</v>
      </c>
      <c r="K77" s="11" t="s">
        <v>9</v>
      </c>
      <c r="L77" s="12" t="s">
        <v>447</v>
      </c>
      <c r="M77" s="41" t="s">
        <v>2057</v>
      </c>
      <c r="N77" s="1"/>
      <c r="O77" s="1"/>
      <c r="P77" s="1"/>
      <c r="Q77" s="1"/>
      <c r="R77" s="1"/>
      <c r="S77" s="1"/>
      <c r="T77" s="1"/>
      <c r="U77" s="1"/>
      <c r="V77" s="1"/>
      <c r="W77" s="1"/>
      <c r="X77" s="1"/>
      <c r="Y77" s="1"/>
      <c r="Z77" s="1"/>
      <c r="AA77" s="1"/>
      <c r="AB77" s="1"/>
      <c r="AC77" s="1"/>
      <c r="AD77" s="1"/>
      <c r="AE77" s="1"/>
      <c r="AF77" s="1"/>
      <c r="AG77" s="1"/>
      <c r="AH77" s="1"/>
      <c r="AI77" s="11">
        <v>43</v>
      </c>
      <c r="AJ77" s="11">
        <v>37.5</v>
      </c>
      <c r="AK77" s="11">
        <v>150</v>
      </c>
      <c r="AL77" s="11">
        <v>0.33</v>
      </c>
      <c r="AM77" s="11">
        <v>0.28000000000000003</v>
      </c>
      <c r="AN77" s="11">
        <v>0.24</v>
      </c>
      <c r="AO77" s="11">
        <v>0.21</v>
      </c>
      <c r="AP77" s="11">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t="str">
        <f t="shared" si="1"/>
        <v/>
      </c>
      <c r="DP77" s="1"/>
      <c r="DQ77" s="1"/>
      <c r="DR77" s="1"/>
      <c r="DS77" s="1"/>
      <c r="DT77" s="1"/>
      <c r="DU77" s="1"/>
      <c r="DV77" s="1"/>
      <c r="DW77" s="1"/>
      <c r="DX77" s="1"/>
      <c r="DY77" s="1"/>
      <c r="DZ77" s="1"/>
      <c r="EA77" s="1"/>
      <c r="EB77" s="1"/>
      <c r="EC77" s="1"/>
      <c r="ED77" s="1"/>
      <c r="EE77" s="1"/>
      <c r="EF77" s="1"/>
    </row>
    <row r="78" spans="1:136" x14ac:dyDescent="0.25">
      <c r="A78" s="10" t="s">
        <v>134</v>
      </c>
      <c r="B78" s="11" t="s">
        <v>135</v>
      </c>
      <c r="C78" s="11" t="s">
        <v>135</v>
      </c>
      <c r="D78" s="12" t="s">
        <v>2103</v>
      </c>
      <c r="E78" s="41" t="s">
        <v>2057</v>
      </c>
      <c r="F78" s="1" t="s">
        <v>2101</v>
      </c>
      <c r="G78" s="1" t="s">
        <v>2100</v>
      </c>
      <c r="H78" s="10" t="s">
        <v>448</v>
      </c>
      <c r="I78" s="11">
        <v>13</v>
      </c>
      <c r="J78" s="11">
        <v>13</v>
      </c>
      <c r="K78" s="11" t="str">
        <f>IF(I77=J77,IF(I77="pt","pt","мм"),"арм.="&amp;IF(I77="pt","pt","мм")&amp;"; разм.="&amp;IF(J77="pt","pt","мм"))</f>
        <v>pt</v>
      </c>
      <c r="L78" s="12" t="s">
        <v>449</v>
      </c>
      <c r="M78" s="41" t="s">
        <v>2057</v>
      </c>
      <c r="N78" s="1"/>
      <c r="O78" s="1"/>
      <c r="P78" s="1"/>
      <c r="Q78" s="1"/>
      <c r="R78" s="1"/>
      <c r="S78" s="1"/>
      <c r="T78" s="1"/>
      <c r="U78" s="1"/>
      <c r="V78" s="1"/>
      <c r="W78" s="1"/>
      <c r="X78" s="1"/>
      <c r="Y78" s="1"/>
      <c r="Z78" s="1"/>
      <c r="AA78" s="1"/>
      <c r="AB78" s="1"/>
      <c r="AC78" s="1"/>
      <c r="AD78" s="1"/>
      <c r="AE78" s="1"/>
      <c r="AF78" s="1"/>
      <c r="AG78" s="1"/>
      <c r="AH78" s="1"/>
      <c r="AI78" s="11">
        <v>1000000</v>
      </c>
      <c r="AJ78" s="11">
        <v>1000000</v>
      </c>
      <c r="AK78" s="11">
        <v>1000000</v>
      </c>
      <c r="AL78" s="11">
        <v>0.33</v>
      </c>
      <c r="AM78" s="11">
        <v>0.28000000000000003</v>
      </c>
      <c r="AN78" s="11">
        <v>0.24</v>
      </c>
      <c r="AO78" s="11">
        <v>0.21</v>
      </c>
      <c r="AP78" s="11">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t="str">
        <f t="shared" si="1"/>
        <v/>
      </c>
      <c r="DP78" s="1"/>
      <c r="DQ78" s="1"/>
      <c r="DR78" s="1"/>
      <c r="DS78" s="1"/>
      <c r="DT78" s="1"/>
      <c r="DU78" s="1"/>
      <c r="DV78" s="1"/>
      <c r="DW78" s="1"/>
      <c r="DX78" s="1"/>
      <c r="DY78" s="1"/>
      <c r="DZ78" s="1"/>
      <c r="EA78" s="1"/>
      <c r="EB78" s="1"/>
      <c r="EC78" s="1"/>
      <c r="ED78" s="1"/>
      <c r="EE78" s="1"/>
      <c r="EF78" s="1"/>
    </row>
    <row r="79" spans="1:136" x14ac:dyDescent="0.25">
      <c r="A79" s="10" t="s">
        <v>136</v>
      </c>
      <c r="B79" s="11">
        <v>1.4</v>
      </c>
      <c r="C79" s="11">
        <v>1.4</v>
      </c>
      <c r="D79" s="12"/>
      <c r="E79" s="41" t="s">
        <v>2057</v>
      </c>
      <c r="F79" s="1" t="s">
        <v>2101</v>
      </c>
      <c r="G79" s="1" t="s">
        <v>2100</v>
      </c>
      <c r="H79" s="10" t="s">
        <v>450</v>
      </c>
      <c r="I79" s="11">
        <v>9</v>
      </c>
      <c r="J79" s="11">
        <v>9</v>
      </c>
      <c r="K79" s="11" t="str">
        <f>IF(I77=J77,IF(I77="pt","pt","мм"),"арм.="&amp;IF(I77="pt","pt","мм")&amp;"; разм.="&amp;IF(J77="pt","pt","мм"))</f>
        <v>pt</v>
      </c>
      <c r="L79" s="12" t="s">
        <v>451</v>
      </c>
      <c r="M79" s="41" t="s">
        <v>2057</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t="str">
        <f t="shared" si="1"/>
        <v/>
      </c>
      <c r="DP79" s="1"/>
      <c r="DQ79" s="1"/>
      <c r="DR79" s="1"/>
      <c r="DS79" s="1"/>
      <c r="DT79" s="1"/>
      <c r="DU79" s="1"/>
      <c r="DV79" s="1"/>
      <c r="DW79" s="1"/>
      <c r="DX79" s="1"/>
      <c r="DY79" s="1"/>
      <c r="DZ79" s="1"/>
      <c r="EA79" s="1"/>
      <c r="EB79" s="1"/>
      <c r="EC79" s="1"/>
      <c r="ED79" s="1"/>
      <c r="EE79" s="1"/>
      <c r="EF79" s="1"/>
    </row>
    <row r="80" spans="1:136" x14ac:dyDescent="0.25">
      <c r="A80" s="10" t="s">
        <v>137</v>
      </c>
      <c r="B80" s="11">
        <v>0.5</v>
      </c>
      <c r="C80" s="11">
        <v>0.5</v>
      </c>
      <c r="D80" s="12"/>
      <c r="E80" s="41" t="s">
        <v>2057</v>
      </c>
      <c r="F80" s="1" t="s">
        <v>2101</v>
      </c>
      <c r="G80" s="1" t="s">
        <v>2100</v>
      </c>
      <c r="H80" s="10" t="s">
        <v>452</v>
      </c>
      <c r="I80" s="11" t="s">
        <v>9</v>
      </c>
      <c r="J80" s="11" t="s">
        <v>453</v>
      </c>
      <c r="K80" s="11" t="s">
        <v>9</v>
      </c>
      <c r="L80" s="12" t="s">
        <v>454</v>
      </c>
      <c r="M80" s="41" t="s">
        <v>2057</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t="str">
        <f t="shared" si="1"/>
        <v/>
      </c>
      <c r="DP80" s="1"/>
      <c r="DQ80" s="1"/>
      <c r="DR80" s="1"/>
      <c r="DS80" s="1"/>
      <c r="DT80" s="1"/>
      <c r="DU80" s="1"/>
      <c r="DV80" s="1"/>
      <c r="DW80" s="1"/>
      <c r="DX80" s="1"/>
      <c r="DY80" s="1"/>
      <c r="DZ80" s="1"/>
      <c r="EA80" s="1"/>
      <c r="EB80" s="1"/>
      <c r="EC80" s="1"/>
      <c r="ED80" s="1"/>
      <c r="EE80" s="1"/>
      <c r="EF80" s="1"/>
    </row>
    <row r="81" spans="1:136" x14ac:dyDescent="0.25">
      <c r="A81" s="10" t="s">
        <v>138</v>
      </c>
      <c r="B81" s="11" t="s">
        <v>72</v>
      </c>
      <c r="C81" s="11" t="s">
        <v>72</v>
      </c>
      <c r="D81" s="12" t="s">
        <v>2104</v>
      </c>
      <c r="E81" s="41" t="s">
        <v>2057</v>
      </c>
      <c r="F81" s="1" t="s">
        <v>2101</v>
      </c>
      <c r="G81" s="1" t="s">
        <v>2100</v>
      </c>
      <c r="H81" s="10" t="s">
        <v>455</v>
      </c>
      <c r="I81" s="11" t="s">
        <v>9</v>
      </c>
      <c r="J81" s="11" t="s">
        <v>456</v>
      </c>
      <c r="K81" s="11" t="s">
        <v>9</v>
      </c>
      <c r="L81" s="12" t="s">
        <v>457</v>
      </c>
      <c r="M81" s="41" t="s">
        <v>2057</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t="str">
        <f t="shared" si="1"/>
        <v/>
      </c>
      <c r="DP81" s="1"/>
      <c r="DQ81" s="1"/>
      <c r="DR81" s="1"/>
      <c r="DS81" s="1"/>
      <c r="DT81" s="1"/>
      <c r="DU81" s="1"/>
      <c r="DV81" s="1"/>
      <c r="DW81" s="1"/>
      <c r="DX81" s="1"/>
      <c r="DY81" s="1"/>
      <c r="DZ81" s="1"/>
      <c r="EA81" s="1"/>
      <c r="EB81" s="1"/>
      <c r="EC81" s="1"/>
      <c r="ED81" s="1"/>
      <c r="EE81" s="1"/>
      <c r="EF81" s="1"/>
    </row>
    <row r="82" spans="1:136" x14ac:dyDescent="0.25">
      <c r="A82" s="10" t="s">
        <v>139</v>
      </c>
      <c r="B82" s="11">
        <v>1</v>
      </c>
      <c r="C82" s="11">
        <v>1</v>
      </c>
      <c r="D82" s="12"/>
      <c r="E82" s="41" t="s">
        <v>2057</v>
      </c>
      <c r="F82" s="1" t="s">
        <v>2101</v>
      </c>
      <c r="G82" s="1" t="s">
        <v>2100</v>
      </c>
      <c r="H82" s="10" t="s">
        <v>458</v>
      </c>
      <c r="I82" s="30" t="s">
        <v>459</v>
      </c>
      <c r="J82" s="30" t="s">
        <v>459</v>
      </c>
      <c r="K82" s="11" t="s">
        <v>235</v>
      </c>
      <c r="L82" s="12" t="s">
        <v>460</v>
      </c>
      <c r="M82" s="41" t="s">
        <v>2057</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t="str">
        <f t="shared" si="1"/>
        <v/>
      </c>
      <c r="DP82" s="1"/>
      <c r="DQ82" s="1"/>
      <c r="DR82" s="1"/>
      <c r="DS82" s="1"/>
      <c r="DT82" s="1"/>
      <c r="DU82" s="1"/>
      <c r="DV82" s="1"/>
      <c r="DW82" s="1"/>
      <c r="DX82" s="1"/>
      <c r="DY82" s="1"/>
      <c r="DZ82" s="1"/>
      <c r="EA82" s="1"/>
      <c r="EB82" s="1"/>
      <c r="EC82" s="1"/>
      <c r="ED82" s="1"/>
      <c r="EE82" s="1"/>
      <c r="EF82" s="1"/>
    </row>
    <row r="83" spans="1:136" x14ac:dyDescent="0.25">
      <c r="A83" s="10" t="s">
        <v>140</v>
      </c>
      <c r="B83" s="11" t="s">
        <v>141</v>
      </c>
      <c r="C83" s="11" t="s">
        <v>141</v>
      </c>
      <c r="D83" s="12" t="s">
        <v>2105</v>
      </c>
      <c r="E83" s="41" t="s">
        <v>2057</v>
      </c>
      <c r="F83" s="1" t="s">
        <v>2101</v>
      </c>
      <c r="G83" s="1" t="s">
        <v>2100</v>
      </c>
      <c r="H83" s="10" t="s">
        <v>461</v>
      </c>
      <c r="I83" s="30" t="s">
        <v>9</v>
      </c>
      <c r="J83" s="30" t="s">
        <v>462</v>
      </c>
      <c r="K83" s="11" t="s">
        <v>235</v>
      </c>
      <c r="L83" s="12" t="s">
        <v>463</v>
      </c>
      <c r="M83" s="41" t="s">
        <v>2057</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t="str">
        <f t="shared" si="1"/>
        <v/>
      </c>
      <c r="DP83" s="1"/>
      <c r="DQ83" s="1"/>
      <c r="DR83" s="1"/>
      <c r="DS83" s="1"/>
      <c r="DT83" s="1"/>
      <c r="DU83" s="1"/>
      <c r="DV83" s="1"/>
      <c r="DW83" s="1"/>
      <c r="DX83" s="1"/>
      <c r="DY83" s="1"/>
      <c r="DZ83" s="1"/>
      <c r="EA83" s="1"/>
      <c r="EB83" s="1"/>
      <c r="EC83" s="1"/>
      <c r="ED83" s="1"/>
      <c r="EE83" s="1"/>
      <c r="EF83" s="1"/>
    </row>
    <row r="84" spans="1:136" x14ac:dyDescent="0.25">
      <c r="A84" s="10" t="s">
        <v>142</v>
      </c>
      <c r="B84" s="11" t="s">
        <v>143</v>
      </c>
      <c r="C84" s="11" t="s">
        <v>9</v>
      </c>
      <c r="D84" s="12" t="s">
        <v>144</v>
      </c>
      <c r="E84" s="41" t="s">
        <v>2057</v>
      </c>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t="str">
        <f t="shared" si="1"/>
        <v/>
      </c>
      <c r="DP84" s="1"/>
      <c r="DQ84" s="1"/>
      <c r="DR84" s="1"/>
      <c r="DS84" s="1"/>
      <c r="DT84" s="1"/>
      <c r="DU84" s="1"/>
      <c r="DV84" s="1"/>
      <c r="DW84" s="1"/>
      <c r="DX84" s="1"/>
      <c r="DY84" s="1"/>
      <c r="DZ84" s="1"/>
      <c r="EA84" s="1"/>
      <c r="EB84" s="1"/>
      <c r="EC84" s="1"/>
      <c r="ED84" s="1"/>
      <c r="EE84" s="1"/>
      <c r="EF84" s="1"/>
    </row>
    <row r="85" spans="1:136" x14ac:dyDescent="0.25">
      <c r="A85" s="10" t="s">
        <v>145</v>
      </c>
      <c r="B85" s="11">
        <v>1</v>
      </c>
      <c r="C85" s="11">
        <v>1</v>
      </c>
      <c r="D85" s="12"/>
      <c r="E85" s="41" t="s">
        <v>2057</v>
      </c>
      <c r="F85" s="1" t="s">
        <v>2101</v>
      </c>
      <c r="G85" s="1" t="s">
        <v>2100</v>
      </c>
      <c r="H85" s="46" t="s">
        <v>2060</v>
      </c>
      <c r="I85" s="47"/>
      <c r="J85" s="47"/>
      <c r="K85" s="47"/>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t="str">
        <f t="shared" si="1"/>
        <v/>
      </c>
      <c r="DP85" s="1"/>
      <c r="DQ85" s="1"/>
      <c r="DR85" s="1"/>
      <c r="DS85" s="1"/>
      <c r="DT85" s="1"/>
      <c r="DU85" s="1"/>
      <c r="DV85" s="1"/>
      <c r="DW85" s="1"/>
      <c r="DX85" s="1"/>
      <c r="DY85" s="1"/>
      <c r="DZ85" s="1"/>
      <c r="EA85" s="1"/>
      <c r="EB85" s="1"/>
      <c r="EC85" s="1"/>
      <c r="ED85" s="1"/>
      <c r="EE85" s="1"/>
      <c r="EF85" s="1"/>
    </row>
    <row r="86" spans="1:136" x14ac:dyDescent="0.25">
      <c r="A86" s="10"/>
      <c r="B86" s="11"/>
      <c r="C86" s="11"/>
      <c r="D86" s="12"/>
      <c r="E86" s="11"/>
      <c r="F86" s="1"/>
      <c r="G86" s="1"/>
      <c r="H86" s="7" t="s">
        <v>1</v>
      </c>
      <c r="I86" s="8" t="s">
        <v>2</v>
      </c>
      <c r="J86" s="8" t="s">
        <v>3</v>
      </c>
      <c r="K86" s="9"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t="str">
        <f t="shared" si="1"/>
        <v/>
      </c>
      <c r="DP86" s="1"/>
      <c r="DQ86" s="1"/>
      <c r="DR86" s="1"/>
      <c r="DS86" s="1"/>
      <c r="DT86" s="1"/>
      <c r="DU86" s="1"/>
      <c r="DV86" s="1"/>
      <c r="DW86" s="1"/>
      <c r="DX86" s="1"/>
      <c r="DY86" s="1"/>
      <c r="DZ86" s="1"/>
      <c r="EA86" s="1"/>
      <c r="EB86" s="1"/>
      <c r="EC86" s="1"/>
      <c r="ED86" s="1"/>
      <c r="EE86" s="1"/>
      <c r="EF86" s="1"/>
    </row>
    <row r="87" spans="1:136" x14ac:dyDescent="0.25">
      <c r="A87" s="7" t="s">
        <v>146</v>
      </c>
      <c r="B87" s="8"/>
      <c r="C87" s="8"/>
      <c r="D87" s="9"/>
      <c r="E87" s="8"/>
      <c r="F87" s="1"/>
      <c r="G87" s="1"/>
      <c r="H87" s="10" t="s">
        <v>465</v>
      </c>
      <c r="I87" s="11">
        <v>300</v>
      </c>
      <c r="J87" s="11" t="str">
        <f>INDEX(rngUnitSettings,MATCH("Length",INDEX(rngUnitSettings,,1),0),2)</f>
        <v>mm</v>
      </c>
      <c r="K87" s="17" t="s">
        <v>466</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t="str">
        <f t="shared" si="1"/>
        <v/>
      </c>
      <c r="DP87" s="1"/>
      <c r="DQ87" s="1"/>
      <c r="DR87" s="1"/>
      <c r="DS87" s="1"/>
      <c r="DT87" s="1"/>
      <c r="DU87" s="1"/>
      <c r="DV87" s="1"/>
      <c r="DW87" s="1"/>
      <c r="DX87" s="1"/>
      <c r="DY87" s="1"/>
      <c r="DZ87" s="1"/>
      <c r="EA87" s="1"/>
      <c r="EB87" s="1"/>
      <c r="EC87" s="1"/>
      <c r="ED87" s="1"/>
      <c r="EE87" s="1"/>
      <c r="EF87" s="1"/>
    </row>
    <row r="88" spans="1:136" x14ac:dyDescent="0.25">
      <c r="A88" s="10" t="s">
        <v>147</v>
      </c>
      <c r="B88" s="11" t="s">
        <v>148</v>
      </c>
      <c r="C88" s="11" t="s">
        <v>9</v>
      </c>
      <c r="D88" s="12" t="s">
        <v>149</v>
      </c>
      <c r="E88" s="41" t="s">
        <v>2057</v>
      </c>
      <c r="F88" s="1"/>
      <c r="G88" s="1"/>
      <c r="H88" s="10" t="s">
        <v>467</v>
      </c>
      <c r="I88" s="11">
        <v>40</v>
      </c>
      <c r="J88" s="11" t="str">
        <f>INDEX(rngUnitSettings,MATCH("Length",INDEX(rngUnitSettings,,1),0),2)</f>
        <v>mm</v>
      </c>
      <c r="K88" s="17" t="s">
        <v>468</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t="str">
        <f t="shared" si="1"/>
        <v/>
      </c>
      <c r="DP88" s="1"/>
      <c r="DQ88" s="1"/>
      <c r="DR88" s="1"/>
      <c r="DS88" s="1"/>
      <c r="DT88" s="1"/>
      <c r="DU88" s="1"/>
      <c r="DV88" s="1"/>
      <c r="DW88" s="1"/>
      <c r="DX88" s="1"/>
      <c r="DY88" s="1"/>
      <c r="DZ88" s="1"/>
      <c r="EA88" s="1"/>
      <c r="EB88" s="1"/>
      <c r="EC88" s="1"/>
      <c r="ED88" s="1"/>
      <c r="EE88" s="1"/>
      <c r="EF88" s="1"/>
    </row>
    <row r="89" spans="1:136" x14ac:dyDescent="0.25">
      <c r="A89" s="10" t="s">
        <v>150</v>
      </c>
      <c r="B89" s="11" t="s">
        <v>8</v>
      </c>
      <c r="C89" s="11" t="s">
        <v>9</v>
      </c>
      <c r="D89" s="12" t="s">
        <v>151</v>
      </c>
      <c r="E89" s="41" t="s">
        <v>2057</v>
      </c>
      <c r="F89" s="1"/>
      <c r="G89" s="1"/>
      <c r="H89" s="10" t="s">
        <v>469</v>
      </c>
      <c r="I89" s="11">
        <v>8</v>
      </c>
      <c r="J89" s="11" t="s">
        <v>33</v>
      </c>
      <c r="K89" s="17" t="s">
        <v>470</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t="str">
        <f t="shared" si="1"/>
        <v/>
      </c>
      <c r="DP89" s="1"/>
      <c r="DQ89" s="1"/>
      <c r="DR89" s="1"/>
      <c r="DS89" s="1"/>
      <c r="DT89" s="1"/>
      <c r="DU89" s="1"/>
      <c r="DV89" s="1"/>
      <c r="DW89" s="1"/>
      <c r="DX89" s="1"/>
      <c r="DY89" s="1"/>
      <c r="DZ89" s="1"/>
      <c r="EA89" s="1"/>
      <c r="EB89" s="1"/>
      <c r="EC89" s="1"/>
      <c r="ED89" s="1"/>
      <c r="EE89" s="1"/>
      <c r="EF89" s="1"/>
    </row>
    <row r="90" spans="1:136" x14ac:dyDescent="0.25">
      <c r="A90" s="10" t="s">
        <v>152</v>
      </c>
      <c r="B90" s="11" t="s">
        <v>153</v>
      </c>
      <c r="C90" s="11" t="s">
        <v>9</v>
      </c>
      <c r="D90" s="12" t="s">
        <v>154</v>
      </c>
      <c r="E90" s="41" t="s">
        <v>2057</v>
      </c>
      <c r="F90" s="1"/>
      <c r="G90" s="1"/>
      <c r="H90" s="10" t="s">
        <v>471</v>
      </c>
      <c r="I90" s="11">
        <v>20</v>
      </c>
      <c r="J90" s="11" t="str">
        <f>INDEX(rngUnitSettings,MATCH("Length",INDEX(rngUnitSettings,,1),0),2)</f>
        <v>mm</v>
      </c>
      <c r="K90" s="17" t="s">
        <v>472</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t="str">
        <f t="shared" si="1"/>
        <v/>
      </c>
      <c r="DP90" s="1"/>
      <c r="DQ90" s="1"/>
      <c r="DR90" s="1"/>
      <c r="DS90" s="1"/>
      <c r="DT90" s="1"/>
      <c r="DU90" s="1"/>
      <c r="DV90" s="1"/>
      <c r="DW90" s="1"/>
      <c r="DX90" s="1"/>
      <c r="DY90" s="1"/>
      <c r="DZ90" s="1"/>
      <c r="EA90" s="1"/>
      <c r="EB90" s="1"/>
      <c r="EC90" s="1"/>
      <c r="ED90" s="1"/>
      <c r="EE90" s="1"/>
      <c r="EF90" s="1"/>
    </row>
    <row r="91" spans="1:136" x14ac:dyDescent="0.25">
      <c r="A91" s="10" t="s">
        <v>155</v>
      </c>
      <c r="B91" s="11" t="s">
        <v>8</v>
      </c>
      <c r="C91" s="11" t="s">
        <v>9</v>
      </c>
      <c r="D91" s="12" t="s">
        <v>156</v>
      </c>
      <c r="E91" s="41" t="s">
        <v>2057</v>
      </c>
      <c r="F91" s="1"/>
      <c r="G91" s="1"/>
      <c r="H91" s="18" t="s">
        <v>473</v>
      </c>
      <c r="I91" s="19"/>
      <c r="J91" s="19"/>
      <c r="K91" s="20"/>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t="str">
        <f t="shared" si="1"/>
        <v/>
      </c>
      <c r="DP91" s="1"/>
      <c r="DQ91" s="1"/>
      <c r="DR91" s="1"/>
      <c r="DS91" s="1"/>
      <c r="DT91" s="1"/>
      <c r="DU91" s="1"/>
      <c r="DV91" s="1"/>
      <c r="DW91" s="1"/>
      <c r="DX91" s="1"/>
      <c r="DY91" s="1"/>
      <c r="DZ91" s="1"/>
      <c r="EA91" s="1"/>
      <c r="EB91" s="1"/>
      <c r="EC91" s="1"/>
      <c r="ED91" s="1"/>
      <c r="EE91" s="1"/>
      <c r="EF91" s="1"/>
    </row>
    <row r="92" spans="1:136" x14ac:dyDescent="0.25">
      <c r="A92" s="10" t="s">
        <v>157</v>
      </c>
      <c r="B92" s="11" t="s">
        <v>8</v>
      </c>
      <c r="C92" s="11" t="s">
        <v>9</v>
      </c>
      <c r="D92" s="12" t="s">
        <v>158</v>
      </c>
      <c r="E92" s="41" t="s">
        <v>2057</v>
      </c>
      <c r="F92" s="1"/>
      <c r="G92" s="1"/>
      <c r="H92" s="10" t="s">
        <v>474</v>
      </c>
      <c r="I92" s="11"/>
      <c r="J92" s="11" t="str">
        <f>INDEX(rngUnitSettings,MATCH("Length",INDEX(rngUnitSettings,,1),0),2)</f>
        <v>mm</v>
      </c>
      <c r="K92" s="17" t="s">
        <v>475</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t="str">
        <f t="shared" si="1"/>
        <v/>
      </c>
      <c r="DP92" s="1"/>
      <c r="DQ92" s="1"/>
      <c r="DR92" s="1"/>
      <c r="DS92" s="1"/>
      <c r="DT92" s="1"/>
      <c r="DU92" s="1"/>
      <c r="DV92" s="1"/>
      <c r="DW92" s="1"/>
      <c r="DX92" s="1"/>
      <c r="DY92" s="1"/>
      <c r="DZ92" s="1"/>
      <c r="EA92" s="1"/>
      <c r="EB92" s="1"/>
      <c r="EC92" s="1"/>
      <c r="ED92" s="1"/>
      <c r="EE92" s="1"/>
      <c r="EF92" s="1"/>
    </row>
    <row r="93" spans="1:136" x14ac:dyDescent="0.25">
      <c r="A93" s="10" t="s">
        <v>159</v>
      </c>
      <c r="B93" s="11" t="s">
        <v>160</v>
      </c>
      <c r="C93" s="11" t="s">
        <v>9</v>
      </c>
      <c r="D93" s="12" t="s">
        <v>161</v>
      </c>
      <c r="E93" s="41" t="s">
        <v>2057</v>
      </c>
      <c r="F93" s="1"/>
      <c r="G93" s="1"/>
      <c r="H93" s="10" t="s">
        <v>476</v>
      </c>
      <c r="I93" s="11"/>
      <c r="J93" s="11" t="str">
        <f>INDEX(rngUnitSettings,MATCH("Length",INDEX(rngUnitSettings,,1),0),2)</f>
        <v>mm</v>
      </c>
      <c r="K93" s="17" t="s">
        <v>477</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t="str">
        <f t="shared" si="1"/>
        <v/>
      </c>
      <c r="DP93" s="1"/>
      <c r="DQ93" s="1"/>
      <c r="DR93" s="1"/>
      <c r="DS93" s="1"/>
      <c r="DT93" s="1"/>
      <c r="DU93" s="1"/>
      <c r="DV93" s="1"/>
      <c r="DW93" s="1"/>
      <c r="DX93" s="1"/>
      <c r="DY93" s="1"/>
      <c r="DZ93" s="1"/>
      <c r="EA93" s="1"/>
      <c r="EB93" s="1"/>
      <c r="EC93" s="1"/>
      <c r="ED93" s="1"/>
      <c r="EE93" s="1"/>
      <c r="EF93" s="1"/>
    </row>
    <row r="94" spans="1:136" x14ac:dyDescent="0.25">
      <c r="A94" s="10" t="s">
        <v>162</v>
      </c>
      <c r="B94" s="11" t="s">
        <v>163</v>
      </c>
      <c r="C94" s="11" t="s">
        <v>9</v>
      </c>
      <c r="D94" s="12" t="s">
        <v>164</v>
      </c>
      <c r="E94" s="41" t="s">
        <v>2057</v>
      </c>
      <c r="F94" s="1"/>
      <c r="G94" s="1"/>
      <c r="H94" s="10" t="s">
        <v>478</v>
      </c>
      <c r="I94" s="11" t="s">
        <v>479</v>
      </c>
      <c r="J94" s="11" t="s">
        <v>9</v>
      </c>
      <c r="K94" s="17" t="s">
        <v>480</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t="str">
        <f t="shared" si="1"/>
        <v/>
      </c>
      <c r="DP94" s="1"/>
      <c r="DQ94" s="1"/>
      <c r="DR94" s="1"/>
      <c r="DS94" s="1"/>
      <c r="DT94" s="1"/>
      <c r="DU94" s="1"/>
      <c r="DV94" s="1"/>
      <c r="DW94" s="1"/>
      <c r="DX94" s="1"/>
      <c r="DY94" s="1"/>
      <c r="DZ94" s="1"/>
      <c r="EA94" s="1"/>
      <c r="EB94" s="1"/>
      <c r="EC94" s="1"/>
      <c r="ED94" s="1"/>
      <c r="EE94" s="1"/>
      <c r="EF94" s="1"/>
    </row>
    <row r="95" spans="1:136" x14ac:dyDescent="0.25">
      <c r="A95" s="10" t="s">
        <v>165</v>
      </c>
      <c r="B95" s="11" t="s">
        <v>166</v>
      </c>
      <c r="C95" s="11" t="s">
        <v>9</v>
      </c>
      <c r="D95" s="12" t="s">
        <v>167</v>
      </c>
      <c r="E95" s="41" t="s">
        <v>2057</v>
      </c>
      <c r="F95" s="1"/>
      <c r="G95" s="1"/>
      <c r="H95" s="10" t="s">
        <v>481</v>
      </c>
      <c r="I95" s="11" t="s">
        <v>479</v>
      </c>
      <c r="J95" s="11" t="s">
        <v>9</v>
      </c>
      <c r="K95" s="17" t="s">
        <v>482</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t="str">
        <f t="shared" si="1"/>
        <v/>
      </c>
      <c r="DP95" s="1"/>
      <c r="DQ95" s="1"/>
      <c r="DR95" s="1"/>
      <c r="DS95" s="1"/>
      <c r="DT95" s="1"/>
      <c r="DU95" s="1"/>
      <c r="DV95" s="1"/>
      <c r="DW95" s="1"/>
      <c r="DX95" s="1"/>
      <c r="DY95" s="1"/>
      <c r="DZ95" s="1"/>
      <c r="EA95" s="1"/>
      <c r="EB95" s="1"/>
      <c r="EC95" s="1"/>
      <c r="ED95" s="1"/>
      <c r="EE95" s="1"/>
      <c r="EF95" s="1"/>
    </row>
    <row r="96" spans="1:136" x14ac:dyDescent="0.25">
      <c r="A96" s="10" t="s">
        <v>168</v>
      </c>
      <c r="B96" s="11" t="s">
        <v>169</v>
      </c>
      <c r="C96" s="11" t="s">
        <v>9</v>
      </c>
      <c r="D96" s="12" t="s">
        <v>170</v>
      </c>
      <c r="E96" s="41" t="s">
        <v>2057</v>
      </c>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t="str">
        <f t="shared" si="1"/>
        <v/>
      </c>
      <c r="DP96" s="1"/>
      <c r="DQ96" s="1"/>
      <c r="DR96" s="1"/>
      <c r="DS96" s="1"/>
      <c r="DT96" s="1"/>
      <c r="DU96" s="1"/>
      <c r="DV96" s="1"/>
      <c r="DW96" s="1"/>
      <c r="DX96" s="1"/>
      <c r="DY96" s="1"/>
      <c r="DZ96" s="1"/>
      <c r="EA96" s="1"/>
      <c r="EB96" s="1"/>
      <c r="EC96" s="1"/>
      <c r="ED96" s="1"/>
      <c r="EE96" s="1"/>
      <c r="EF96" s="1"/>
    </row>
    <row r="97" spans="1:136" x14ac:dyDescent="0.25">
      <c r="A97" s="10" t="s">
        <v>171</v>
      </c>
      <c r="B97" s="11" t="s">
        <v>172</v>
      </c>
      <c r="C97" s="11" t="s">
        <v>9</v>
      </c>
      <c r="D97" s="12" t="s">
        <v>173</v>
      </c>
      <c r="E97" s="41" t="s">
        <v>2057</v>
      </c>
      <c r="F97" s="1"/>
      <c r="G97" s="1"/>
      <c r="H97" s="46" t="s">
        <v>2061</v>
      </c>
      <c r="I97" s="47"/>
      <c r="J97" s="47"/>
      <c r="K97" s="47"/>
      <c r="L97" s="47"/>
      <c r="M97" s="47"/>
      <c r="N97" s="47"/>
      <c r="O97" s="47"/>
      <c r="P97" s="47"/>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t="str">
        <f t="shared" si="1"/>
        <v/>
      </c>
      <c r="DP97" s="1"/>
      <c r="DQ97" s="1"/>
      <c r="DR97" s="1"/>
      <c r="DS97" s="1"/>
      <c r="DT97" s="1"/>
      <c r="DU97" s="1"/>
      <c r="DV97" s="1"/>
      <c r="DW97" s="1"/>
      <c r="DX97" s="1"/>
      <c r="DY97" s="1"/>
      <c r="DZ97" s="1"/>
      <c r="EA97" s="1"/>
      <c r="EB97" s="1"/>
      <c r="EC97" s="1"/>
      <c r="ED97" s="1"/>
      <c r="EE97" s="1"/>
      <c r="EF97" s="1"/>
    </row>
    <row r="98" spans="1:136" x14ac:dyDescent="0.25">
      <c r="A98" s="10" t="s">
        <v>174</v>
      </c>
      <c r="B98" s="11" t="s">
        <v>175</v>
      </c>
      <c r="C98" s="11" t="s">
        <v>9</v>
      </c>
      <c r="D98" s="12" t="s">
        <v>176</v>
      </c>
      <c r="E98" s="41" t="s">
        <v>2057</v>
      </c>
      <c r="F98" s="1"/>
      <c r="G98" s="1"/>
      <c r="H98" s="48" t="s">
        <v>485</v>
      </c>
      <c r="I98" s="48"/>
      <c r="J98" s="48"/>
      <c r="K98" s="48"/>
      <c r="L98" s="10"/>
      <c r="M98" s="10"/>
      <c r="N98" s="10"/>
      <c r="O98" s="10"/>
      <c r="P98" s="10"/>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t="str">
        <f t="shared" si="1"/>
        <v/>
      </c>
      <c r="DP98" s="1"/>
      <c r="DQ98" s="1"/>
      <c r="DR98" s="1"/>
      <c r="DS98" s="1"/>
      <c r="DT98" s="1"/>
      <c r="DU98" s="1"/>
      <c r="DV98" s="1"/>
      <c r="DW98" s="1"/>
      <c r="DX98" s="1"/>
      <c r="DY98" s="1"/>
      <c r="DZ98" s="1"/>
      <c r="EA98" s="1"/>
      <c r="EB98" s="1"/>
      <c r="EC98" s="1"/>
      <c r="ED98" s="1"/>
      <c r="EE98" s="1"/>
      <c r="EF98" s="1"/>
    </row>
    <row r="99" spans="1:136" x14ac:dyDescent="0.25">
      <c r="A99" s="10" t="s">
        <v>177</v>
      </c>
      <c r="B99" s="11" t="s">
        <v>178</v>
      </c>
      <c r="C99" s="11" t="s">
        <v>9</v>
      </c>
      <c r="D99" s="12" t="s">
        <v>179</v>
      </c>
      <c r="E99" s="41" t="s">
        <v>2057</v>
      </c>
      <c r="F99" s="1"/>
      <c r="G99" s="1"/>
      <c r="H99" s="7" t="s">
        <v>1</v>
      </c>
      <c r="I99" s="8" t="s">
        <v>2</v>
      </c>
      <c r="J99" s="8" t="s">
        <v>3</v>
      </c>
      <c r="K99" s="9" t="s">
        <v>4</v>
      </c>
      <c r="L99" s="10"/>
      <c r="M99" s="10"/>
      <c r="N99" s="10"/>
      <c r="O99" s="10"/>
      <c r="P99" s="10"/>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t="str">
        <f t="shared" si="1"/>
        <v/>
      </c>
      <c r="DP99" s="1"/>
      <c r="DQ99" s="1"/>
      <c r="DR99" s="1"/>
      <c r="DS99" s="1"/>
      <c r="DT99" s="1"/>
      <c r="DU99" s="1"/>
      <c r="DV99" s="1"/>
      <c r="DW99" s="1"/>
      <c r="DX99" s="1"/>
      <c r="DY99" s="1"/>
      <c r="DZ99" s="1"/>
      <c r="EA99" s="1"/>
      <c r="EB99" s="1"/>
      <c r="EC99" s="1"/>
      <c r="ED99" s="1"/>
      <c r="EE99" s="1"/>
      <c r="EF99" s="1"/>
    </row>
    <row r="100" spans="1:136" x14ac:dyDescent="0.25">
      <c r="A100" s="10" t="s">
        <v>180</v>
      </c>
      <c r="B100" s="11" t="s">
        <v>181</v>
      </c>
      <c r="C100" s="11" t="s">
        <v>9</v>
      </c>
      <c r="D100" s="12" t="s">
        <v>182</v>
      </c>
      <c r="E100" s="41" t="s">
        <v>2057</v>
      </c>
      <c r="F100" s="1"/>
      <c r="G100" s="1"/>
      <c r="H100" s="10" t="s">
        <v>486</v>
      </c>
      <c r="I100" s="11" t="s">
        <v>487</v>
      </c>
      <c r="J100" s="11" t="s">
        <v>9</v>
      </c>
      <c r="K100" s="17" t="s">
        <v>488</v>
      </c>
      <c r="L100" s="10"/>
      <c r="M100" s="10"/>
      <c r="N100" s="10"/>
      <c r="O100" s="10"/>
      <c r="P100" s="10"/>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t="str">
        <f t="shared" si="1"/>
        <v/>
      </c>
      <c r="DP100" s="1"/>
      <c r="DQ100" s="1"/>
      <c r="DR100" s="1"/>
      <c r="DS100" s="1"/>
      <c r="DT100" s="1"/>
      <c r="DU100" s="1"/>
      <c r="DV100" s="1"/>
      <c r="DW100" s="1"/>
      <c r="DX100" s="1"/>
      <c r="DY100" s="1"/>
      <c r="DZ100" s="1"/>
      <c r="EA100" s="1"/>
      <c r="EB100" s="1"/>
      <c r="EC100" s="1"/>
      <c r="ED100" s="1"/>
      <c r="EE100" s="1"/>
      <c r="EF100" s="1"/>
    </row>
    <row r="101" spans="1:136" x14ac:dyDescent="0.25">
      <c r="A101" s="10" t="s">
        <v>183</v>
      </c>
      <c r="B101" s="11">
        <v>9</v>
      </c>
      <c r="C101" s="11" t="s">
        <v>184</v>
      </c>
      <c r="D101" s="12" t="s">
        <v>185</v>
      </c>
      <c r="E101" s="41" t="s">
        <v>2057</v>
      </c>
      <c r="F101" s="1"/>
      <c r="G101" s="1"/>
      <c r="H101" s="10" t="s">
        <v>489</v>
      </c>
      <c r="I101" s="11">
        <v>0</v>
      </c>
      <c r="J101" s="11" t="str">
        <f>INDEX(rngUnitSettings,MATCH("Length",INDEX(rngUnitSettings,,1),0),2)</f>
        <v>mm</v>
      </c>
      <c r="K101" s="17" t="s">
        <v>490</v>
      </c>
      <c r="L101" s="10"/>
      <c r="M101" s="10"/>
      <c r="N101" s="10"/>
      <c r="O101" s="10"/>
      <c r="P101" s="10"/>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t="str">
        <f t="shared" si="1"/>
        <v/>
      </c>
      <c r="DP101" s="1"/>
      <c r="DQ101" s="1"/>
      <c r="DR101" s="1"/>
      <c r="DS101" s="1"/>
      <c r="DT101" s="1"/>
      <c r="DU101" s="1"/>
      <c r="DV101" s="1"/>
      <c r="DW101" s="1"/>
      <c r="DX101" s="1"/>
      <c r="DY101" s="1"/>
      <c r="DZ101" s="1"/>
      <c r="EA101" s="1"/>
      <c r="EB101" s="1"/>
      <c r="EC101" s="1"/>
      <c r="ED101" s="1"/>
      <c r="EE101" s="1"/>
      <c r="EF101" s="1"/>
    </row>
    <row r="102" spans="1:136" x14ac:dyDescent="0.25">
      <c r="A102" s="10" t="s">
        <v>186</v>
      </c>
      <c r="B102" s="11">
        <v>5</v>
      </c>
      <c r="C102" s="11" t="s">
        <v>184</v>
      </c>
      <c r="D102" s="12" t="s">
        <v>187</v>
      </c>
      <c r="E102" s="41" t="s">
        <v>2057</v>
      </c>
      <c r="F102" s="1"/>
      <c r="G102" s="1"/>
      <c r="H102" s="10"/>
      <c r="I102" s="10"/>
      <c r="J102" s="10"/>
      <c r="K102" s="10"/>
      <c r="L102" s="10"/>
      <c r="M102" s="10"/>
      <c r="N102" s="10"/>
      <c r="O102" s="10"/>
      <c r="P102" s="10"/>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t="str">
        <f t="shared" si="1"/>
        <v/>
      </c>
      <c r="DP102" s="1"/>
      <c r="DQ102" s="1"/>
      <c r="DR102" s="1"/>
      <c r="DS102" s="1"/>
      <c r="DT102" s="1"/>
      <c r="DU102" s="1"/>
      <c r="DV102" s="1"/>
      <c r="DW102" s="1"/>
      <c r="DX102" s="1"/>
      <c r="DY102" s="1"/>
      <c r="DZ102" s="1"/>
      <c r="EA102" s="1"/>
      <c r="EB102" s="1"/>
      <c r="EC102" s="1"/>
      <c r="ED102" s="1"/>
      <c r="EE102" s="1"/>
      <c r="EF102" s="1"/>
    </row>
    <row r="103" spans="1:136" x14ac:dyDescent="0.25">
      <c r="A103" s="10" t="s">
        <v>188</v>
      </c>
      <c r="B103" s="11">
        <v>1</v>
      </c>
      <c r="C103" s="11" t="s">
        <v>184</v>
      </c>
      <c r="D103" s="12" t="s">
        <v>189</v>
      </c>
      <c r="E103" s="41" t="s">
        <v>2057</v>
      </c>
      <c r="F103" s="1"/>
      <c r="G103" s="1"/>
      <c r="H103" s="21" t="s">
        <v>491</v>
      </c>
      <c r="I103" s="10"/>
      <c r="J103" s="10"/>
      <c r="K103" s="10"/>
      <c r="L103" s="10"/>
      <c r="M103" s="10"/>
      <c r="N103" s="10"/>
      <c r="O103" s="10"/>
      <c r="P103" s="10"/>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t="str">
        <f t="shared" si="1"/>
        <v/>
      </c>
      <c r="DP103" s="1"/>
      <c r="DQ103" s="1"/>
      <c r="DR103" s="1"/>
      <c r="DS103" s="1"/>
      <c r="DT103" s="1"/>
      <c r="DU103" s="1"/>
      <c r="DV103" s="1"/>
      <c r="DW103" s="1"/>
      <c r="DX103" s="1"/>
      <c r="DY103" s="1"/>
      <c r="DZ103" s="1"/>
      <c r="EA103" s="1"/>
      <c r="EB103" s="1"/>
      <c r="EC103" s="1"/>
      <c r="ED103" s="1"/>
      <c r="EE103" s="1"/>
      <c r="EF103" s="1"/>
    </row>
    <row r="104" spans="1:136" x14ac:dyDescent="0.25">
      <c r="A104" s="10" t="s">
        <v>190</v>
      </c>
      <c r="B104" s="11">
        <v>6</v>
      </c>
      <c r="C104" s="11" t="s">
        <v>184</v>
      </c>
      <c r="D104" s="12" t="s">
        <v>191</v>
      </c>
      <c r="E104" s="41" t="s">
        <v>2057</v>
      </c>
      <c r="F104" s="1"/>
      <c r="G104" s="1"/>
      <c r="H104" s="8" t="s">
        <v>492</v>
      </c>
      <c r="I104" s="8" t="s">
        <v>493</v>
      </c>
      <c r="J104" s="8" t="s">
        <v>494</v>
      </c>
      <c r="K104" s="8" t="s">
        <v>495</v>
      </c>
      <c r="L104" s="8" t="s">
        <v>3</v>
      </c>
      <c r="M104" s="10"/>
      <c r="N104" s="10"/>
      <c r="O104" s="10"/>
      <c r="P104" s="10"/>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t="str">
        <f t="shared" si="1"/>
        <v/>
      </c>
      <c r="DP104" s="1"/>
      <c r="DQ104" s="1"/>
      <c r="DR104" s="1"/>
      <c r="DS104" s="1"/>
      <c r="DT104" s="1"/>
      <c r="DU104" s="1"/>
      <c r="DV104" s="1"/>
      <c r="DW104" s="1"/>
      <c r="DX104" s="1"/>
      <c r="DY104" s="1"/>
      <c r="DZ104" s="1"/>
      <c r="EA104" s="1"/>
      <c r="EB104" s="1"/>
      <c r="EC104" s="1"/>
      <c r="ED104" s="1"/>
      <c r="EE104" s="1"/>
      <c r="EF104" s="1"/>
    </row>
    <row r="105" spans="1:136" x14ac:dyDescent="0.25">
      <c r="A105" s="10" t="s">
        <v>192</v>
      </c>
      <c r="B105" s="11">
        <v>8</v>
      </c>
      <c r="C105" s="11" t="s">
        <v>184</v>
      </c>
      <c r="D105" s="12" t="s">
        <v>193</v>
      </c>
      <c r="E105" s="41" t="s">
        <v>2057</v>
      </c>
      <c r="F105" s="1"/>
      <c r="G105" s="1"/>
      <c r="H105" s="11">
        <v>550</v>
      </c>
      <c r="I105" s="11">
        <v>250</v>
      </c>
      <c r="J105" s="11">
        <v>250</v>
      </c>
      <c r="K105" s="11">
        <v>600</v>
      </c>
      <c r="L105" s="11" t="str">
        <f>INDEX(rngUnitSettings,MATCH("Length",INDEX(rngUnitSettings,,1),0),2)</f>
        <v>mm</v>
      </c>
      <c r="M105" s="10"/>
      <c r="N105" s="10"/>
      <c r="O105" s="10"/>
      <c r="P105" s="10"/>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t="str">
        <f t="shared" si="1"/>
        <v/>
      </c>
      <c r="DP105" s="1"/>
      <c r="DQ105" s="1"/>
      <c r="DR105" s="1"/>
      <c r="DS105" s="1"/>
      <c r="DT105" s="1"/>
      <c r="DU105" s="1"/>
      <c r="DV105" s="1"/>
      <c r="DW105" s="1"/>
      <c r="DX105" s="1"/>
      <c r="DY105" s="1"/>
      <c r="DZ105" s="1"/>
      <c r="EA105" s="1"/>
      <c r="EB105" s="1"/>
      <c r="EC105" s="1"/>
      <c r="ED105" s="1"/>
      <c r="EE105" s="1"/>
      <c r="EF105" s="1"/>
    </row>
    <row r="106" spans="1:136" x14ac:dyDescent="0.25">
      <c r="A106" s="10"/>
      <c r="B106" s="11"/>
      <c r="C106" s="11"/>
      <c r="D106" s="12"/>
      <c r="E106" s="11"/>
      <c r="F106" s="1"/>
      <c r="G106" s="1"/>
      <c r="H106" s="22" t="s">
        <v>496</v>
      </c>
      <c r="I106" s="22"/>
      <c r="J106" s="22"/>
      <c r="K106" s="22"/>
      <c r="L106" s="22"/>
      <c r="M106" s="22"/>
      <c r="N106" s="22"/>
      <c r="O106" s="22"/>
      <c r="P106" s="10"/>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t="str">
        <f t="shared" si="1"/>
        <v/>
      </c>
      <c r="DP106" s="1"/>
      <c r="DQ106" s="1"/>
      <c r="DR106" s="1"/>
      <c r="DS106" s="1"/>
      <c r="DT106" s="1"/>
      <c r="DU106" s="1"/>
      <c r="DV106" s="1"/>
      <c r="DW106" s="1"/>
      <c r="DX106" s="1"/>
      <c r="DY106" s="1"/>
      <c r="DZ106" s="1"/>
      <c r="EA106" s="1"/>
      <c r="EB106" s="1"/>
      <c r="EC106" s="1"/>
      <c r="ED106" s="1"/>
      <c r="EE106" s="1"/>
      <c r="EF106" s="1"/>
    </row>
    <row r="107" spans="1:136" x14ac:dyDescent="0.25">
      <c r="A107" s="7" t="s">
        <v>194</v>
      </c>
      <c r="B107" s="8"/>
      <c r="C107" s="8"/>
      <c r="D107" s="9"/>
      <c r="E107" s="8"/>
      <c r="F107" s="1"/>
      <c r="G107" s="1"/>
      <c r="H107" s="7" t="s">
        <v>497</v>
      </c>
      <c r="I107" s="7" t="s">
        <v>498</v>
      </c>
      <c r="J107" s="7" t="s">
        <v>499</v>
      </c>
      <c r="K107" s="7" t="s">
        <v>500</v>
      </c>
      <c r="L107" s="7" t="s">
        <v>501</v>
      </c>
      <c r="M107" s="7" t="s">
        <v>502</v>
      </c>
      <c r="N107" s="8" t="s">
        <v>3</v>
      </c>
      <c r="O107" s="9" t="s">
        <v>4</v>
      </c>
      <c r="P107" s="10"/>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t="str">
        <f t="shared" si="1"/>
        <v/>
      </c>
      <c r="DP107" s="1"/>
      <c r="DQ107" s="1"/>
      <c r="DR107" s="1"/>
      <c r="DS107" s="1"/>
      <c r="DT107" s="1"/>
      <c r="DU107" s="1"/>
      <c r="DV107" s="1"/>
      <c r="DW107" s="1"/>
      <c r="DX107" s="1"/>
      <c r="DY107" s="1"/>
      <c r="DZ107" s="1"/>
      <c r="EA107" s="1"/>
      <c r="EB107" s="1"/>
      <c r="EC107" s="1"/>
      <c r="ED107" s="1"/>
      <c r="EE107" s="1"/>
      <c r="EF107" s="1"/>
    </row>
    <row r="108" spans="1:136" x14ac:dyDescent="0.25">
      <c r="A108" s="10" t="s">
        <v>195</v>
      </c>
      <c r="B108" s="11" t="s">
        <v>163</v>
      </c>
      <c r="C108" s="11" t="s">
        <v>9</v>
      </c>
      <c r="D108" s="12" t="s">
        <v>196</v>
      </c>
      <c r="E108" s="41" t="s">
        <v>2057</v>
      </c>
      <c r="F108" s="1"/>
      <c r="G108" s="1"/>
      <c r="H108" s="10" t="s">
        <v>503</v>
      </c>
      <c r="I108" s="11">
        <v>40</v>
      </c>
      <c r="J108" s="11">
        <v>32</v>
      </c>
      <c r="K108" s="11">
        <v>5</v>
      </c>
      <c r="L108" s="11">
        <v>80</v>
      </c>
      <c r="M108" s="11">
        <v>80</v>
      </c>
      <c r="N108" s="11" t="str">
        <f t="shared" ref="N108:N115" si="2">INDEX(rngUnitSettings,MATCH("Length",INDEX(rngUnitSettings,,1),0),2)</f>
        <v>mm</v>
      </c>
      <c r="O108" s="17" t="s">
        <v>504</v>
      </c>
      <c r="P108" s="10"/>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t="str">
        <f t="shared" si="1"/>
        <v/>
      </c>
      <c r="DP108" s="1"/>
      <c r="DQ108" s="1"/>
      <c r="DR108" s="1"/>
      <c r="DS108" s="1"/>
      <c r="DT108" s="1"/>
      <c r="DU108" s="1"/>
      <c r="DV108" s="1"/>
      <c r="DW108" s="1"/>
      <c r="DX108" s="1"/>
      <c r="DY108" s="1"/>
      <c r="DZ108" s="1"/>
      <c r="EA108" s="1"/>
      <c r="EB108" s="1"/>
      <c r="EC108" s="1"/>
      <c r="ED108" s="1"/>
      <c r="EE108" s="1"/>
      <c r="EF108" s="1"/>
    </row>
    <row r="109" spans="1:136" x14ac:dyDescent="0.25">
      <c r="A109" s="10" t="s">
        <v>197</v>
      </c>
      <c r="B109" s="11" t="s">
        <v>166</v>
      </c>
      <c r="C109" s="11" t="s">
        <v>9</v>
      </c>
      <c r="D109" s="12" t="s">
        <v>198</v>
      </c>
      <c r="E109" s="41" t="s">
        <v>2057</v>
      </c>
      <c r="F109" s="1"/>
      <c r="G109" s="1"/>
      <c r="H109" s="10" t="s">
        <v>505</v>
      </c>
      <c r="I109" s="11">
        <v>40</v>
      </c>
      <c r="J109" s="11">
        <v>32</v>
      </c>
      <c r="K109" s="11">
        <v>5</v>
      </c>
      <c r="L109" s="11">
        <v>80</v>
      </c>
      <c r="M109" s="11">
        <v>80</v>
      </c>
      <c r="N109" s="11" t="str">
        <f t="shared" si="2"/>
        <v>mm</v>
      </c>
      <c r="O109" s="17" t="s">
        <v>506</v>
      </c>
      <c r="P109" s="10"/>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t="str">
        <f t="shared" si="1"/>
        <v/>
      </c>
      <c r="DP109" s="1"/>
      <c r="DQ109" s="1"/>
      <c r="DR109" s="1"/>
      <c r="DS109" s="1"/>
      <c r="DT109" s="1"/>
      <c r="DU109" s="1"/>
      <c r="DV109" s="1"/>
      <c r="DW109" s="1"/>
      <c r="DX109" s="1"/>
      <c r="DY109" s="1"/>
      <c r="DZ109" s="1"/>
      <c r="EA109" s="1"/>
      <c r="EB109" s="1"/>
      <c r="EC109" s="1"/>
      <c r="ED109" s="1"/>
      <c r="EE109" s="1"/>
      <c r="EF109" s="1"/>
    </row>
    <row r="110" spans="1:136" x14ac:dyDescent="0.25">
      <c r="A110" s="10" t="s">
        <v>199</v>
      </c>
      <c r="B110" s="11">
        <v>9.9999999999999995E-7</v>
      </c>
      <c r="C110" s="11" t="str">
        <f>INDEX(rngUnitSettings,MATCH("Area",INDEX(rngUnitSettings,,1),0),2)</f>
        <v>mm2</v>
      </c>
      <c r="D110" s="12" t="s">
        <v>200</v>
      </c>
      <c r="E110" s="41" t="s">
        <v>2057</v>
      </c>
      <c r="F110" s="1"/>
      <c r="G110" s="1"/>
      <c r="H110" s="10" t="s">
        <v>507</v>
      </c>
      <c r="I110" s="11">
        <v>40</v>
      </c>
      <c r="J110" s="11">
        <v>32</v>
      </c>
      <c r="K110" s="11">
        <v>2</v>
      </c>
      <c r="L110" s="11">
        <v>80</v>
      </c>
      <c r="M110" s="11">
        <v>80</v>
      </c>
      <c r="N110" s="11" t="str">
        <f t="shared" si="2"/>
        <v>mm</v>
      </c>
      <c r="O110" s="17" t="s">
        <v>508</v>
      </c>
      <c r="P110" s="10"/>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t="str">
        <f t="shared" si="1"/>
        <v/>
      </c>
      <c r="DP110" s="1"/>
      <c r="DQ110" s="1"/>
      <c r="DR110" s="1"/>
      <c r="DS110" s="1"/>
      <c r="DT110" s="1"/>
      <c r="DU110" s="1"/>
      <c r="DV110" s="1"/>
      <c r="DW110" s="1"/>
      <c r="DX110" s="1"/>
      <c r="DY110" s="1"/>
      <c r="DZ110" s="1"/>
      <c r="EA110" s="1"/>
      <c r="EB110" s="1"/>
      <c r="EC110" s="1"/>
      <c r="ED110" s="1"/>
      <c r="EE110" s="1"/>
      <c r="EF110" s="1"/>
    </row>
    <row r="111" spans="1:136" x14ac:dyDescent="0.25">
      <c r="A111" s="10"/>
      <c r="B111" s="11"/>
      <c r="C111" s="11"/>
      <c r="D111" s="12"/>
      <c r="E111" s="11"/>
      <c r="F111" s="1"/>
      <c r="G111" s="1"/>
      <c r="H111" s="10" t="s">
        <v>509</v>
      </c>
      <c r="I111" s="11">
        <v>40</v>
      </c>
      <c r="J111" s="11">
        <v>32</v>
      </c>
      <c r="K111" s="11">
        <v>2</v>
      </c>
      <c r="L111" s="11">
        <v>80</v>
      </c>
      <c r="M111" s="11">
        <v>80</v>
      </c>
      <c r="N111" s="11" t="str">
        <f t="shared" si="2"/>
        <v>mm</v>
      </c>
      <c r="O111" s="17" t="s">
        <v>510</v>
      </c>
      <c r="P111" s="10"/>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t="str">
        <f t="shared" si="1"/>
        <v/>
      </c>
      <c r="DP111" s="1"/>
      <c r="DQ111" s="1"/>
      <c r="DR111" s="1"/>
      <c r="DS111" s="1"/>
      <c r="DT111" s="1"/>
      <c r="DU111" s="1"/>
      <c r="DV111" s="1"/>
      <c r="DW111" s="1"/>
      <c r="DX111" s="1"/>
      <c r="DY111" s="1"/>
      <c r="DZ111" s="1"/>
      <c r="EA111" s="1"/>
      <c r="EB111" s="1"/>
      <c r="EC111" s="1"/>
      <c r="ED111" s="1"/>
      <c r="EE111" s="1"/>
      <c r="EF111" s="1"/>
    </row>
    <row r="112" spans="1:136" x14ac:dyDescent="0.25">
      <c r="A112" s="7" t="s">
        <v>201</v>
      </c>
      <c r="B112" s="8"/>
      <c r="C112" s="8"/>
      <c r="D112" s="9"/>
      <c r="E112" s="8"/>
      <c r="F112" s="1"/>
      <c r="G112" s="1"/>
      <c r="H112" s="10" t="s">
        <v>511</v>
      </c>
      <c r="I112" s="11">
        <v>40</v>
      </c>
      <c r="J112" s="11">
        <v>32</v>
      </c>
      <c r="K112" s="11">
        <v>2</v>
      </c>
      <c r="L112" s="11">
        <v>80</v>
      </c>
      <c r="M112" s="11">
        <v>80</v>
      </c>
      <c r="N112" s="11" t="str">
        <f t="shared" si="2"/>
        <v>mm</v>
      </c>
      <c r="O112" s="17" t="s">
        <v>512</v>
      </c>
      <c r="P112" s="10"/>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t="str">
        <f t="shared" si="1"/>
        <v/>
      </c>
      <c r="DP112" s="1"/>
      <c r="DQ112" s="1"/>
      <c r="DR112" s="1"/>
      <c r="DS112" s="1"/>
      <c r="DT112" s="1"/>
      <c r="DU112" s="1"/>
      <c r="DV112" s="1"/>
      <c r="DW112" s="1"/>
      <c r="DX112" s="1"/>
      <c r="DY112" s="1"/>
      <c r="DZ112" s="1"/>
      <c r="EA112" s="1"/>
      <c r="EB112" s="1"/>
      <c r="EC112" s="1"/>
      <c r="ED112" s="1"/>
      <c r="EE112" s="1"/>
      <c r="EF112" s="1"/>
    </row>
    <row r="113" spans="1:136" x14ac:dyDescent="0.25">
      <c r="A113" s="10" t="s">
        <v>202</v>
      </c>
      <c r="B113" s="11" t="s">
        <v>8</v>
      </c>
      <c r="C113" s="11" t="s">
        <v>9</v>
      </c>
      <c r="D113" s="12" t="s">
        <v>203</v>
      </c>
      <c r="E113" s="41" t="s">
        <v>2057</v>
      </c>
      <c r="F113" s="1"/>
      <c r="G113" s="1"/>
      <c r="H113" s="10" t="s">
        <v>513</v>
      </c>
      <c r="I113" s="11">
        <v>40</v>
      </c>
      <c r="J113" s="11">
        <v>32</v>
      </c>
      <c r="K113" s="11">
        <v>2</v>
      </c>
      <c r="L113" s="11">
        <v>80</v>
      </c>
      <c r="M113" s="11">
        <v>80</v>
      </c>
      <c r="N113" s="11" t="str">
        <f t="shared" si="2"/>
        <v>mm</v>
      </c>
      <c r="O113" s="17" t="s">
        <v>514</v>
      </c>
      <c r="P113" s="10"/>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t="str">
        <f t="shared" si="1"/>
        <v/>
      </c>
      <c r="DP113" s="1"/>
      <c r="DQ113" s="1"/>
      <c r="DR113" s="1"/>
      <c r="DS113" s="1"/>
      <c r="DT113" s="1"/>
      <c r="DU113" s="1"/>
      <c r="DV113" s="1"/>
      <c r="DW113" s="1"/>
      <c r="DX113" s="1"/>
      <c r="DY113" s="1"/>
      <c r="DZ113" s="1"/>
      <c r="EA113" s="1"/>
      <c r="EB113" s="1"/>
      <c r="EC113" s="1"/>
      <c r="ED113" s="1"/>
      <c r="EE113" s="1"/>
      <c r="EF113" s="1"/>
    </row>
    <row r="114" spans="1:136" x14ac:dyDescent="0.25">
      <c r="A114" s="10" t="s">
        <v>204</v>
      </c>
      <c r="B114" s="11" t="s">
        <v>8</v>
      </c>
      <c r="C114" s="11" t="s">
        <v>9</v>
      </c>
      <c r="D114" s="12" t="s">
        <v>205</v>
      </c>
      <c r="E114" s="41" t="s">
        <v>2057</v>
      </c>
      <c r="F114" s="1"/>
      <c r="G114" s="1"/>
      <c r="H114" s="10" t="s">
        <v>515</v>
      </c>
      <c r="I114" s="11">
        <v>40</v>
      </c>
      <c r="J114" s="11">
        <v>32</v>
      </c>
      <c r="K114" s="11">
        <v>5</v>
      </c>
      <c r="L114" s="11">
        <v>80</v>
      </c>
      <c r="M114" s="11">
        <v>80</v>
      </c>
      <c r="N114" s="11" t="str">
        <f t="shared" si="2"/>
        <v>mm</v>
      </c>
      <c r="O114" s="17" t="s">
        <v>516</v>
      </c>
      <c r="P114" s="10"/>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t="str">
        <f t="shared" si="1"/>
        <v/>
      </c>
      <c r="DP114" s="1"/>
      <c r="DQ114" s="1"/>
      <c r="DR114" s="1"/>
      <c r="DS114" s="1"/>
      <c r="DT114" s="1"/>
      <c r="DU114" s="1"/>
      <c r="DV114" s="1"/>
      <c r="DW114" s="1"/>
      <c r="DX114" s="1"/>
      <c r="DY114" s="1"/>
      <c r="DZ114" s="1"/>
      <c r="EA114" s="1"/>
      <c r="EB114" s="1"/>
      <c r="EC114" s="1"/>
      <c r="ED114" s="1"/>
      <c r="EE114" s="1"/>
      <c r="EF114" s="1"/>
    </row>
    <row r="115" spans="1:136" x14ac:dyDescent="0.25">
      <c r="A115" s="10" t="s">
        <v>206</v>
      </c>
      <c r="B115" s="11" t="s">
        <v>148</v>
      </c>
      <c r="C115" s="11" t="s">
        <v>9</v>
      </c>
      <c r="D115" s="12" t="s">
        <v>207</v>
      </c>
      <c r="E115" s="41" t="s">
        <v>2057</v>
      </c>
      <c r="F115" s="1"/>
      <c r="G115" s="1"/>
      <c r="H115" s="10" t="s">
        <v>517</v>
      </c>
      <c r="I115" s="11">
        <v>40</v>
      </c>
      <c r="J115" s="11">
        <v>32</v>
      </c>
      <c r="K115" s="11">
        <v>5</v>
      </c>
      <c r="L115" s="11">
        <v>80</v>
      </c>
      <c r="M115" s="11">
        <v>80</v>
      </c>
      <c r="N115" s="11" t="str">
        <f t="shared" si="2"/>
        <v>mm</v>
      </c>
      <c r="O115" s="17" t="s">
        <v>518</v>
      </c>
      <c r="P115" s="10"/>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t="str">
        <f t="shared" si="1"/>
        <v/>
      </c>
      <c r="DP115" s="1"/>
      <c r="DQ115" s="1"/>
      <c r="DR115" s="1"/>
      <c r="DS115" s="1"/>
      <c r="DT115" s="1"/>
      <c r="DU115" s="1"/>
      <c r="DV115" s="1"/>
      <c r="DW115" s="1"/>
      <c r="DX115" s="1"/>
      <c r="DY115" s="1"/>
      <c r="DZ115" s="1"/>
      <c r="EA115" s="1"/>
      <c r="EB115" s="1"/>
      <c r="EC115" s="1"/>
      <c r="ED115" s="1"/>
      <c r="EE115" s="1"/>
      <c r="EF115" s="1"/>
    </row>
    <row r="116" spans="1:136" x14ac:dyDescent="0.25">
      <c r="A116" s="10" t="s">
        <v>208</v>
      </c>
      <c r="B116" s="11" t="s">
        <v>8</v>
      </c>
      <c r="C116" s="11" t="s">
        <v>9</v>
      </c>
      <c r="D116" s="12" t="s">
        <v>209</v>
      </c>
      <c r="E116" s="41" t="s">
        <v>2057</v>
      </c>
      <c r="F116" s="1"/>
      <c r="G116" s="1"/>
      <c r="H116" s="22" t="s">
        <v>519</v>
      </c>
      <c r="I116" s="22"/>
      <c r="J116" s="22"/>
      <c r="K116" s="22"/>
      <c r="L116" s="22"/>
      <c r="M116" s="22"/>
      <c r="N116" s="22"/>
      <c r="O116" s="22"/>
      <c r="P116" s="22"/>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t="str">
        <f t="shared" si="1"/>
        <v/>
      </c>
      <c r="DP116" s="1"/>
      <c r="DQ116" s="1"/>
      <c r="DR116" s="1"/>
      <c r="DS116" s="1"/>
      <c r="DT116" s="1"/>
      <c r="DU116" s="1"/>
      <c r="DV116" s="1"/>
      <c r="DW116" s="1"/>
      <c r="DX116" s="1"/>
      <c r="DY116" s="1"/>
      <c r="DZ116" s="1"/>
      <c r="EA116" s="1"/>
      <c r="EB116" s="1"/>
      <c r="EC116" s="1"/>
      <c r="ED116" s="1"/>
      <c r="EE116" s="1"/>
      <c r="EF116" s="1"/>
    </row>
    <row r="117" spans="1:136" x14ac:dyDescent="0.25">
      <c r="A117" s="10" t="s">
        <v>210</v>
      </c>
      <c r="B117" s="11" t="s">
        <v>211</v>
      </c>
      <c r="C117" s="11" t="s">
        <v>9</v>
      </c>
      <c r="D117" s="12" t="s">
        <v>212</v>
      </c>
      <c r="E117" s="41" t="s">
        <v>2057</v>
      </c>
      <c r="F117" s="1"/>
      <c r="G117" s="1"/>
      <c r="H117" s="7" t="s">
        <v>497</v>
      </c>
      <c r="I117" s="7" t="s">
        <v>520</v>
      </c>
      <c r="J117" s="7" t="s">
        <v>521</v>
      </c>
      <c r="K117" s="7" t="s">
        <v>522</v>
      </c>
      <c r="L117" s="7" t="s">
        <v>523</v>
      </c>
      <c r="M117" s="7" t="s">
        <v>521</v>
      </c>
      <c r="N117" s="7" t="s">
        <v>522</v>
      </c>
      <c r="O117" s="8" t="s">
        <v>3</v>
      </c>
      <c r="P117" s="9"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t="str">
        <f t="shared" si="1"/>
        <v/>
      </c>
      <c r="DP117" s="1"/>
      <c r="DQ117" s="1"/>
      <c r="DR117" s="1"/>
      <c r="DS117" s="1"/>
      <c r="DT117" s="1"/>
      <c r="DU117" s="1"/>
      <c r="DV117" s="1"/>
      <c r="DW117" s="1"/>
      <c r="DX117" s="1"/>
      <c r="DY117" s="1"/>
      <c r="DZ117" s="1"/>
      <c r="EA117" s="1"/>
      <c r="EB117" s="1"/>
      <c r="EC117" s="1"/>
      <c r="ED117" s="1"/>
      <c r="EE117" s="1"/>
      <c r="EF117" s="1"/>
    </row>
    <row r="118" spans="1:136" x14ac:dyDescent="0.25">
      <c r="A118" s="10" t="s">
        <v>213</v>
      </c>
      <c r="B118" s="11">
        <v>100</v>
      </c>
      <c r="C118" s="11" t="str">
        <f>INDEX(rngUnitSettings,MATCH("Length",INDEX(rngUnitSettings,,1),0),2)</f>
        <v>mm</v>
      </c>
      <c r="D118" s="12" t="s">
        <v>214</v>
      </c>
      <c r="E118" s="41" t="s">
        <v>2057</v>
      </c>
      <c r="F118" s="1"/>
      <c r="G118" s="1"/>
      <c r="H118" s="10" t="s">
        <v>503</v>
      </c>
      <c r="I118" s="11"/>
      <c r="J118" s="49" t="s">
        <v>479</v>
      </c>
      <c r="K118" s="49" t="s">
        <v>524</v>
      </c>
      <c r="L118" s="11"/>
      <c r="M118" s="49" t="s">
        <v>479</v>
      </c>
      <c r="N118" s="49" t="s">
        <v>524</v>
      </c>
      <c r="O118" s="11" t="str">
        <f t="shared" ref="O118:O125" si="3">INDEX(rngUnitSettings,MATCH("Length",INDEX(rngUnitSettings,,1),0),2)</f>
        <v>mm</v>
      </c>
      <c r="P118" s="17" t="s">
        <v>525</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t="str">
        <f t="shared" si="1"/>
        <v/>
      </c>
      <c r="DP118" s="1"/>
      <c r="DQ118" s="1"/>
      <c r="DR118" s="1"/>
      <c r="DS118" s="1"/>
      <c r="DT118" s="1"/>
      <c r="DU118" s="1"/>
      <c r="DV118" s="1"/>
      <c r="DW118" s="1"/>
      <c r="DX118" s="1"/>
      <c r="DY118" s="1"/>
      <c r="DZ118" s="1"/>
      <c r="EA118" s="1"/>
      <c r="EB118" s="1"/>
      <c r="EC118" s="1"/>
      <c r="ED118" s="1"/>
      <c r="EE118" s="1"/>
      <c r="EF118" s="1"/>
    </row>
    <row r="119" spans="1:136" x14ac:dyDescent="0.25">
      <c r="A119" s="10" t="s">
        <v>215</v>
      </c>
      <c r="B119" s="11" t="s">
        <v>8</v>
      </c>
      <c r="C119" s="11" t="s">
        <v>9</v>
      </c>
      <c r="D119" s="12" t="s">
        <v>216</v>
      </c>
      <c r="E119" s="41" t="s">
        <v>2057</v>
      </c>
      <c r="F119" s="1"/>
      <c r="G119" s="1"/>
      <c r="H119" s="10" t="s">
        <v>505</v>
      </c>
      <c r="I119" s="11"/>
      <c r="J119" s="49"/>
      <c r="K119" s="49"/>
      <c r="L119" s="11"/>
      <c r="M119" s="49"/>
      <c r="N119" s="49"/>
      <c r="O119" s="11" t="str">
        <f t="shared" si="3"/>
        <v>mm</v>
      </c>
      <c r="P119" s="17" t="s">
        <v>526</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t="str">
        <f t="shared" si="1"/>
        <v/>
      </c>
      <c r="DP119" s="1"/>
      <c r="DQ119" s="1"/>
      <c r="DR119" s="1"/>
      <c r="DS119" s="1"/>
      <c r="DT119" s="1"/>
      <c r="DU119" s="1"/>
      <c r="DV119" s="1"/>
      <c r="DW119" s="1"/>
      <c r="DX119" s="1"/>
      <c r="DY119" s="1"/>
      <c r="DZ119" s="1"/>
      <c r="EA119" s="1"/>
      <c r="EB119" s="1"/>
      <c r="EC119" s="1"/>
      <c r="ED119" s="1"/>
      <c r="EE119" s="1"/>
      <c r="EF119" s="1"/>
    </row>
    <row r="120" spans="1:136" x14ac:dyDescent="0.25">
      <c r="A120" s="10" t="s">
        <v>217</v>
      </c>
      <c r="B120" s="11" t="s">
        <v>153</v>
      </c>
      <c r="C120" s="11" t="s">
        <v>9</v>
      </c>
      <c r="D120" s="12" t="s">
        <v>218</v>
      </c>
      <c r="E120" s="41" t="s">
        <v>2057</v>
      </c>
      <c r="F120" s="1"/>
      <c r="G120" s="1"/>
      <c r="H120" s="10" t="s">
        <v>507</v>
      </c>
      <c r="I120" s="11"/>
      <c r="J120" s="49" t="s">
        <v>479</v>
      </c>
      <c r="K120" s="49" t="s">
        <v>524</v>
      </c>
      <c r="L120" s="11"/>
      <c r="M120" s="49" t="s">
        <v>479</v>
      </c>
      <c r="N120" s="49" t="s">
        <v>524</v>
      </c>
      <c r="O120" s="11" t="str">
        <f t="shared" si="3"/>
        <v>mm</v>
      </c>
      <c r="P120" s="17" t="s">
        <v>527</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t="str">
        <f t="shared" si="1"/>
        <v/>
      </c>
      <c r="DP120" s="1"/>
      <c r="DQ120" s="1"/>
      <c r="DR120" s="1"/>
      <c r="DS120" s="1"/>
      <c r="DT120" s="1"/>
      <c r="DU120" s="1"/>
      <c r="DV120" s="1"/>
      <c r="DW120" s="1"/>
      <c r="DX120" s="1"/>
      <c r="DY120" s="1"/>
      <c r="DZ120" s="1"/>
      <c r="EA120" s="1"/>
      <c r="EB120" s="1"/>
      <c r="EC120" s="1"/>
      <c r="ED120" s="1"/>
      <c r="EE120" s="1"/>
      <c r="EF120" s="1"/>
    </row>
    <row r="121" spans="1:136" x14ac:dyDescent="0.25">
      <c r="A121" s="10" t="s">
        <v>219</v>
      </c>
      <c r="B121" s="11" t="s">
        <v>8</v>
      </c>
      <c r="C121" s="11" t="s">
        <v>9</v>
      </c>
      <c r="D121" s="12" t="s">
        <v>220</v>
      </c>
      <c r="E121" s="41" t="s">
        <v>2057</v>
      </c>
      <c r="F121" s="1"/>
      <c r="G121" s="1"/>
      <c r="H121" s="10" t="s">
        <v>509</v>
      </c>
      <c r="I121" s="11"/>
      <c r="J121" s="49"/>
      <c r="K121" s="49"/>
      <c r="L121" s="11"/>
      <c r="M121" s="49"/>
      <c r="N121" s="49"/>
      <c r="O121" s="11" t="str">
        <f t="shared" si="3"/>
        <v>mm</v>
      </c>
      <c r="P121" s="17" t="s">
        <v>528</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t="str">
        <f t="shared" si="1"/>
        <v/>
      </c>
      <c r="DP121" s="1"/>
      <c r="DQ121" s="1"/>
      <c r="DR121" s="1"/>
      <c r="DS121" s="1"/>
      <c r="DT121" s="1"/>
      <c r="DU121" s="1"/>
      <c r="DV121" s="1"/>
      <c r="DW121" s="1"/>
      <c r="DX121" s="1"/>
      <c r="DY121" s="1"/>
      <c r="DZ121" s="1"/>
      <c r="EA121" s="1"/>
      <c r="EB121" s="1"/>
      <c r="EC121" s="1"/>
      <c r="ED121" s="1"/>
      <c r="EE121" s="1"/>
      <c r="EF121" s="1"/>
    </row>
    <row r="122" spans="1:136" x14ac:dyDescent="0.25">
      <c r="A122" s="10" t="s">
        <v>221</v>
      </c>
      <c r="B122" s="11" t="s">
        <v>8</v>
      </c>
      <c r="C122" s="11" t="s">
        <v>9</v>
      </c>
      <c r="D122" s="12" t="s">
        <v>222</v>
      </c>
      <c r="E122" s="41" t="s">
        <v>2057</v>
      </c>
      <c r="F122" s="1"/>
      <c r="G122" s="1"/>
      <c r="H122" s="10" t="s">
        <v>511</v>
      </c>
      <c r="I122" s="11"/>
      <c r="J122" s="49" t="s">
        <v>479</v>
      </c>
      <c r="K122" s="49" t="s">
        <v>524</v>
      </c>
      <c r="L122" s="11"/>
      <c r="M122" s="49" t="s">
        <v>479</v>
      </c>
      <c r="N122" s="49" t="s">
        <v>524</v>
      </c>
      <c r="O122" s="11" t="str">
        <f t="shared" si="3"/>
        <v>mm</v>
      </c>
      <c r="P122" s="17" t="s">
        <v>529</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t="str">
        <f t="shared" si="1"/>
        <v/>
      </c>
      <c r="DP122" s="1"/>
      <c r="DQ122" s="1"/>
      <c r="DR122" s="1"/>
      <c r="DS122" s="1"/>
      <c r="DT122" s="1"/>
      <c r="DU122" s="1"/>
      <c r="DV122" s="1"/>
      <c r="DW122" s="1"/>
      <c r="DX122" s="1"/>
      <c r="DY122" s="1"/>
      <c r="DZ122" s="1"/>
      <c r="EA122" s="1"/>
      <c r="EB122" s="1"/>
      <c r="EC122" s="1"/>
      <c r="ED122" s="1"/>
      <c r="EE122" s="1"/>
      <c r="EF122" s="1"/>
    </row>
    <row r="123" spans="1:136" x14ac:dyDescent="0.25">
      <c r="A123" s="10" t="s">
        <v>223</v>
      </c>
      <c r="B123" s="11">
        <v>7.5</v>
      </c>
      <c r="C123" s="11" t="s">
        <v>224</v>
      </c>
      <c r="D123" s="12" t="s">
        <v>225</v>
      </c>
      <c r="E123" s="41" t="s">
        <v>2057</v>
      </c>
      <c r="F123" s="1"/>
      <c r="G123" s="1"/>
      <c r="H123" s="10" t="s">
        <v>513</v>
      </c>
      <c r="I123" s="11"/>
      <c r="J123" s="49"/>
      <c r="K123" s="49"/>
      <c r="L123" s="11"/>
      <c r="M123" s="49"/>
      <c r="N123" s="49"/>
      <c r="O123" s="11" t="str">
        <f t="shared" si="3"/>
        <v>mm</v>
      </c>
      <c r="P123" s="17" t="s">
        <v>530</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t="str">
        <f t="shared" si="1"/>
        <v/>
      </c>
      <c r="DP123" s="1"/>
      <c r="DQ123" s="1"/>
      <c r="DR123" s="1"/>
      <c r="DS123" s="1"/>
      <c r="DT123" s="1"/>
      <c r="DU123" s="1"/>
      <c r="DV123" s="1"/>
      <c r="DW123" s="1"/>
      <c r="DX123" s="1"/>
      <c r="DY123" s="1"/>
      <c r="DZ123" s="1"/>
      <c r="EA123" s="1"/>
      <c r="EB123" s="1"/>
      <c r="EC123" s="1"/>
      <c r="ED123" s="1"/>
      <c r="EE123" s="1"/>
      <c r="EF123" s="1"/>
    </row>
    <row r="124" spans="1:136" x14ac:dyDescent="0.25">
      <c r="A124" s="10" t="s">
        <v>226</v>
      </c>
      <c r="B124" s="11" t="s">
        <v>8</v>
      </c>
      <c r="C124" s="11" t="s">
        <v>9</v>
      </c>
      <c r="D124" s="12" t="s">
        <v>227</v>
      </c>
      <c r="E124" s="41" t="s">
        <v>2057</v>
      </c>
      <c r="F124" s="1"/>
      <c r="G124" s="1"/>
      <c r="H124" s="10" t="s">
        <v>515</v>
      </c>
      <c r="I124" s="11"/>
      <c r="J124" s="49" t="s">
        <v>479</v>
      </c>
      <c r="K124" s="49" t="s">
        <v>524</v>
      </c>
      <c r="L124" s="11"/>
      <c r="M124" s="49" t="s">
        <v>479</v>
      </c>
      <c r="N124" s="49" t="s">
        <v>524</v>
      </c>
      <c r="O124" s="11" t="str">
        <f t="shared" si="3"/>
        <v>mm</v>
      </c>
      <c r="P124" s="17" t="s">
        <v>531</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t="str">
        <f t="shared" si="1"/>
        <v/>
      </c>
      <c r="DP124" s="1"/>
      <c r="DQ124" s="1"/>
      <c r="DR124" s="1"/>
      <c r="DS124" s="1"/>
      <c r="DT124" s="1"/>
      <c r="DU124" s="1"/>
      <c r="DV124" s="1"/>
      <c r="DW124" s="1"/>
      <c r="DX124" s="1"/>
      <c r="DY124" s="1"/>
      <c r="DZ124" s="1"/>
      <c r="EA124" s="1"/>
      <c r="EB124" s="1"/>
      <c r="EC124" s="1"/>
      <c r="ED124" s="1"/>
      <c r="EE124" s="1"/>
      <c r="EF124" s="1"/>
    </row>
    <row r="125" spans="1:136" x14ac:dyDescent="0.25">
      <c r="A125" s="10" t="s">
        <v>228</v>
      </c>
      <c r="B125" s="11" t="s">
        <v>8</v>
      </c>
      <c r="C125" s="11" t="s">
        <v>9</v>
      </c>
      <c r="D125" s="12" t="s">
        <v>229</v>
      </c>
      <c r="E125" s="41" t="s">
        <v>2057</v>
      </c>
      <c r="F125" s="1"/>
      <c r="G125" s="1"/>
      <c r="H125" s="10" t="s">
        <v>517</v>
      </c>
      <c r="I125" s="11"/>
      <c r="J125" s="49"/>
      <c r="K125" s="49"/>
      <c r="L125" s="11"/>
      <c r="M125" s="49"/>
      <c r="N125" s="49"/>
      <c r="O125" s="11" t="str">
        <f t="shared" si="3"/>
        <v>mm</v>
      </c>
      <c r="P125" s="17" t="s">
        <v>532</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t="str">
        <f t="shared" si="1"/>
        <v/>
      </c>
      <c r="DP125" s="1"/>
      <c r="DQ125" s="1"/>
      <c r="DR125" s="1"/>
      <c r="DS125" s="1"/>
      <c r="DT125" s="1"/>
      <c r="DU125" s="1"/>
      <c r="DV125" s="1"/>
      <c r="DW125" s="1"/>
      <c r="DX125" s="1"/>
      <c r="DY125" s="1"/>
      <c r="DZ125" s="1"/>
      <c r="EA125" s="1"/>
      <c r="EB125" s="1"/>
      <c r="EC125" s="1"/>
      <c r="ED125" s="1"/>
      <c r="EE125" s="1"/>
      <c r="EF125" s="1"/>
    </row>
    <row r="126" spans="1:136" x14ac:dyDescent="0.25">
      <c r="A126" s="10" t="s">
        <v>230</v>
      </c>
      <c r="B126" s="11" t="s">
        <v>231</v>
      </c>
      <c r="C126" s="11" t="s">
        <v>9</v>
      </c>
      <c r="D126" s="12" t="s">
        <v>232</v>
      </c>
      <c r="E126" s="41" t="s">
        <v>2057</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t="str">
        <f t="shared" si="1"/>
        <v/>
      </c>
      <c r="DP126" s="1"/>
      <c r="DQ126" s="1"/>
      <c r="DR126" s="1"/>
      <c r="DS126" s="1"/>
      <c r="DT126" s="1"/>
      <c r="DU126" s="1"/>
      <c r="DV126" s="1"/>
      <c r="DW126" s="1"/>
      <c r="DX126" s="1"/>
      <c r="DY126" s="1"/>
      <c r="DZ126" s="1"/>
      <c r="EA126" s="1"/>
      <c r="EB126" s="1"/>
      <c r="EC126" s="1"/>
      <c r="ED126" s="1"/>
      <c r="EE126" s="1"/>
      <c r="EF126" s="1"/>
    </row>
    <row r="127" spans="1:136" x14ac:dyDescent="0.25">
      <c r="A127" s="10" t="s">
        <v>233</v>
      </c>
      <c r="B127" s="11" t="s">
        <v>234</v>
      </c>
      <c r="C127" s="11" t="s">
        <v>235</v>
      </c>
      <c r="D127" s="12" t="s">
        <v>236</v>
      </c>
      <c r="E127" s="41" t="s">
        <v>2057</v>
      </c>
      <c r="F127" s="1"/>
      <c r="G127" s="1"/>
      <c r="H127" s="46" t="s">
        <v>2062</v>
      </c>
      <c r="I127" s="47"/>
      <c r="J127" s="47"/>
      <c r="K127" s="47"/>
      <c r="L127" s="47"/>
      <c r="M127" s="47"/>
      <c r="N127" s="47"/>
      <c r="O127" s="47"/>
      <c r="P127" s="47"/>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t="str">
        <f t="shared" si="1"/>
        <v/>
      </c>
      <c r="DP127" s="1"/>
      <c r="DQ127" s="1"/>
      <c r="DR127" s="1"/>
      <c r="DS127" s="1"/>
      <c r="DT127" s="1"/>
      <c r="DU127" s="1"/>
      <c r="DV127" s="1"/>
      <c r="DW127" s="1"/>
      <c r="DX127" s="1"/>
      <c r="DY127" s="1"/>
      <c r="DZ127" s="1"/>
      <c r="EA127" s="1"/>
      <c r="EB127" s="1"/>
      <c r="EC127" s="1"/>
      <c r="ED127" s="1"/>
      <c r="EE127" s="1"/>
      <c r="EF127" s="1"/>
    </row>
    <row r="128" spans="1:136" x14ac:dyDescent="0.25">
      <c r="A128" s="10" t="s">
        <v>237</v>
      </c>
      <c r="B128" s="11" t="s">
        <v>238</v>
      </c>
      <c r="C128" s="11" t="s">
        <v>235</v>
      </c>
      <c r="D128" s="12" t="s">
        <v>239</v>
      </c>
      <c r="E128" s="41" t="s">
        <v>2057</v>
      </c>
      <c r="F128" s="1"/>
      <c r="G128" s="1"/>
      <c r="H128" s="48" t="s">
        <v>485</v>
      </c>
      <c r="I128" s="48"/>
      <c r="J128" s="48"/>
      <c r="K128" s="48"/>
      <c r="L128" s="48"/>
      <c r="M128" s="10"/>
      <c r="N128" s="10"/>
      <c r="O128" s="10"/>
      <c r="P128" s="10"/>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t="str">
        <f t="shared" si="1"/>
        <v/>
      </c>
      <c r="DP128" s="1"/>
      <c r="DQ128" s="1"/>
      <c r="DR128" s="1"/>
      <c r="DS128" s="1"/>
      <c r="DT128" s="1"/>
      <c r="DU128" s="1"/>
      <c r="DV128" s="1"/>
      <c r="DW128" s="1"/>
      <c r="DX128" s="1"/>
      <c r="DY128" s="1"/>
      <c r="DZ128" s="1"/>
      <c r="EA128" s="1"/>
      <c r="EB128" s="1"/>
      <c r="EC128" s="1"/>
      <c r="ED128" s="1"/>
      <c r="EE128" s="1"/>
      <c r="EF128" s="1"/>
    </row>
    <row r="129" spans="1:136" x14ac:dyDescent="0.25">
      <c r="A129" s="10" t="s">
        <v>240</v>
      </c>
      <c r="B129" s="11" t="s">
        <v>241</v>
      </c>
      <c r="C129" s="11" t="s">
        <v>235</v>
      </c>
      <c r="D129" s="12" t="s">
        <v>242</v>
      </c>
      <c r="E129" s="41" t="s">
        <v>2057</v>
      </c>
      <c r="F129" s="1"/>
      <c r="G129" s="1"/>
      <c r="H129" s="23" t="s">
        <v>1</v>
      </c>
      <c r="I129" s="8" t="s">
        <v>537</v>
      </c>
      <c r="J129" s="8" t="s">
        <v>538</v>
      </c>
      <c r="K129" s="8" t="s">
        <v>3</v>
      </c>
      <c r="L129" s="24" t="s">
        <v>4</v>
      </c>
      <c r="M129" s="11"/>
      <c r="N129" s="11"/>
      <c r="O129" s="11"/>
      <c r="P129" s="25"/>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t="str">
        <f t="shared" si="1"/>
        <v/>
      </c>
      <c r="DP129" s="1"/>
      <c r="DQ129" s="1"/>
      <c r="DR129" s="1"/>
      <c r="DS129" s="1"/>
      <c r="DT129" s="1"/>
      <c r="DU129" s="1"/>
      <c r="DV129" s="1"/>
      <c r="DW129" s="1"/>
      <c r="DX129" s="1"/>
      <c r="DY129" s="1"/>
      <c r="DZ129" s="1"/>
      <c r="EA129" s="1"/>
      <c r="EB129" s="1"/>
      <c r="EC129" s="1"/>
      <c r="ED129" s="1"/>
      <c r="EE129" s="1"/>
      <c r="EF129" s="1"/>
    </row>
    <row r="130" spans="1:136" x14ac:dyDescent="0.25">
      <c r="A130" s="10" t="s">
        <v>243</v>
      </c>
      <c r="B130" s="11" t="s">
        <v>244</v>
      </c>
      <c r="C130" s="11" t="s">
        <v>235</v>
      </c>
      <c r="D130" s="12" t="s">
        <v>245</v>
      </c>
      <c r="E130" s="41" t="s">
        <v>2057</v>
      </c>
      <c r="F130" s="1"/>
      <c r="G130" s="1"/>
      <c r="H130" s="25" t="s">
        <v>539</v>
      </c>
      <c r="I130" s="11">
        <v>800</v>
      </c>
      <c r="J130" s="11">
        <v>250</v>
      </c>
      <c r="K130" s="11" t="str">
        <f>INDEX(rngUnitSettings,MATCH("Length",INDEX(rngUnitSettings,,1),0),2)</f>
        <v>mm</v>
      </c>
      <c r="L130" s="26" t="s">
        <v>540</v>
      </c>
      <c r="M130" s="11"/>
      <c r="N130" s="11"/>
      <c r="O130" s="11"/>
      <c r="P130" s="25"/>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t="str">
        <f t="shared" ref="DO130:DO193" si="4">IF(ROW(A129)&gt;ROWS(rngLoadCombinations)-1,"",INDEX(rngLoadCombinations,ROW(A129)+1,1))</f>
        <v/>
      </c>
      <c r="DP130" s="1"/>
      <c r="DQ130" s="1"/>
      <c r="DR130" s="1"/>
      <c r="DS130" s="1"/>
      <c r="DT130" s="1"/>
      <c r="DU130" s="1"/>
      <c r="DV130" s="1"/>
      <c r="DW130" s="1"/>
      <c r="DX130" s="1"/>
      <c r="DY130" s="1"/>
      <c r="DZ130" s="1"/>
      <c r="EA130" s="1"/>
      <c r="EB130" s="1"/>
      <c r="EC130" s="1"/>
      <c r="ED130" s="1"/>
      <c r="EE130" s="1"/>
      <c r="EF130" s="1"/>
    </row>
    <row r="131" spans="1:136" x14ac:dyDescent="0.25">
      <c r="A131" s="1"/>
      <c r="B131" s="1"/>
      <c r="C131" s="1"/>
      <c r="D131" s="1"/>
      <c r="E131" s="1"/>
      <c r="F131" s="1"/>
      <c r="G131" s="1"/>
      <c r="H131" s="25"/>
      <c r="I131" s="11"/>
      <c r="J131" s="11"/>
      <c r="K131" s="11"/>
      <c r="L131" s="11"/>
      <c r="M131" s="11"/>
      <c r="N131" s="11"/>
      <c r="O131" s="11"/>
      <c r="P131" s="25"/>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t="str">
        <f t="shared" si="4"/>
        <v/>
      </c>
      <c r="DP131" s="1"/>
      <c r="DQ131" s="1"/>
      <c r="DR131" s="1"/>
      <c r="DS131" s="1"/>
      <c r="DT131" s="1"/>
      <c r="DU131" s="1"/>
      <c r="DV131" s="1"/>
      <c r="DW131" s="1"/>
      <c r="DX131" s="1"/>
      <c r="DY131" s="1"/>
      <c r="DZ131" s="1"/>
      <c r="EA131" s="1"/>
      <c r="EB131" s="1"/>
      <c r="EC131" s="1"/>
      <c r="ED131" s="1"/>
      <c r="EE131" s="1"/>
      <c r="EF131" s="1"/>
    </row>
    <row r="132" spans="1:136" x14ac:dyDescent="0.25">
      <c r="A132" s="1"/>
      <c r="B132" s="1"/>
      <c r="C132" s="1"/>
      <c r="D132" s="1"/>
      <c r="E132" s="1"/>
      <c r="F132" s="1"/>
      <c r="G132" s="1"/>
      <c r="H132" s="44" t="s">
        <v>541</v>
      </c>
      <c r="I132" s="45"/>
      <c r="J132" s="45"/>
      <c r="K132" s="45"/>
      <c r="L132" s="45"/>
      <c r="M132" s="11"/>
      <c r="N132" s="11"/>
      <c r="O132" s="11"/>
      <c r="P132" s="25"/>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t="str">
        <f t="shared" si="4"/>
        <v/>
      </c>
      <c r="DP132" s="1"/>
      <c r="DQ132" s="1"/>
      <c r="DR132" s="1"/>
      <c r="DS132" s="1"/>
      <c r="DT132" s="1"/>
      <c r="DU132" s="1"/>
      <c r="DV132" s="1"/>
      <c r="DW132" s="1"/>
      <c r="DX132" s="1"/>
      <c r="DY132" s="1"/>
      <c r="DZ132" s="1"/>
      <c r="EA132" s="1"/>
      <c r="EB132" s="1"/>
      <c r="EC132" s="1"/>
      <c r="ED132" s="1"/>
      <c r="EE132" s="1"/>
      <c r="EF132" s="1"/>
    </row>
    <row r="133" spans="1:136" x14ac:dyDescent="0.25">
      <c r="A133" s="1"/>
      <c r="B133" s="1"/>
      <c r="C133" s="1"/>
      <c r="D133" s="1"/>
      <c r="E133" s="1"/>
      <c r="F133" s="1"/>
      <c r="G133" s="1"/>
      <c r="H133" s="23" t="s">
        <v>1</v>
      </c>
      <c r="I133" s="8" t="s">
        <v>542</v>
      </c>
      <c r="J133" s="8" t="s">
        <v>543</v>
      </c>
      <c r="K133" s="8" t="s">
        <v>3</v>
      </c>
      <c r="L133" s="24" t="s">
        <v>4</v>
      </c>
      <c r="M133" s="11"/>
      <c r="N133" s="11"/>
      <c r="O133" s="11"/>
      <c r="P133" s="25"/>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t="str">
        <f t="shared" si="4"/>
        <v/>
      </c>
      <c r="DP133" s="1"/>
      <c r="DQ133" s="1"/>
      <c r="DR133" s="1"/>
      <c r="DS133" s="1"/>
      <c r="DT133" s="1"/>
      <c r="DU133" s="1"/>
      <c r="DV133" s="1"/>
      <c r="DW133" s="1"/>
      <c r="DX133" s="1"/>
      <c r="DY133" s="1"/>
      <c r="DZ133" s="1"/>
      <c r="EA133" s="1"/>
      <c r="EB133" s="1"/>
      <c r="EC133" s="1"/>
      <c r="ED133" s="1"/>
      <c r="EE133" s="1"/>
      <c r="EF133" s="1"/>
    </row>
    <row r="134" spans="1:136" x14ac:dyDescent="0.25">
      <c r="A134" s="1"/>
      <c r="B134" s="1"/>
      <c r="C134" s="1"/>
      <c r="D134" s="1"/>
      <c r="E134" s="1"/>
      <c r="F134" s="1"/>
      <c r="G134" s="1"/>
      <c r="H134" s="25" t="s">
        <v>544</v>
      </c>
      <c r="I134" s="11" t="s">
        <v>545</v>
      </c>
      <c r="J134" s="11" t="s">
        <v>546</v>
      </c>
      <c r="K134" s="11" t="s">
        <v>9</v>
      </c>
      <c r="L134" s="26" t="s">
        <v>547</v>
      </c>
      <c r="M134" s="11"/>
      <c r="N134" s="11"/>
      <c r="O134" s="11"/>
      <c r="P134" s="25"/>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t="str">
        <f t="shared" si="4"/>
        <v/>
      </c>
      <c r="DP134" s="1"/>
      <c r="DQ134" s="1"/>
      <c r="DR134" s="1"/>
      <c r="DS134" s="1"/>
      <c r="DT134" s="1"/>
      <c r="DU134" s="1"/>
      <c r="DV134" s="1"/>
      <c r="DW134" s="1"/>
      <c r="DX134" s="1"/>
      <c r="DY134" s="1"/>
      <c r="DZ134" s="1"/>
      <c r="EA134" s="1"/>
      <c r="EB134" s="1"/>
      <c r="EC134" s="1"/>
      <c r="ED134" s="1"/>
      <c r="EE134" s="1"/>
      <c r="EF134" s="1"/>
    </row>
    <row r="135" spans="1:136" x14ac:dyDescent="0.25">
      <c r="A135" s="1"/>
      <c r="B135" s="1"/>
      <c r="C135" s="1"/>
      <c r="D135" s="1"/>
      <c r="E135" s="1"/>
      <c r="F135" s="1"/>
      <c r="G135" s="1"/>
      <c r="H135" s="25" t="s">
        <v>548</v>
      </c>
      <c r="I135" s="11">
        <v>0</v>
      </c>
      <c r="J135" s="11">
        <v>150</v>
      </c>
      <c r="K135" s="11" t="str">
        <f>INDEX(rngUnitSettings,MATCH("Length",INDEX(rngUnitSettings,,1),0),2)</f>
        <v>mm</v>
      </c>
      <c r="L135" s="26" t="s">
        <v>549</v>
      </c>
      <c r="M135" s="11"/>
      <c r="N135" s="11"/>
      <c r="O135" s="11"/>
      <c r="P135" s="25"/>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t="str">
        <f t="shared" si="4"/>
        <v/>
      </c>
      <c r="DP135" s="1"/>
      <c r="DQ135" s="1"/>
      <c r="DR135" s="1"/>
      <c r="DS135" s="1"/>
      <c r="DT135" s="1"/>
      <c r="DU135" s="1"/>
      <c r="DV135" s="1"/>
      <c r="DW135" s="1"/>
      <c r="DX135" s="1"/>
      <c r="DY135" s="1"/>
      <c r="DZ135" s="1"/>
      <c r="EA135" s="1"/>
      <c r="EB135" s="1"/>
      <c r="EC135" s="1"/>
      <c r="ED135" s="1"/>
      <c r="EE135" s="1"/>
      <c r="EF135" s="1"/>
    </row>
    <row r="136" spans="1:136" x14ac:dyDescent="0.25">
      <c r="A136" s="1"/>
      <c r="B136" s="1"/>
      <c r="C136" s="1"/>
      <c r="D136" s="1"/>
      <c r="E136" s="1"/>
      <c r="F136" s="1"/>
      <c r="G136" s="1"/>
      <c r="H136" s="25" t="s">
        <v>550</v>
      </c>
      <c r="I136" s="11">
        <v>40</v>
      </c>
      <c r="J136" s="11">
        <v>40</v>
      </c>
      <c r="K136" s="11" t="str">
        <f>INDEX(rngUnitSettings,MATCH("Length",INDEX(rngUnitSettings,,1),0),2)</f>
        <v>mm</v>
      </c>
      <c r="L136" s="26" t="s">
        <v>551</v>
      </c>
      <c r="M136" s="11"/>
      <c r="N136" s="11"/>
      <c r="O136" s="11"/>
      <c r="P136" s="25"/>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t="str">
        <f t="shared" si="4"/>
        <v/>
      </c>
      <c r="DP136" s="1"/>
      <c r="DQ136" s="1"/>
      <c r="DR136" s="1"/>
      <c r="DS136" s="1"/>
      <c r="DT136" s="1"/>
      <c r="DU136" s="1"/>
      <c r="DV136" s="1"/>
      <c r="DW136" s="1"/>
      <c r="DX136" s="1"/>
      <c r="DY136" s="1"/>
      <c r="DZ136" s="1"/>
      <c r="EA136" s="1"/>
      <c r="EB136" s="1"/>
      <c r="EC136" s="1"/>
      <c r="ED136" s="1"/>
      <c r="EE136" s="1"/>
      <c r="EF136" s="1"/>
    </row>
    <row r="137" spans="1:136" x14ac:dyDescent="0.25">
      <c r="A137" s="1"/>
      <c r="B137" s="1"/>
      <c r="C137" s="1"/>
      <c r="D137" s="1"/>
      <c r="E137" s="1"/>
      <c r="F137" s="1"/>
      <c r="G137" s="1"/>
      <c r="H137" s="25" t="s">
        <v>552</v>
      </c>
      <c r="I137" s="11">
        <v>0</v>
      </c>
      <c r="J137" s="11">
        <v>80</v>
      </c>
      <c r="K137" s="11" t="str">
        <f>INDEX(rngUnitSettings,MATCH("Length",INDEX(rngUnitSettings,,1),0),2)</f>
        <v>mm</v>
      </c>
      <c r="L137" s="26" t="s">
        <v>553</v>
      </c>
      <c r="M137" s="11"/>
      <c r="N137" s="11"/>
      <c r="O137" s="11"/>
      <c r="P137" s="25"/>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t="str">
        <f t="shared" si="4"/>
        <v/>
      </c>
      <c r="DP137" s="1"/>
      <c r="DQ137" s="1"/>
      <c r="DR137" s="1"/>
      <c r="DS137" s="1"/>
      <c r="DT137" s="1"/>
      <c r="DU137" s="1"/>
      <c r="DV137" s="1"/>
      <c r="DW137" s="1"/>
      <c r="DX137" s="1"/>
      <c r="DY137" s="1"/>
      <c r="DZ137" s="1"/>
      <c r="EA137" s="1"/>
      <c r="EB137" s="1"/>
      <c r="EC137" s="1"/>
      <c r="ED137" s="1"/>
      <c r="EE137" s="1"/>
      <c r="EF137" s="1"/>
    </row>
    <row r="138" spans="1:136" x14ac:dyDescent="0.25">
      <c r="A138" s="1"/>
      <c r="B138" s="1"/>
      <c r="C138" s="1"/>
      <c r="D138" s="1"/>
      <c r="E138" s="1"/>
      <c r="F138" s="1"/>
      <c r="G138" s="1"/>
      <c r="H138" s="22" t="s">
        <v>496</v>
      </c>
      <c r="I138" s="19"/>
      <c r="J138" s="19"/>
      <c r="K138" s="19"/>
      <c r="L138" s="19"/>
      <c r="M138" s="19"/>
      <c r="N138" s="11"/>
      <c r="O138" s="11"/>
      <c r="P138" s="25"/>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t="str">
        <f t="shared" si="4"/>
        <v/>
      </c>
      <c r="DP138" s="1"/>
      <c r="DQ138" s="1"/>
      <c r="DR138" s="1"/>
      <c r="DS138" s="1"/>
      <c r="DT138" s="1"/>
      <c r="DU138" s="1"/>
      <c r="DV138" s="1"/>
      <c r="DW138" s="1"/>
      <c r="DX138" s="1"/>
      <c r="DY138" s="1"/>
      <c r="DZ138" s="1"/>
      <c r="EA138" s="1"/>
      <c r="EB138" s="1"/>
      <c r="EC138" s="1"/>
      <c r="ED138" s="1"/>
      <c r="EE138" s="1"/>
      <c r="EF138" s="1"/>
    </row>
    <row r="139" spans="1:136" x14ac:dyDescent="0.25">
      <c r="A139" s="1"/>
      <c r="B139" s="1"/>
      <c r="C139" s="1"/>
      <c r="D139" s="1"/>
      <c r="E139" s="1"/>
      <c r="F139" s="1"/>
      <c r="G139" s="1"/>
      <c r="H139" s="23" t="s">
        <v>497</v>
      </c>
      <c r="I139" s="8" t="s">
        <v>498</v>
      </c>
      <c r="J139" s="8" t="s">
        <v>499</v>
      </c>
      <c r="K139" s="8" t="s">
        <v>500</v>
      </c>
      <c r="L139" s="8" t="s">
        <v>3</v>
      </c>
      <c r="M139" s="24" t="s">
        <v>4</v>
      </c>
      <c r="N139" s="11"/>
      <c r="O139" s="11"/>
      <c r="P139" s="25"/>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t="str">
        <f t="shared" si="4"/>
        <v/>
      </c>
      <c r="DP139" s="1"/>
      <c r="DQ139" s="1"/>
      <c r="DR139" s="1"/>
      <c r="DS139" s="1"/>
      <c r="DT139" s="1"/>
      <c r="DU139" s="1"/>
      <c r="DV139" s="1"/>
      <c r="DW139" s="1"/>
      <c r="DX139" s="1"/>
      <c r="DY139" s="1"/>
      <c r="DZ139" s="1"/>
      <c r="EA139" s="1"/>
      <c r="EB139" s="1"/>
      <c r="EC139" s="1"/>
      <c r="ED139" s="1"/>
      <c r="EE139" s="1"/>
      <c r="EF139" s="1"/>
    </row>
    <row r="140" spans="1:136" x14ac:dyDescent="0.25">
      <c r="A140" s="1"/>
      <c r="B140" s="1"/>
      <c r="C140" s="1"/>
      <c r="D140" s="1"/>
      <c r="E140" s="1"/>
      <c r="F140" s="1"/>
      <c r="G140" s="1"/>
      <c r="H140" s="25" t="s">
        <v>554</v>
      </c>
      <c r="I140" s="11">
        <v>40</v>
      </c>
      <c r="J140" s="11">
        <v>32</v>
      </c>
      <c r="K140" s="11">
        <v>5</v>
      </c>
      <c r="L140" s="11" t="str">
        <f>INDEX(rngUnitSettings,MATCH("Length",INDEX(rngUnitSettings,,1),0),2)</f>
        <v>mm</v>
      </c>
      <c r="M140" s="26" t="s">
        <v>555</v>
      </c>
      <c r="N140" s="11"/>
      <c r="O140" s="11"/>
      <c r="P140" s="25"/>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t="str">
        <f t="shared" si="4"/>
        <v/>
      </c>
      <c r="DP140" s="1"/>
      <c r="DQ140" s="1"/>
      <c r="DR140" s="1"/>
      <c r="DS140" s="1"/>
      <c r="DT140" s="1"/>
      <c r="DU140" s="1"/>
      <c r="DV140" s="1"/>
      <c r="DW140" s="1"/>
      <c r="DX140" s="1"/>
      <c r="DY140" s="1"/>
      <c r="DZ140" s="1"/>
      <c r="EA140" s="1"/>
      <c r="EB140" s="1"/>
      <c r="EC140" s="1"/>
      <c r="ED140" s="1"/>
      <c r="EE140" s="1"/>
      <c r="EF140" s="1"/>
    </row>
    <row r="141" spans="1:136" x14ac:dyDescent="0.25">
      <c r="A141" s="1"/>
      <c r="B141" s="1"/>
      <c r="C141" s="1"/>
      <c r="D141" s="1"/>
      <c r="E141" s="1"/>
      <c r="F141" s="1"/>
      <c r="G141" s="1"/>
      <c r="H141" s="25" t="s">
        <v>556</v>
      </c>
      <c r="I141" s="11">
        <v>40</v>
      </c>
      <c r="J141" s="11">
        <v>32</v>
      </c>
      <c r="K141" s="11">
        <v>5</v>
      </c>
      <c r="L141" s="11" t="str">
        <f>INDEX(rngUnitSettings,MATCH("Length",INDEX(rngUnitSettings,,1),0),2)</f>
        <v>mm</v>
      </c>
      <c r="M141" s="26" t="s">
        <v>557</v>
      </c>
      <c r="N141" s="11"/>
      <c r="O141" s="11"/>
      <c r="P141" s="25"/>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t="str">
        <f t="shared" si="4"/>
        <v/>
      </c>
      <c r="DP141" s="1"/>
      <c r="DQ141" s="1"/>
      <c r="DR141" s="1"/>
      <c r="DS141" s="1"/>
      <c r="DT141" s="1"/>
      <c r="DU141" s="1"/>
      <c r="DV141" s="1"/>
      <c r="DW141" s="1"/>
      <c r="DX141" s="1"/>
      <c r="DY141" s="1"/>
      <c r="DZ141" s="1"/>
      <c r="EA141" s="1"/>
      <c r="EB141" s="1"/>
      <c r="EC141" s="1"/>
      <c r="ED141" s="1"/>
      <c r="EE141" s="1"/>
      <c r="EF141" s="1"/>
    </row>
    <row r="142" spans="1:136" x14ac:dyDescent="0.25">
      <c r="A142" s="1"/>
      <c r="B142" s="1"/>
      <c r="C142" s="1"/>
      <c r="D142" s="1"/>
      <c r="E142" s="1"/>
      <c r="F142" s="1"/>
      <c r="G142" s="1"/>
      <c r="H142" s="25" t="s">
        <v>558</v>
      </c>
      <c r="I142" s="11">
        <v>40</v>
      </c>
      <c r="J142" s="11">
        <v>32</v>
      </c>
      <c r="K142" s="11">
        <v>8</v>
      </c>
      <c r="L142" s="11" t="str">
        <f>INDEX(rngUnitSettings,MATCH("Length",INDEX(rngUnitSettings,,1),0),2)</f>
        <v>mm</v>
      </c>
      <c r="M142" s="26" t="s">
        <v>559</v>
      </c>
      <c r="N142" s="11"/>
      <c r="O142" s="11"/>
      <c r="P142" s="25"/>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t="str">
        <f t="shared" si="4"/>
        <v/>
      </c>
      <c r="DP142" s="1"/>
      <c r="DQ142" s="1"/>
      <c r="DR142" s="1"/>
      <c r="DS142" s="1"/>
      <c r="DT142" s="1"/>
      <c r="DU142" s="1"/>
      <c r="DV142" s="1"/>
      <c r="DW142" s="1"/>
      <c r="DX142" s="1"/>
      <c r="DY142" s="1"/>
      <c r="DZ142" s="1"/>
      <c r="EA142" s="1"/>
      <c r="EB142" s="1"/>
      <c r="EC142" s="1"/>
      <c r="ED142" s="1"/>
      <c r="EE142" s="1"/>
      <c r="EF142" s="1"/>
    </row>
    <row r="143" spans="1:136" x14ac:dyDescent="0.25">
      <c r="A143" s="1"/>
      <c r="B143" s="1"/>
      <c r="C143" s="1"/>
      <c r="D143" s="1"/>
      <c r="E143" s="1"/>
      <c r="F143" s="1"/>
      <c r="G143" s="1"/>
      <c r="H143" s="25" t="s">
        <v>560</v>
      </c>
      <c r="I143" s="11">
        <v>40</v>
      </c>
      <c r="J143" s="11">
        <v>32</v>
      </c>
      <c r="K143" s="11">
        <v>8</v>
      </c>
      <c r="L143" s="11" t="str">
        <f>INDEX(rngUnitSettings,MATCH("Length",INDEX(rngUnitSettings,,1),0),2)</f>
        <v>mm</v>
      </c>
      <c r="M143" s="26" t="s">
        <v>561</v>
      </c>
      <c r="N143" s="11"/>
      <c r="O143" s="11"/>
      <c r="P143" s="25"/>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t="str">
        <f t="shared" si="4"/>
        <v/>
      </c>
      <c r="DP143" s="1"/>
      <c r="DQ143" s="1"/>
      <c r="DR143" s="1"/>
      <c r="DS143" s="1"/>
      <c r="DT143" s="1"/>
      <c r="DU143" s="1"/>
      <c r="DV143" s="1"/>
      <c r="DW143" s="1"/>
      <c r="DX143" s="1"/>
      <c r="DY143" s="1"/>
      <c r="DZ143" s="1"/>
      <c r="EA143" s="1"/>
      <c r="EB143" s="1"/>
      <c r="EC143" s="1"/>
      <c r="ED143" s="1"/>
      <c r="EE143" s="1"/>
      <c r="EF143" s="1"/>
    </row>
    <row r="144" spans="1:136" x14ac:dyDescent="0.25">
      <c r="A144" s="1"/>
      <c r="B144" s="1"/>
      <c r="C144" s="1"/>
      <c r="D144" s="1"/>
      <c r="E144" s="1"/>
      <c r="F144" s="1"/>
      <c r="G144" s="1"/>
      <c r="H144" s="22" t="s">
        <v>473</v>
      </c>
      <c r="I144" s="19"/>
      <c r="J144" s="19"/>
      <c r="K144" s="19"/>
      <c r="L144" s="19"/>
      <c r="M144" s="19"/>
      <c r="N144" s="19"/>
      <c r="O144" s="19"/>
      <c r="P144" s="22"/>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t="str">
        <f t="shared" si="4"/>
        <v/>
      </c>
      <c r="DP144" s="1"/>
      <c r="DQ144" s="1"/>
      <c r="DR144" s="1"/>
      <c r="DS144" s="1"/>
      <c r="DT144" s="1"/>
      <c r="DU144" s="1"/>
      <c r="DV144" s="1"/>
      <c r="DW144" s="1"/>
      <c r="DX144" s="1"/>
      <c r="DY144" s="1"/>
      <c r="DZ144" s="1"/>
      <c r="EA144" s="1"/>
      <c r="EB144" s="1"/>
      <c r="EC144" s="1"/>
      <c r="ED144" s="1"/>
      <c r="EE144" s="1"/>
      <c r="EF144" s="1"/>
    </row>
    <row r="145" spans="1:136" x14ac:dyDescent="0.25">
      <c r="A145" s="1"/>
      <c r="B145" s="1"/>
      <c r="C145" s="1"/>
      <c r="D145" s="1"/>
      <c r="E145" s="1"/>
      <c r="F145" s="1"/>
      <c r="G145" s="1"/>
      <c r="H145" s="23" t="s">
        <v>497</v>
      </c>
      <c r="I145" s="8" t="s">
        <v>520</v>
      </c>
      <c r="J145" s="8" t="s">
        <v>521</v>
      </c>
      <c r="K145" s="8" t="s">
        <v>522</v>
      </c>
      <c r="L145" s="8" t="s">
        <v>523</v>
      </c>
      <c r="M145" s="8" t="s">
        <v>521</v>
      </c>
      <c r="N145" s="8" t="s">
        <v>522</v>
      </c>
      <c r="O145" s="8" t="s">
        <v>3</v>
      </c>
      <c r="P145" s="24"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t="str">
        <f t="shared" si="4"/>
        <v/>
      </c>
      <c r="DP145" s="1"/>
      <c r="DQ145" s="1"/>
      <c r="DR145" s="1"/>
      <c r="DS145" s="1"/>
      <c r="DT145" s="1"/>
      <c r="DU145" s="1"/>
      <c r="DV145" s="1"/>
      <c r="DW145" s="1"/>
      <c r="DX145" s="1"/>
      <c r="DY145" s="1"/>
      <c r="DZ145" s="1"/>
      <c r="EA145" s="1"/>
      <c r="EB145" s="1"/>
      <c r="EC145" s="1"/>
      <c r="ED145" s="1"/>
      <c r="EE145" s="1"/>
      <c r="EF145" s="1"/>
    </row>
    <row r="146" spans="1:136" x14ac:dyDescent="0.25">
      <c r="A146" s="1"/>
      <c r="B146" s="1"/>
      <c r="C146" s="1"/>
      <c r="D146" s="1"/>
      <c r="E146" s="1"/>
      <c r="F146" s="1"/>
      <c r="G146" s="1"/>
      <c r="H146" s="25" t="s">
        <v>554</v>
      </c>
      <c r="I146" s="11"/>
      <c r="J146" s="11" t="s">
        <v>479</v>
      </c>
      <c r="K146" s="11" t="s">
        <v>524</v>
      </c>
      <c r="L146" s="11"/>
      <c r="M146" s="11" t="s">
        <v>479</v>
      </c>
      <c r="N146" s="11" t="s">
        <v>524</v>
      </c>
      <c r="O146" s="11" t="str">
        <f>INDEX(rngUnitSettings,MATCH("Length",INDEX(rngUnitSettings,,1),0),2)</f>
        <v>mm</v>
      </c>
      <c r="P146" s="26" t="s">
        <v>562</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t="str">
        <f t="shared" si="4"/>
        <v/>
      </c>
      <c r="DP146" s="1"/>
      <c r="DQ146" s="1"/>
      <c r="DR146" s="1"/>
      <c r="DS146" s="1"/>
      <c r="DT146" s="1"/>
      <c r="DU146" s="1"/>
      <c r="DV146" s="1"/>
      <c r="DW146" s="1"/>
      <c r="DX146" s="1"/>
      <c r="DY146" s="1"/>
      <c r="DZ146" s="1"/>
      <c r="EA146" s="1"/>
      <c r="EB146" s="1"/>
      <c r="EC146" s="1"/>
      <c r="ED146" s="1"/>
      <c r="EE146" s="1"/>
      <c r="EF146" s="1"/>
    </row>
    <row r="147" spans="1:136" x14ac:dyDescent="0.25">
      <c r="A147" s="1"/>
      <c r="B147" s="1"/>
      <c r="C147" s="1"/>
      <c r="D147" s="1"/>
      <c r="E147" s="1"/>
      <c r="F147" s="1"/>
      <c r="G147" s="1"/>
      <c r="H147" s="25" t="s">
        <v>556</v>
      </c>
      <c r="I147" s="11"/>
      <c r="J147" s="11" t="s">
        <v>479</v>
      </c>
      <c r="K147" s="11" t="s">
        <v>524</v>
      </c>
      <c r="L147" s="11"/>
      <c r="M147" s="11" t="s">
        <v>479</v>
      </c>
      <c r="N147" s="11" t="s">
        <v>524</v>
      </c>
      <c r="O147" s="11" t="str">
        <f>INDEX(rngUnitSettings,MATCH("Length",INDEX(rngUnitSettings,,1),0),2)</f>
        <v>mm</v>
      </c>
      <c r="P147" s="26" t="s">
        <v>563</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t="str">
        <f t="shared" si="4"/>
        <v/>
      </c>
      <c r="DP147" s="1"/>
      <c r="DQ147" s="1"/>
      <c r="DR147" s="1"/>
      <c r="DS147" s="1"/>
      <c r="DT147" s="1"/>
      <c r="DU147" s="1"/>
      <c r="DV147" s="1"/>
      <c r="DW147" s="1"/>
      <c r="DX147" s="1"/>
      <c r="DY147" s="1"/>
      <c r="DZ147" s="1"/>
      <c r="EA147" s="1"/>
      <c r="EB147" s="1"/>
      <c r="EC147" s="1"/>
      <c r="ED147" s="1"/>
      <c r="EE147" s="1"/>
      <c r="EF147" s="1"/>
    </row>
    <row r="148" spans="1:136" x14ac:dyDescent="0.25">
      <c r="A148" s="1"/>
      <c r="B148" s="1"/>
      <c r="C148" s="1"/>
      <c r="D148" s="1"/>
      <c r="E148" s="1"/>
      <c r="F148" s="1"/>
      <c r="G148" s="1"/>
      <c r="H148" s="25" t="s">
        <v>558</v>
      </c>
      <c r="I148" s="11"/>
      <c r="J148" s="11" t="s">
        <v>479</v>
      </c>
      <c r="K148" s="11" t="s">
        <v>524</v>
      </c>
      <c r="L148" s="11"/>
      <c r="M148" s="11" t="s">
        <v>479</v>
      </c>
      <c r="N148" s="11" t="s">
        <v>524</v>
      </c>
      <c r="O148" s="11" t="str">
        <f>INDEX(rngUnitSettings,MATCH("Length",INDEX(rngUnitSettings,,1),0),2)</f>
        <v>mm</v>
      </c>
      <c r="P148" s="26" t="s">
        <v>564</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t="str">
        <f t="shared" si="4"/>
        <v/>
      </c>
      <c r="DP148" s="1"/>
      <c r="DQ148" s="1"/>
      <c r="DR148" s="1"/>
      <c r="DS148" s="1"/>
      <c r="DT148" s="1"/>
      <c r="DU148" s="1"/>
      <c r="DV148" s="1"/>
      <c r="DW148" s="1"/>
      <c r="DX148" s="1"/>
      <c r="DY148" s="1"/>
      <c r="DZ148" s="1"/>
      <c r="EA148" s="1"/>
      <c r="EB148" s="1"/>
      <c r="EC148" s="1"/>
      <c r="ED148" s="1"/>
      <c r="EE148" s="1"/>
      <c r="EF148" s="1"/>
    </row>
    <row r="149" spans="1:136" x14ac:dyDescent="0.25">
      <c r="A149" s="1"/>
      <c r="B149" s="1"/>
      <c r="C149" s="1"/>
      <c r="D149" s="1"/>
      <c r="E149" s="1"/>
      <c r="F149" s="1"/>
      <c r="G149" s="1"/>
      <c r="H149" s="25" t="s">
        <v>560</v>
      </c>
      <c r="I149" s="11"/>
      <c r="J149" s="11" t="s">
        <v>479</v>
      </c>
      <c r="K149" s="11" t="s">
        <v>524</v>
      </c>
      <c r="L149" s="11"/>
      <c r="M149" s="11" t="s">
        <v>479</v>
      </c>
      <c r="N149" s="11" t="s">
        <v>524</v>
      </c>
      <c r="O149" s="11" t="str">
        <f>INDEX(rngUnitSettings,MATCH("Length",INDEX(rngUnitSettings,,1),0),2)</f>
        <v>mm</v>
      </c>
      <c r="P149" s="26" t="s">
        <v>565</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t="str">
        <f t="shared" si="4"/>
        <v/>
      </c>
      <c r="DP149" s="1"/>
      <c r="DQ149" s="1"/>
      <c r="DR149" s="1"/>
      <c r="DS149" s="1"/>
      <c r="DT149" s="1"/>
      <c r="DU149" s="1"/>
      <c r="DV149" s="1"/>
      <c r="DW149" s="1"/>
      <c r="DX149" s="1"/>
      <c r="DY149" s="1"/>
      <c r="DZ149" s="1"/>
      <c r="EA149" s="1"/>
      <c r="EB149" s="1"/>
      <c r="EC149" s="1"/>
      <c r="ED149" s="1"/>
      <c r="EE149" s="1"/>
      <c r="EF149" s="1"/>
    </row>
    <row r="150" spans="1: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t="str">
        <f t="shared" si="4"/>
        <v/>
      </c>
      <c r="DP150" s="1"/>
      <c r="DQ150" s="1"/>
      <c r="DR150" s="1"/>
      <c r="DS150" s="1"/>
      <c r="DT150" s="1"/>
      <c r="DU150" s="1"/>
      <c r="DV150" s="1"/>
      <c r="DW150" s="1"/>
      <c r="DX150" s="1"/>
      <c r="DY150" s="1"/>
      <c r="DZ150" s="1"/>
      <c r="EA150" s="1"/>
      <c r="EB150" s="1"/>
      <c r="EC150" s="1"/>
      <c r="ED150" s="1"/>
      <c r="EE150" s="1"/>
      <c r="EF150" s="1"/>
    </row>
    <row r="151" spans="1: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t="str">
        <f t="shared" si="4"/>
        <v/>
      </c>
      <c r="DP151" s="1"/>
      <c r="DQ151" s="1"/>
      <c r="DR151" s="1"/>
      <c r="DS151" s="1"/>
      <c r="DT151" s="1"/>
      <c r="DU151" s="1"/>
      <c r="DV151" s="1"/>
      <c r="DW151" s="1"/>
      <c r="DX151" s="1"/>
      <c r="DY151" s="1"/>
      <c r="DZ151" s="1"/>
      <c r="EA151" s="1"/>
      <c r="EB151" s="1"/>
      <c r="EC151" s="1"/>
      <c r="ED151" s="1"/>
      <c r="EE151" s="1"/>
      <c r="EF151" s="1"/>
    </row>
    <row r="152" spans="1:136" x14ac:dyDescent="0.25">
      <c r="A152" s="1"/>
      <c r="B152" s="1"/>
      <c r="C152" s="1"/>
      <c r="D152" s="1"/>
      <c r="E152" s="1"/>
      <c r="F152" s="1"/>
      <c r="G152" s="1"/>
      <c r="H152" s="46" t="s">
        <v>2063</v>
      </c>
      <c r="I152" s="47"/>
      <c r="J152" s="47"/>
      <c r="K152" s="47"/>
      <c r="L152" s="47"/>
      <c r="M152" s="47"/>
      <c r="N152" s="47"/>
      <c r="O152" s="47"/>
      <c r="P152" s="47"/>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t="str">
        <f t="shared" si="4"/>
        <v/>
      </c>
      <c r="DP152" s="1"/>
      <c r="DQ152" s="1"/>
      <c r="DR152" s="1"/>
      <c r="DS152" s="1"/>
      <c r="DT152" s="1"/>
      <c r="DU152" s="1"/>
      <c r="DV152" s="1"/>
      <c r="DW152" s="1"/>
      <c r="DX152" s="1"/>
      <c r="DY152" s="1"/>
      <c r="DZ152" s="1"/>
      <c r="EA152" s="1"/>
      <c r="EB152" s="1"/>
      <c r="EC152" s="1"/>
      <c r="ED152" s="1"/>
      <c r="EE152" s="1"/>
      <c r="EF152" s="1"/>
    </row>
    <row r="153" spans="1:136" x14ac:dyDescent="0.25">
      <c r="A153" s="1"/>
      <c r="B153" s="1"/>
      <c r="C153" s="1"/>
      <c r="D153" s="1"/>
      <c r="E153" s="1"/>
      <c r="F153" s="1"/>
      <c r="G153" s="1"/>
      <c r="H153" s="48" t="s">
        <v>485</v>
      </c>
      <c r="I153" s="48"/>
      <c r="J153" s="48"/>
      <c r="K153" s="48"/>
      <c r="L153" s="48"/>
      <c r="M153" s="10"/>
      <c r="N153" s="10"/>
      <c r="O153" s="10"/>
      <c r="P153" s="10"/>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t="str">
        <f t="shared" si="4"/>
        <v/>
      </c>
      <c r="DP153" s="1"/>
      <c r="DQ153" s="1"/>
      <c r="DR153" s="1"/>
      <c r="DS153" s="1"/>
      <c r="DT153" s="1"/>
      <c r="DU153" s="1"/>
      <c r="DV153" s="1"/>
      <c r="DW153" s="1"/>
      <c r="DX153" s="1"/>
      <c r="DY153" s="1"/>
      <c r="DZ153" s="1"/>
      <c r="EA153" s="1"/>
      <c r="EB153" s="1"/>
      <c r="EC153" s="1"/>
      <c r="ED153" s="1"/>
      <c r="EE153" s="1"/>
      <c r="EF153" s="1"/>
    </row>
    <row r="154" spans="1:136" x14ac:dyDescent="0.25">
      <c r="A154" s="1"/>
      <c r="B154" s="1"/>
      <c r="C154" s="1"/>
      <c r="D154" s="1"/>
      <c r="E154" s="1"/>
      <c r="F154" s="1"/>
      <c r="G154" s="1"/>
      <c r="H154" s="23" t="s">
        <v>1</v>
      </c>
      <c r="I154" s="8" t="s">
        <v>2</v>
      </c>
      <c r="J154" s="8" t="s">
        <v>3</v>
      </c>
      <c r="K154" s="24" t="s">
        <v>4</v>
      </c>
      <c r="L154" s="11"/>
      <c r="M154" s="11"/>
      <c r="N154" s="11"/>
      <c r="O154" s="11"/>
      <c r="P154" s="25"/>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t="str">
        <f t="shared" si="4"/>
        <v/>
      </c>
      <c r="DP154" s="1"/>
      <c r="DQ154" s="1"/>
      <c r="DR154" s="1"/>
      <c r="DS154" s="1"/>
      <c r="DT154" s="1"/>
      <c r="DU154" s="1"/>
      <c r="DV154" s="1"/>
      <c r="DW154" s="1"/>
      <c r="DX154" s="1"/>
      <c r="DY154" s="1"/>
      <c r="DZ154" s="1"/>
      <c r="EA154" s="1"/>
      <c r="EB154" s="1"/>
      <c r="EC154" s="1"/>
      <c r="ED154" s="1"/>
      <c r="EE154" s="1"/>
      <c r="EF154" s="1"/>
    </row>
    <row r="155" spans="1:136" x14ac:dyDescent="0.25">
      <c r="A155" s="1"/>
      <c r="B155" s="1"/>
      <c r="C155" s="1"/>
      <c r="D155" s="1"/>
      <c r="E155" s="1"/>
      <c r="F155" s="1"/>
      <c r="G155" s="1"/>
      <c r="H155" s="25" t="s">
        <v>567</v>
      </c>
      <c r="I155" s="11">
        <v>0</v>
      </c>
      <c r="J155" s="11" t="str">
        <f>INDEX(rngUnitSettings,MATCH("Length",INDEX(rngUnitSettings,,1),0),2)</f>
        <v>mm</v>
      </c>
      <c r="K155" s="26" t="s">
        <v>568</v>
      </c>
      <c r="L155" s="11"/>
      <c r="M155" s="11"/>
      <c r="N155" s="11"/>
      <c r="O155" s="11"/>
      <c r="P155" s="25"/>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t="str">
        <f t="shared" si="4"/>
        <v/>
      </c>
      <c r="DP155" s="1"/>
      <c r="DQ155" s="1"/>
      <c r="DR155" s="1"/>
      <c r="DS155" s="1"/>
      <c r="DT155" s="1"/>
      <c r="DU155" s="1"/>
      <c r="DV155" s="1"/>
      <c r="DW155" s="1"/>
      <c r="DX155" s="1"/>
      <c r="DY155" s="1"/>
      <c r="DZ155" s="1"/>
      <c r="EA155" s="1"/>
      <c r="EB155" s="1"/>
      <c r="EC155" s="1"/>
      <c r="ED155" s="1"/>
      <c r="EE155" s="1"/>
      <c r="EF155" s="1"/>
    </row>
    <row r="156" spans="1:136" x14ac:dyDescent="0.25">
      <c r="A156" s="1"/>
      <c r="B156" s="1"/>
      <c r="C156" s="1"/>
      <c r="D156" s="1"/>
      <c r="E156" s="1"/>
      <c r="F156" s="1"/>
      <c r="G156" s="1"/>
      <c r="H156" s="25" t="s">
        <v>569</v>
      </c>
      <c r="I156" s="11">
        <v>0</v>
      </c>
      <c r="J156" s="11" t="str">
        <f>INDEX(rngUnitSettings,MATCH("Length",INDEX(rngUnitSettings,,1),0),2)</f>
        <v>mm</v>
      </c>
      <c r="K156" s="26" t="s">
        <v>570</v>
      </c>
      <c r="L156" s="11"/>
      <c r="M156" s="11"/>
      <c r="N156" s="11"/>
      <c r="O156" s="11"/>
      <c r="P156" s="25"/>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t="str">
        <f t="shared" si="4"/>
        <v/>
      </c>
      <c r="DP156" s="1"/>
      <c r="DQ156" s="1"/>
      <c r="DR156" s="1"/>
      <c r="DS156" s="1"/>
      <c r="DT156" s="1"/>
      <c r="DU156" s="1"/>
      <c r="DV156" s="1"/>
      <c r="DW156" s="1"/>
      <c r="DX156" s="1"/>
      <c r="DY156" s="1"/>
      <c r="DZ156" s="1"/>
      <c r="EA156" s="1"/>
      <c r="EB156" s="1"/>
      <c r="EC156" s="1"/>
      <c r="ED156" s="1"/>
      <c r="EE156" s="1"/>
      <c r="EF156" s="1"/>
    </row>
    <row r="157" spans="1:136" x14ac:dyDescent="0.25">
      <c r="A157" s="1"/>
      <c r="B157" s="1"/>
      <c r="C157" s="1"/>
      <c r="D157" s="1"/>
      <c r="E157" s="1"/>
      <c r="F157" s="1"/>
      <c r="G157" s="1"/>
      <c r="H157" s="27" t="s">
        <v>571</v>
      </c>
      <c r="I157" s="19"/>
      <c r="J157" s="19"/>
      <c r="K157" s="19"/>
      <c r="L157" s="19"/>
      <c r="M157" s="19"/>
      <c r="N157" s="19"/>
      <c r="O157" s="11"/>
      <c r="P157" s="25"/>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t="str">
        <f t="shared" si="4"/>
        <v/>
      </c>
      <c r="DP157" s="1"/>
      <c r="DQ157" s="1"/>
      <c r="DR157" s="1"/>
      <c r="DS157" s="1"/>
      <c r="DT157" s="1"/>
      <c r="DU157" s="1"/>
      <c r="DV157" s="1"/>
      <c r="DW157" s="1"/>
      <c r="DX157" s="1"/>
      <c r="DY157" s="1"/>
      <c r="DZ157" s="1"/>
      <c r="EA157" s="1"/>
      <c r="EB157" s="1"/>
      <c r="EC157" s="1"/>
      <c r="ED157" s="1"/>
      <c r="EE157" s="1"/>
      <c r="EF157" s="1"/>
    </row>
    <row r="158" spans="1:136" x14ac:dyDescent="0.25">
      <c r="A158" s="1"/>
      <c r="B158" s="1"/>
      <c r="C158" s="1"/>
      <c r="D158" s="1"/>
      <c r="E158" s="1"/>
      <c r="F158" s="1"/>
      <c r="G158" s="1"/>
      <c r="H158" s="23" t="s">
        <v>538</v>
      </c>
      <c r="I158" s="8" t="s">
        <v>537</v>
      </c>
      <c r="J158" s="8" t="s">
        <v>572</v>
      </c>
      <c r="K158" s="8" t="s">
        <v>573</v>
      </c>
      <c r="L158" s="8" t="s">
        <v>574</v>
      </c>
      <c r="M158" s="8" t="s">
        <v>575</v>
      </c>
      <c r="N158" s="8" t="s">
        <v>3</v>
      </c>
      <c r="O158" s="11"/>
      <c r="P158" s="25"/>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t="str">
        <f t="shared" si="4"/>
        <v/>
      </c>
      <c r="DP158" s="1"/>
      <c r="DQ158" s="1"/>
      <c r="DR158" s="1"/>
      <c r="DS158" s="1"/>
      <c r="DT158" s="1"/>
      <c r="DU158" s="1"/>
      <c r="DV158" s="1"/>
      <c r="DW158" s="1"/>
      <c r="DX158" s="1"/>
      <c r="DY158" s="1"/>
      <c r="DZ158" s="1"/>
      <c r="EA158" s="1"/>
      <c r="EB158" s="1"/>
      <c r="EC158" s="1"/>
      <c r="ED158" s="1"/>
      <c r="EE158" s="1"/>
      <c r="EF158" s="1"/>
    </row>
    <row r="159" spans="1:136" x14ac:dyDescent="0.25">
      <c r="A159" s="1"/>
      <c r="B159" s="1"/>
      <c r="C159" s="1"/>
      <c r="D159" s="1"/>
      <c r="E159" s="1"/>
      <c r="F159" s="1"/>
      <c r="G159" s="1"/>
      <c r="H159" s="11">
        <v>800</v>
      </c>
      <c r="I159" s="11">
        <v>500</v>
      </c>
      <c r="J159" s="11">
        <v>180</v>
      </c>
      <c r="K159" s="11">
        <v>500</v>
      </c>
      <c r="L159" s="11">
        <v>200</v>
      </c>
      <c r="M159" s="11">
        <v>30</v>
      </c>
      <c r="N159" s="11" t="str">
        <f>INDEX(rngUnitSettings,MATCH("Length",INDEX(rngUnitSettings,,1),0),2)</f>
        <v>mm</v>
      </c>
      <c r="O159" s="11"/>
      <c r="P159" s="25"/>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t="str">
        <f t="shared" si="4"/>
        <v/>
      </c>
      <c r="DP159" s="1"/>
      <c r="DQ159" s="1"/>
      <c r="DR159" s="1"/>
      <c r="DS159" s="1"/>
      <c r="DT159" s="1"/>
      <c r="DU159" s="1"/>
      <c r="DV159" s="1"/>
      <c r="DW159" s="1"/>
      <c r="DX159" s="1"/>
      <c r="DY159" s="1"/>
      <c r="DZ159" s="1"/>
      <c r="EA159" s="1"/>
      <c r="EB159" s="1"/>
      <c r="EC159" s="1"/>
      <c r="ED159" s="1"/>
      <c r="EE159" s="1"/>
      <c r="EF159" s="1"/>
    </row>
    <row r="160" spans="1:136" x14ac:dyDescent="0.25">
      <c r="A160" s="1"/>
      <c r="B160" s="1"/>
      <c r="C160" s="1"/>
      <c r="D160" s="1"/>
      <c r="E160" s="1"/>
      <c r="F160" s="1"/>
      <c r="G160" s="1"/>
      <c r="H160" s="25"/>
      <c r="I160" s="11"/>
      <c r="J160" s="11"/>
      <c r="K160" s="11"/>
      <c r="L160" s="11"/>
      <c r="M160" s="11"/>
      <c r="N160" s="11"/>
      <c r="O160" s="11"/>
      <c r="P160" s="25"/>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t="str">
        <f t="shared" si="4"/>
        <v/>
      </c>
      <c r="DP160" s="1"/>
      <c r="DQ160" s="1"/>
      <c r="DR160" s="1"/>
      <c r="DS160" s="1"/>
      <c r="DT160" s="1"/>
      <c r="DU160" s="1"/>
      <c r="DV160" s="1"/>
      <c r="DW160" s="1"/>
      <c r="DX160" s="1"/>
      <c r="DY160" s="1"/>
      <c r="DZ160" s="1"/>
      <c r="EA160" s="1"/>
      <c r="EB160" s="1"/>
      <c r="EC160" s="1"/>
      <c r="ED160" s="1"/>
      <c r="EE160" s="1"/>
      <c r="EF160" s="1"/>
    </row>
    <row r="161" spans="1:136" x14ac:dyDescent="0.25">
      <c r="A161" s="1"/>
      <c r="B161" s="1"/>
      <c r="C161" s="1"/>
      <c r="D161" s="1"/>
      <c r="E161" s="1"/>
      <c r="F161" s="1"/>
      <c r="G161" s="1"/>
      <c r="H161" s="22" t="s">
        <v>496</v>
      </c>
      <c r="I161" s="19"/>
      <c r="J161" s="19"/>
      <c r="K161" s="19"/>
      <c r="L161" s="19"/>
      <c r="M161" s="19"/>
      <c r="N161" s="11"/>
      <c r="O161" s="11"/>
      <c r="P161" s="25"/>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t="str">
        <f t="shared" si="4"/>
        <v/>
      </c>
      <c r="DP161" s="1"/>
      <c r="DQ161" s="1"/>
      <c r="DR161" s="1"/>
      <c r="DS161" s="1"/>
      <c r="DT161" s="1"/>
      <c r="DU161" s="1"/>
      <c r="DV161" s="1"/>
      <c r="DW161" s="1"/>
      <c r="DX161" s="1"/>
      <c r="DY161" s="1"/>
      <c r="DZ161" s="1"/>
      <c r="EA161" s="1"/>
      <c r="EB161" s="1"/>
      <c r="EC161" s="1"/>
      <c r="ED161" s="1"/>
      <c r="EE161" s="1"/>
      <c r="EF161" s="1"/>
    </row>
    <row r="162" spans="1:136" x14ac:dyDescent="0.25">
      <c r="A162" s="1"/>
      <c r="B162" s="1"/>
      <c r="C162" s="1"/>
      <c r="D162" s="1"/>
      <c r="E162" s="1"/>
      <c r="F162" s="1"/>
      <c r="G162" s="1"/>
      <c r="H162" s="23" t="s">
        <v>497</v>
      </c>
      <c r="I162" s="8" t="s">
        <v>498</v>
      </c>
      <c r="J162" s="8" t="s">
        <v>499</v>
      </c>
      <c r="K162" s="8" t="s">
        <v>500</v>
      </c>
      <c r="L162" s="8" t="s">
        <v>3</v>
      </c>
      <c r="M162" s="24" t="s">
        <v>4</v>
      </c>
      <c r="N162" s="11"/>
      <c r="O162" s="11"/>
      <c r="P162" s="25"/>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t="str">
        <f t="shared" si="4"/>
        <v/>
      </c>
      <c r="DP162" s="1"/>
      <c r="DQ162" s="1"/>
      <c r="DR162" s="1"/>
      <c r="DS162" s="1"/>
      <c r="DT162" s="1"/>
      <c r="DU162" s="1"/>
      <c r="DV162" s="1"/>
      <c r="DW162" s="1"/>
      <c r="DX162" s="1"/>
      <c r="DY162" s="1"/>
      <c r="DZ162" s="1"/>
      <c r="EA162" s="1"/>
      <c r="EB162" s="1"/>
      <c r="EC162" s="1"/>
      <c r="ED162" s="1"/>
      <c r="EE162" s="1"/>
      <c r="EF162" s="1"/>
    </row>
    <row r="163" spans="1:136" x14ac:dyDescent="0.25">
      <c r="A163" s="1"/>
      <c r="B163" s="1"/>
      <c r="C163" s="1"/>
      <c r="D163" s="1"/>
      <c r="E163" s="1"/>
      <c r="F163" s="1"/>
      <c r="G163" s="1"/>
      <c r="H163" s="25" t="s">
        <v>554</v>
      </c>
      <c r="I163" s="11">
        <v>40</v>
      </c>
      <c r="J163" s="11">
        <v>20</v>
      </c>
      <c r="K163" s="11">
        <v>6</v>
      </c>
      <c r="L163" s="11" t="str">
        <f t="shared" ref="L163:L170" si="5">INDEX(rngUnitSettings,MATCH("Length",INDEX(rngUnitSettings,,1),0),2)</f>
        <v>mm</v>
      </c>
      <c r="M163" s="26" t="s">
        <v>576</v>
      </c>
      <c r="N163" s="11"/>
      <c r="O163" s="11"/>
      <c r="P163" s="25"/>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t="str">
        <f t="shared" si="4"/>
        <v/>
      </c>
      <c r="DP163" s="1"/>
      <c r="DQ163" s="1"/>
      <c r="DR163" s="1"/>
      <c r="DS163" s="1"/>
      <c r="DT163" s="1"/>
      <c r="DU163" s="1"/>
      <c r="DV163" s="1"/>
      <c r="DW163" s="1"/>
      <c r="DX163" s="1"/>
      <c r="DY163" s="1"/>
      <c r="DZ163" s="1"/>
      <c r="EA163" s="1"/>
      <c r="EB163" s="1"/>
      <c r="EC163" s="1"/>
      <c r="ED163" s="1"/>
      <c r="EE163" s="1"/>
      <c r="EF163" s="1"/>
    </row>
    <row r="164" spans="1:136" x14ac:dyDescent="0.25">
      <c r="A164" s="1"/>
      <c r="B164" s="1"/>
      <c r="C164" s="1"/>
      <c r="D164" s="1"/>
      <c r="E164" s="1"/>
      <c r="F164" s="1"/>
      <c r="G164" s="1"/>
      <c r="H164" s="25" t="s">
        <v>556</v>
      </c>
      <c r="I164" s="11">
        <v>40</v>
      </c>
      <c r="J164" s="11">
        <v>20</v>
      </c>
      <c r="K164" s="11">
        <v>6</v>
      </c>
      <c r="L164" s="11" t="str">
        <f t="shared" si="5"/>
        <v>mm</v>
      </c>
      <c r="M164" s="26" t="s">
        <v>577</v>
      </c>
      <c r="N164" s="11"/>
      <c r="O164" s="11"/>
      <c r="P164" s="25"/>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t="str">
        <f t="shared" si="4"/>
        <v/>
      </c>
      <c r="DP164" s="1"/>
      <c r="DQ164" s="1"/>
      <c r="DR164" s="1"/>
      <c r="DS164" s="1"/>
      <c r="DT164" s="1"/>
      <c r="DU164" s="1"/>
      <c r="DV164" s="1"/>
      <c r="DW164" s="1"/>
      <c r="DX164" s="1"/>
      <c r="DY164" s="1"/>
      <c r="DZ164" s="1"/>
      <c r="EA164" s="1"/>
      <c r="EB164" s="1"/>
      <c r="EC164" s="1"/>
      <c r="ED164" s="1"/>
      <c r="EE164" s="1"/>
      <c r="EF164" s="1"/>
    </row>
    <row r="165" spans="1:136" x14ac:dyDescent="0.25">
      <c r="A165" s="1"/>
      <c r="B165" s="1"/>
      <c r="C165" s="1"/>
      <c r="D165" s="1"/>
      <c r="E165" s="1"/>
      <c r="F165" s="1"/>
      <c r="G165" s="1"/>
      <c r="H165" s="25" t="s">
        <v>558</v>
      </c>
      <c r="I165" s="11">
        <v>40</v>
      </c>
      <c r="J165" s="11">
        <v>20</v>
      </c>
      <c r="K165" s="11">
        <v>8</v>
      </c>
      <c r="L165" s="11" t="str">
        <f t="shared" si="5"/>
        <v>mm</v>
      </c>
      <c r="M165" s="26" t="s">
        <v>578</v>
      </c>
      <c r="N165" s="11"/>
      <c r="O165" s="11"/>
      <c r="P165" s="25"/>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t="str">
        <f t="shared" si="4"/>
        <v/>
      </c>
      <c r="DP165" s="1"/>
      <c r="DQ165" s="1"/>
      <c r="DR165" s="1"/>
      <c r="DS165" s="1"/>
      <c r="DT165" s="1"/>
      <c r="DU165" s="1"/>
      <c r="DV165" s="1"/>
      <c r="DW165" s="1"/>
      <c r="DX165" s="1"/>
      <c r="DY165" s="1"/>
      <c r="DZ165" s="1"/>
      <c r="EA165" s="1"/>
      <c r="EB165" s="1"/>
      <c r="EC165" s="1"/>
      <c r="ED165" s="1"/>
      <c r="EE165" s="1"/>
      <c r="EF165" s="1"/>
    </row>
    <row r="166" spans="1:136" x14ac:dyDescent="0.25">
      <c r="A166" s="1"/>
      <c r="B166" s="1"/>
      <c r="C166" s="1"/>
      <c r="D166" s="1"/>
      <c r="E166" s="1"/>
      <c r="F166" s="1"/>
      <c r="G166" s="1"/>
      <c r="H166" s="25" t="s">
        <v>560</v>
      </c>
      <c r="I166" s="11">
        <v>40</v>
      </c>
      <c r="J166" s="11">
        <v>20</v>
      </c>
      <c r="K166" s="11">
        <v>8</v>
      </c>
      <c r="L166" s="11" t="str">
        <f t="shared" si="5"/>
        <v>mm</v>
      </c>
      <c r="M166" s="26" t="s">
        <v>579</v>
      </c>
      <c r="N166" s="11"/>
      <c r="O166" s="11"/>
      <c r="P166" s="25"/>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t="str">
        <f t="shared" si="4"/>
        <v/>
      </c>
      <c r="DP166" s="1"/>
      <c r="DQ166" s="1"/>
      <c r="DR166" s="1"/>
      <c r="DS166" s="1"/>
      <c r="DT166" s="1"/>
      <c r="DU166" s="1"/>
      <c r="DV166" s="1"/>
      <c r="DW166" s="1"/>
      <c r="DX166" s="1"/>
      <c r="DY166" s="1"/>
      <c r="DZ166" s="1"/>
      <c r="EA166" s="1"/>
      <c r="EB166" s="1"/>
      <c r="EC166" s="1"/>
      <c r="ED166" s="1"/>
      <c r="EE166" s="1"/>
      <c r="EF166" s="1"/>
    </row>
    <row r="167" spans="1:136" x14ac:dyDescent="0.25">
      <c r="A167" s="1"/>
      <c r="B167" s="1"/>
      <c r="C167" s="1"/>
      <c r="D167" s="1"/>
      <c r="E167" s="1"/>
      <c r="F167" s="1"/>
      <c r="G167" s="1"/>
      <c r="H167" s="25" t="s">
        <v>580</v>
      </c>
      <c r="I167" s="11">
        <v>40</v>
      </c>
      <c r="J167" s="11">
        <v>20</v>
      </c>
      <c r="K167" s="11" t="s">
        <v>9</v>
      </c>
      <c r="L167" s="11" t="str">
        <f t="shared" si="5"/>
        <v>mm</v>
      </c>
      <c r="M167" s="26" t="s">
        <v>581</v>
      </c>
      <c r="N167" s="11"/>
      <c r="O167" s="11"/>
      <c r="P167" s="25"/>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t="str">
        <f t="shared" si="4"/>
        <v/>
      </c>
      <c r="DP167" s="1"/>
      <c r="DQ167" s="1"/>
      <c r="DR167" s="1"/>
      <c r="DS167" s="1"/>
      <c r="DT167" s="1"/>
      <c r="DU167" s="1"/>
      <c r="DV167" s="1"/>
      <c r="DW167" s="1"/>
      <c r="DX167" s="1"/>
      <c r="DY167" s="1"/>
      <c r="DZ167" s="1"/>
      <c r="EA167" s="1"/>
      <c r="EB167" s="1"/>
      <c r="EC167" s="1"/>
      <c r="ED167" s="1"/>
      <c r="EE167" s="1"/>
      <c r="EF167" s="1"/>
    </row>
    <row r="168" spans="1:136" x14ac:dyDescent="0.25">
      <c r="A168" s="1"/>
      <c r="B168" s="1"/>
      <c r="C168" s="1"/>
      <c r="D168" s="1"/>
      <c r="E168" s="1"/>
      <c r="F168" s="1"/>
      <c r="G168" s="1"/>
      <c r="H168" s="25" t="s">
        <v>582</v>
      </c>
      <c r="I168" s="11">
        <v>40</v>
      </c>
      <c r="J168" s="11">
        <v>20</v>
      </c>
      <c r="K168" s="11" t="s">
        <v>9</v>
      </c>
      <c r="L168" s="11" t="str">
        <f t="shared" si="5"/>
        <v>mm</v>
      </c>
      <c r="M168" s="26" t="s">
        <v>583</v>
      </c>
      <c r="N168" s="11"/>
      <c r="O168" s="11"/>
      <c r="P168" s="25"/>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t="str">
        <f t="shared" si="4"/>
        <v/>
      </c>
      <c r="DP168" s="1"/>
      <c r="DQ168" s="1"/>
      <c r="DR168" s="1"/>
      <c r="DS168" s="1"/>
      <c r="DT168" s="1"/>
      <c r="DU168" s="1"/>
      <c r="DV168" s="1"/>
      <c r="DW168" s="1"/>
      <c r="DX168" s="1"/>
      <c r="DY168" s="1"/>
      <c r="DZ168" s="1"/>
      <c r="EA168" s="1"/>
      <c r="EB168" s="1"/>
      <c r="EC168" s="1"/>
      <c r="ED168" s="1"/>
      <c r="EE168" s="1"/>
      <c r="EF168" s="1"/>
    </row>
    <row r="169" spans="1:136" x14ac:dyDescent="0.25">
      <c r="A169" s="1"/>
      <c r="B169" s="1"/>
      <c r="C169" s="1"/>
      <c r="D169" s="1"/>
      <c r="E169" s="1"/>
      <c r="F169" s="1"/>
      <c r="G169" s="1"/>
      <c r="H169" s="25" t="s">
        <v>584</v>
      </c>
      <c r="I169" s="11">
        <v>40</v>
      </c>
      <c r="J169" s="11">
        <v>20</v>
      </c>
      <c r="K169" s="11" t="s">
        <v>9</v>
      </c>
      <c r="L169" s="11" t="str">
        <f t="shared" si="5"/>
        <v>mm</v>
      </c>
      <c r="M169" s="26" t="s">
        <v>585</v>
      </c>
      <c r="N169" s="11"/>
      <c r="O169" s="11"/>
      <c r="P169" s="25"/>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t="str">
        <f t="shared" si="4"/>
        <v/>
      </c>
      <c r="DP169" s="1"/>
      <c r="DQ169" s="1"/>
      <c r="DR169" s="1"/>
      <c r="DS169" s="1"/>
      <c r="DT169" s="1"/>
      <c r="DU169" s="1"/>
      <c r="DV169" s="1"/>
      <c r="DW169" s="1"/>
      <c r="DX169" s="1"/>
      <c r="DY169" s="1"/>
      <c r="DZ169" s="1"/>
      <c r="EA169" s="1"/>
      <c r="EB169" s="1"/>
      <c r="EC169" s="1"/>
      <c r="ED169" s="1"/>
      <c r="EE169" s="1"/>
      <c r="EF169" s="1"/>
    </row>
    <row r="170" spans="1:136" x14ac:dyDescent="0.25">
      <c r="A170" s="1"/>
      <c r="B170" s="1"/>
      <c r="C170" s="1"/>
      <c r="D170" s="1"/>
      <c r="E170" s="1"/>
      <c r="F170" s="1"/>
      <c r="G170" s="1"/>
      <c r="H170" s="25" t="s">
        <v>586</v>
      </c>
      <c r="I170" s="11">
        <v>40</v>
      </c>
      <c r="J170" s="11">
        <v>20</v>
      </c>
      <c r="K170" s="11" t="s">
        <v>9</v>
      </c>
      <c r="L170" s="11" t="str">
        <f t="shared" si="5"/>
        <v>mm</v>
      </c>
      <c r="M170" s="26" t="s">
        <v>587</v>
      </c>
      <c r="N170" s="11"/>
      <c r="O170" s="11"/>
      <c r="P170" s="25"/>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t="str">
        <f t="shared" si="4"/>
        <v/>
      </c>
      <c r="DP170" s="1"/>
      <c r="DQ170" s="1"/>
      <c r="DR170" s="1"/>
      <c r="DS170" s="1"/>
      <c r="DT170" s="1"/>
      <c r="DU170" s="1"/>
      <c r="DV170" s="1"/>
      <c r="DW170" s="1"/>
      <c r="DX170" s="1"/>
      <c r="DY170" s="1"/>
      <c r="DZ170" s="1"/>
      <c r="EA170" s="1"/>
      <c r="EB170" s="1"/>
      <c r="EC170" s="1"/>
      <c r="ED170" s="1"/>
      <c r="EE170" s="1"/>
      <c r="EF170" s="1"/>
    </row>
    <row r="171" spans="1:136" x14ac:dyDescent="0.25">
      <c r="A171" s="1"/>
      <c r="B171" s="1"/>
      <c r="C171" s="1"/>
      <c r="D171" s="1"/>
      <c r="E171" s="1"/>
      <c r="F171" s="1"/>
      <c r="G171" s="1"/>
      <c r="H171" s="22" t="s">
        <v>473</v>
      </c>
      <c r="I171" s="19"/>
      <c r="J171" s="19"/>
      <c r="K171" s="19"/>
      <c r="L171" s="19"/>
      <c r="M171" s="19"/>
      <c r="N171" s="19"/>
      <c r="O171" s="19"/>
      <c r="P171" s="22"/>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t="str">
        <f t="shared" si="4"/>
        <v/>
      </c>
      <c r="DP171" s="1"/>
      <c r="DQ171" s="1"/>
      <c r="DR171" s="1"/>
      <c r="DS171" s="1"/>
      <c r="DT171" s="1"/>
      <c r="DU171" s="1"/>
      <c r="DV171" s="1"/>
      <c r="DW171" s="1"/>
      <c r="DX171" s="1"/>
      <c r="DY171" s="1"/>
      <c r="DZ171" s="1"/>
      <c r="EA171" s="1"/>
      <c r="EB171" s="1"/>
      <c r="EC171" s="1"/>
      <c r="ED171" s="1"/>
      <c r="EE171" s="1"/>
      <c r="EF171" s="1"/>
    </row>
    <row r="172" spans="1:136" x14ac:dyDescent="0.25">
      <c r="A172" s="1"/>
      <c r="B172" s="1"/>
      <c r="C172" s="1"/>
      <c r="D172" s="1"/>
      <c r="E172" s="1"/>
      <c r="F172" s="1"/>
      <c r="G172" s="1"/>
      <c r="H172" s="23" t="s">
        <v>497</v>
      </c>
      <c r="I172" s="8" t="s">
        <v>520</v>
      </c>
      <c r="J172" s="8" t="s">
        <v>521</v>
      </c>
      <c r="K172" s="8" t="s">
        <v>522</v>
      </c>
      <c r="L172" s="8" t="s">
        <v>523</v>
      </c>
      <c r="M172" s="8" t="s">
        <v>521</v>
      </c>
      <c r="N172" s="8" t="s">
        <v>522</v>
      </c>
      <c r="O172" s="8" t="s">
        <v>3</v>
      </c>
      <c r="P172" s="24"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t="str">
        <f t="shared" si="4"/>
        <v/>
      </c>
      <c r="DP172" s="1"/>
      <c r="DQ172" s="1"/>
      <c r="DR172" s="1"/>
      <c r="DS172" s="1"/>
      <c r="DT172" s="1"/>
      <c r="DU172" s="1"/>
      <c r="DV172" s="1"/>
      <c r="DW172" s="1"/>
      <c r="DX172" s="1"/>
      <c r="DY172" s="1"/>
      <c r="DZ172" s="1"/>
      <c r="EA172" s="1"/>
      <c r="EB172" s="1"/>
      <c r="EC172" s="1"/>
      <c r="ED172" s="1"/>
      <c r="EE172" s="1"/>
      <c r="EF172" s="1"/>
    </row>
    <row r="173" spans="1:136" x14ac:dyDescent="0.25">
      <c r="A173" s="1"/>
      <c r="B173" s="1"/>
      <c r="C173" s="1"/>
      <c r="D173" s="1"/>
      <c r="E173" s="1"/>
      <c r="F173" s="1"/>
      <c r="G173" s="1"/>
      <c r="H173" s="25" t="s">
        <v>554</v>
      </c>
      <c r="I173" s="11"/>
      <c r="J173" s="11" t="s">
        <v>479</v>
      </c>
      <c r="K173" s="11" t="s">
        <v>524</v>
      </c>
      <c r="L173" s="11"/>
      <c r="M173" s="11" t="s">
        <v>479</v>
      </c>
      <c r="N173" s="11" t="s">
        <v>524</v>
      </c>
      <c r="O173" s="11" t="str">
        <f t="shared" ref="O173:O180" si="6">INDEX(rngUnitSettings,MATCH("Length",INDEX(rngUnitSettings,,1),0),2)</f>
        <v>mm</v>
      </c>
      <c r="P173" s="26" t="s">
        <v>588</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t="str">
        <f t="shared" si="4"/>
        <v/>
      </c>
      <c r="DP173" s="1"/>
      <c r="DQ173" s="1"/>
      <c r="DR173" s="1"/>
      <c r="DS173" s="1"/>
      <c r="DT173" s="1"/>
      <c r="DU173" s="1"/>
      <c r="DV173" s="1"/>
      <c r="DW173" s="1"/>
      <c r="DX173" s="1"/>
      <c r="DY173" s="1"/>
      <c r="DZ173" s="1"/>
      <c r="EA173" s="1"/>
      <c r="EB173" s="1"/>
      <c r="EC173" s="1"/>
      <c r="ED173" s="1"/>
      <c r="EE173" s="1"/>
      <c r="EF173" s="1"/>
    </row>
    <row r="174" spans="1:136" x14ac:dyDescent="0.25">
      <c r="A174" s="1"/>
      <c r="B174" s="1"/>
      <c r="C174" s="1"/>
      <c r="D174" s="1"/>
      <c r="E174" s="1"/>
      <c r="F174" s="1"/>
      <c r="G174" s="1"/>
      <c r="H174" s="25" t="s">
        <v>556</v>
      </c>
      <c r="I174" s="11"/>
      <c r="J174" s="11" t="s">
        <v>479</v>
      </c>
      <c r="K174" s="11" t="s">
        <v>524</v>
      </c>
      <c r="L174" s="11"/>
      <c r="M174" s="11" t="s">
        <v>479</v>
      </c>
      <c r="N174" s="11" t="s">
        <v>524</v>
      </c>
      <c r="O174" s="11" t="str">
        <f t="shared" si="6"/>
        <v>mm</v>
      </c>
      <c r="P174" s="26" t="s">
        <v>589</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t="str">
        <f t="shared" si="4"/>
        <v/>
      </c>
      <c r="DP174" s="1"/>
      <c r="DQ174" s="1"/>
      <c r="DR174" s="1"/>
      <c r="DS174" s="1"/>
      <c r="DT174" s="1"/>
      <c r="DU174" s="1"/>
      <c r="DV174" s="1"/>
      <c r="DW174" s="1"/>
      <c r="DX174" s="1"/>
      <c r="DY174" s="1"/>
      <c r="DZ174" s="1"/>
      <c r="EA174" s="1"/>
      <c r="EB174" s="1"/>
      <c r="EC174" s="1"/>
      <c r="ED174" s="1"/>
      <c r="EE174" s="1"/>
      <c r="EF174" s="1"/>
    </row>
    <row r="175" spans="1:136" x14ac:dyDescent="0.25">
      <c r="A175" s="1"/>
      <c r="B175" s="1"/>
      <c r="C175" s="1"/>
      <c r="D175" s="1"/>
      <c r="E175" s="1"/>
      <c r="F175" s="1"/>
      <c r="G175" s="1"/>
      <c r="H175" s="25" t="s">
        <v>558</v>
      </c>
      <c r="I175" s="11"/>
      <c r="J175" s="11" t="s">
        <v>479</v>
      </c>
      <c r="K175" s="11" t="s">
        <v>524</v>
      </c>
      <c r="L175" s="11"/>
      <c r="M175" s="11" t="s">
        <v>479</v>
      </c>
      <c r="N175" s="11" t="s">
        <v>524</v>
      </c>
      <c r="O175" s="11" t="str">
        <f t="shared" si="6"/>
        <v>mm</v>
      </c>
      <c r="P175" s="26" t="s">
        <v>590</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t="str">
        <f t="shared" si="4"/>
        <v/>
      </c>
      <c r="DP175" s="1"/>
      <c r="DQ175" s="1"/>
      <c r="DR175" s="1"/>
      <c r="DS175" s="1"/>
      <c r="DT175" s="1"/>
      <c r="DU175" s="1"/>
      <c r="DV175" s="1"/>
      <c r="DW175" s="1"/>
      <c r="DX175" s="1"/>
      <c r="DY175" s="1"/>
      <c r="DZ175" s="1"/>
      <c r="EA175" s="1"/>
      <c r="EB175" s="1"/>
      <c r="EC175" s="1"/>
      <c r="ED175" s="1"/>
      <c r="EE175" s="1"/>
      <c r="EF175" s="1"/>
    </row>
    <row r="176" spans="1:136" x14ac:dyDescent="0.25">
      <c r="A176" s="1"/>
      <c r="B176" s="1"/>
      <c r="C176" s="1"/>
      <c r="D176" s="1"/>
      <c r="E176" s="1"/>
      <c r="F176" s="1"/>
      <c r="G176" s="1"/>
      <c r="H176" s="25" t="s">
        <v>560</v>
      </c>
      <c r="I176" s="11"/>
      <c r="J176" s="11" t="s">
        <v>479</v>
      </c>
      <c r="K176" s="11" t="s">
        <v>524</v>
      </c>
      <c r="L176" s="11"/>
      <c r="M176" s="11" t="s">
        <v>479</v>
      </c>
      <c r="N176" s="11" t="s">
        <v>524</v>
      </c>
      <c r="O176" s="11" t="str">
        <f t="shared" si="6"/>
        <v>mm</v>
      </c>
      <c r="P176" s="26" t="s">
        <v>591</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t="str">
        <f t="shared" si="4"/>
        <v/>
      </c>
      <c r="DP176" s="1"/>
      <c r="DQ176" s="1"/>
      <c r="DR176" s="1"/>
      <c r="DS176" s="1"/>
      <c r="DT176" s="1"/>
      <c r="DU176" s="1"/>
      <c r="DV176" s="1"/>
      <c r="DW176" s="1"/>
      <c r="DX176" s="1"/>
      <c r="DY176" s="1"/>
      <c r="DZ176" s="1"/>
      <c r="EA176" s="1"/>
      <c r="EB176" s="1"/>
      <c r="EC176" s="1"/>
      <c r="ED176" s="1"/>
      <c r="EE176" s="1"/>
      <c r="EF176" s="1"/>
    </row>
    <row r="177" spans="1:136" x14ac:dyDescent="0.25">
      <c r="A177" s="1"/>
      <c r="B177" s="1"/>
      <c r="C177" s="1"/>
      <c r="D177" s="1"/>
      <c r="E177" s="1"/>
      <c r="F177" s="1"/>
      <c r="G177" s="1"/>
      <c r="H177" s="25" t="s">
        <v>580</v>
      </c>
      <c r="I177" s="11"/>
      <c r="J177" s="11" t="s">
        <v>479</v>
      </c>
      <c r="K177" s="11" t="s">
        <v>524</v>
      </c>
      <c r="L177" s="11"/>
      <c r="M177" s="11" t="s">
        <v>479</v>
      </c>
      <c r="N177" s="11" t="s">
        <v>524</v>
      </c>
      <c r="O177" s="11" t="str">
        <f t="shared" si="6"/>
        <v>mm</v>
      </c>
      <c r="P177" s="26" t="s">
        <v>592</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t="str">
        <f t="shared" si="4"/>
        <v/>
      </c>
      <c r="DP177" s="1"/>
      <c r="DQ177" s="1"/>
      <c r="DR177" s="1"/>
      <c r="DS177" s="1"/>
      <c r="DT177" s="1"/>
      <c r="DU177" s="1"/>
      <c r="DV177" s="1"/>
      <c r="DW177" s="1"/>
      <c r="DX177" s="1"/>
      <c r="DY177" s="1"/>
      <c r="DZ177" s="1"/>
      <c r="EA177" s="1"/>
      <c r="EB177" s="1"/>
      <c r="EC177" s="1"/>
      <c r="ED177" s="1"/>
      <c r="EE177" s="1"/>
      <c r="EF177" s="1"/>
    </row>
    <row r="178" spans="1:136" x14ac:dyDescent="0.25">
      <c r="A178" s="1"/>
      <c r="B178" s="1"/>
      <c r="C178" s="1"/>
      <c r="D178" s="1"/>
      <c r="E178" s="1"/>
      <c r="F178" s="1"/>
      <c r="G178" s="1"/>
      <c r="H178" s="25" t="s">
        <v>582</v>
      </c>
      <c r="I178" s="11"/>
      <c r="J178" s="11" t="s">
        <v>479</v>
      </c>
      <c r="K178" s="11" t="s">
        <v>524</v>
      </c>
      <c r="L178" s="11"/>
      <c r="M178" s="11" t="s">
        <v>479</v>
      </c>
      <c r="N178" s="11" t="s">
        <v>524</v>
      </c>
      <c r="O178" s="11" t="str">
        <f t="shared" si="6"/>
        <v>mm</v>
      </c>
      <c r="P178" s="26" t="s">
        <v>593</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t="str">
        <f t="shared" si="4"/>
        <v/>
      </c>
      <c r="DP178" s="1"/>
      <c r="DQ178" s="1"/>
      <c r="DR178" s="1"/>
      <c r="DS178" s="1"/>
      <c r="DT178" s="1"/>
      <c r="DU178" s="1"/>
      <c r="DV178" s="1"/>
      <c r="DW178" s="1"/>
      <c r="DX178" s="1"/>
      <c r="DY178" s="1"/>
      <c r="DZ178" s="1"/>
      <c r="EA178" s="1"/>
      <c r="EB178" s="1"/>
      <c r="EC178" s="1"/>
      <c r="ED178" s="1"/>
      <c r="EE178" s="1"/>
      <c r="EF178" s="1"/>
    </row>
    <row r="179" spans="1:136" x14ac:dyDescent="0.25">
      <c r="A179" s="1"/>
      <c r="B179" s="1"/>
      <c r="C179" s="1"/>
      <c r="D179" s="1"/>
      <c r="E179" s="1"/>
      <c r="F179" s="1"/>
      <c r="G179" s="1"/>
      <c r="H179" s="25" t="s">
        <v>584</v>
      </c>
      <c r="I179" s="11"/>
      <c r="J179" s="11" t="s">
        <v>479</v>
      </c>
      <c r="K179" s="11" t="s">
        <v>524</v>
      </c>
      <c r="L179" s="11"/>
      <c r="M179" s="11" t="s">
        <v>479</v>
      </c>
      <c r="N179" s="11" t="s">
        <v>524</v>
      </c>
      <c r="O179" s="11" t="str">
        <f t="shared" si="6"/>
        <v>mm</v>
      </c>
      <c r="P179" s="26" t="s">
        <v>594</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t="str">
        <f t="shared" si="4"/>
        <v/>
      </c>
      <c r="DP179" s="1"/>
      <c r="DQ179" s="1"/>
      <c r="DR179" s="1"/>
      <c r="DS179" s="1"/>
      <c r="DT179" s="1"/>
      <c r="DU179" s="1"/>
      <c r="DV179" s="1"/>
      <c r="DW179" s="1"/>
      <c r="DX179" s="1"/>
      <c r="DY179" s="1"/>
      <c r="DZ179" s="1"/>
      <c r="EA179" s="1"/>
      <c r="EB179" s="1"/>
      <c r="EC179" s="1"/>
      <c r="ED179" s="1"/>
      <c r="EE179" s="1"/>
      <c r="EF179" s="1"/>
    </row>
    <row r="180" spans="1:136" x14ac:dyDescent="0.25">
      <c r="A180" s="1"/>
      <c r="B180" s="1"/>
      <c r="C180" s="1"/>
      <c r="D180" s="1"/>
      <c r="E180" s="1"/>
      <c r="F180" s="1"/>
      <c r="G180" s="1"/>
      <c r="H180" s="25" t="s">
        <v>586</v>
      </c>
      <c r="I180" s="11"/>
      <c r="J180" s="11" t="s">
        <v>479</v>
      </c>
      <c r="K180" s="11" t="s">
        <v>524</v>
      </c>
      <c r="L180" s="11"/>
      <c r="M180" s="11" t="s">
        <v>479</v>
      </c>
      <c r="N180" s="11" t="s">
        <v>524</v>
      </c>
      <c r="O180" s="11" t="str">
        <f t="shared" si="6"/>
        <v>mm</v>
      </c>
      <c r="P180" s="26" t="s">
        <v>595</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t="str">
        <f t="shared" si="4"/>
        <v/>
      </c>
      <c r="DP180" s="1"/>
      <c r="DQ180" s="1"/>
      <c r="DR180" s="1"/>
      <c r="DS180" s="1"/>
      <c r="DT180" s="1"/>
      <c r="DU180" s="1"/>
      <c r="DV180" s="1"/>
      <c r="DW180" s="1"/>
      <c r="DX180" s="1"/>
      <c r="DY180" s="1"/>
      <c r="DZ180" s="1"/>
      <c r="EA180" s="1"/>
      <c r="EB180" s="1"/>
      <c r="EC180" s="1"/>
      <c r="ED180" s="1"/>
      <c r="EE180" s="1"/>
      <c r="EF180" s="1"/>
    </row>
    <row r="181" spans="1: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t="str">
        <f t="shared" si="4"/>
        <v/>
      </c>
      <c r="DP181" s="1"/>
      <c r="DQ181" s="1"/>
      <c r="DR181" s="1"/>
      <c r="DS181" s="1"/>
      <c r="DT181" s="1"/>
      <c r="DU181" s="1"/>
      <c r="DV181" s="1"/>
      <c r="DW181" s="1"/>
      <c r="DX181" s="1"/>
      <c r="DY181" s="1"/>
      <c r="DZ181" s="1"/>
      <c r="EA181" s="1"/>
      <c r="EB181" s="1"/>
      <c r="EC181" s="1"/>
      <c r="ED181" s="1"/>
      <c r="EE181" s="1"/>
      <c r="EF181" s="1"/>
    </row>
    <row r="182" spans="1: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t="str">
        <f t="shared" si="4"/>
        <v/>
      </c>
      <c r="DP182" s="1"/>
      <c r="DQ182" s="1"/>
      <c r="DR182" s="1"/>
      <c r="DS182" s="1"/>
      <c r="DT182" s="1"/>
      <c r="DU182" s="1"/>
      <c r="DV182" s="1"/>
      <c r="DW182" s="1"/>
      <c r="DX182" s="1"/>
      <c r="DY182" s="1"/>
      <c r="DZ182" s="1"/>
      <c r="EA182" s="1"/>
      <c r="EB182" s="1"/>
      <c r="EC182" s="1"/>
      <c r="ED182" s="1"/>
      <c r="EE182" s="1"/>
      <c r="EF182" s="1"/>
    </row>
    <row r="183" spans="1: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t="str">
        <f t="shared" si="4"/>
        <v/>
      </c>
      <c r="DP183" s="1"/>
      <c r="DQ183" s="1"/>
      <c r="DR183" s="1"/>
      <c r="DS183" s="1"/>
      <c r="DT183" s="1"/>
      <c r="DU183" s="1"/>
      <c r="DV183" s="1"/>
      <c r="DW183" s="1"/>
      <c r="DX183" s="1"/>
      <c r="DY183" s="1"/>
      <c r="DZ183" s="1"/>
      <c r="EA183" s="1"/>
      <c r="EB183" s="1"/>
      <c r="EC183" s="1"/>
      <c r="ED183" s="1"/>
      <c r="EE183" s="1"/>
      <c r="EF183" s="1"/>
    </row>
    <row r="184" spans="1: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t="str">
        <f t="shared" si="4"/>
        <v/>
      </c>
      <c r="DP184" s="1"/>
      <c r="DQ184" s="1"/>
      <c r="DR184" s="1"/>
      <c r="DS184" s="1"/>
      <c r="DT184" s="1"/>
      <c r="DU184" s="1"/>
      <c r="DV184" s="1"/>
      <c r="DW184" s="1"/>
      <c r="DX184" s="1"/>
      <c r="DY184" s="1"/>
      <c r="DZ184" s="1"/>
      <c r="EA184" s="1"/>
      <c r="EB184" s="1"/>
      <c r="EC184" s="1"/>
      <c r="ED184" s="1"/>
      <c r="EE184" s="1"/>
      <c r="EF184" s="1"/>
    </row>
    <row r="185" spans="1: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t="str">
        <f t="shared" si="4"/>
        <v/>
      </c>
      <c r="DP185" s="1"/>
      <c r="DQ185" s="1"/>
      <c r="DR185" s="1"/>
      <c r="DS185" s="1"/>
      <c r="DT185" s="1"/>
      <c r="DU185" s="1"/>
      <c r="DV185" s="1"/>
      <c r="DW185" s="1"/>
      <c r="DX185" s="1"/>
      <c r="DY185" s="1"/>
      <c r="DZ185" s="1"/>
      <c r="EA185" s="1"/>
      <c r="EB185" s="1"/>
      <c r="EC185" s="1"/>
      <c r="ED185" s="1"/>
      <c r="EE185" s="1"/>
      <c r="EF185" s="1"/>
    </row>
    <row r="186" spans="1: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t="str">
        <f t="shared" si="4"/>
        <v/>
      </c>
      <c r="DP186" s="1"/>
      <c r="DQ186" s="1"/>
      <c r="DR186" s="1"/>
      <c r="DS186" s="1"/>
      <c r="DT186" s="1"/>
      <c r="DU186" s="1"/>
      <c r="DV186" s="1"/>
      <c r="DW186" s="1"/>
      <c r="DX186" s="1"/>
      <c r="DY186" s="1"/>
      <c r="DZ186" s="1"/>
      <c r="EA186" s="1"/>
      <c r="EB186" s="1"/>
      <c r="EC186" s="1"/>
      <c r="ED186" s="1"/>
      <c r="EE186" s="1"/>
      <c r="EF186" s="1"/>
    </row>
    <row r="187" spans="1: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t="str">
        <f t="shared" si="4"/>
        <v/>
      </c>
      <c r="DP187" s="1"/>
      <c r="DQ187" s="1"/>
      <c r="DR187" s="1"/>
      <c r="DS187" s="1"/>
      <c r="DT187" s="1"/>
      <c r="DU187" s="1"/>
      <c r="DV187" s="1"/>
      <c r="DW187" s="1"/>
      <c r="DX187" s="1"/>
      <c r="DY187" s="1"/>
      <c r="DZ187" s="1"/>
      <c r="EA187" s="1"/>
      <c r="EB187" s="1"/>
      <c r="EC187" s="1"/>
      <c r="ED187" s="1"/>
      <c r="EE187" s="1"/>
      <c r="EF187" s="1"/>
    </row>
    <row r="188" spans="1: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t="str">
        <f t="shared" si="4"/>
        <v/>
      </c>
      <c r="DP188" s="1"/>
      <c r="DQ188" s="1"/>
      <c r="DR188" s="1"/>
      <c r="DS188" s="1"/>
      <c r="DT188" s="1"/>
      <c r="DU188" s="1"/>
      <c r="DV188" s="1"/>
      <c r="DW188" s="1"/>
      <c r="DX188" s="1"/>
      <c r="DY188" s="1"/>
      <c r="DZ188" s="1"/>
      <c r="EA188" s="1"/>
      <c r="EB188" s="1"/>
      <c r="EC188" s="1"/>
      <c r="ED188" s="1"/>
      <c r="EE188" s="1"/>
      <c r="EF188" s="1"/>
    </row>
    <row r="189" spans="1: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t="str">
        <f t="shared" si="4"/>
        <v/>
      </c>
      <c r="DP189" s="1"/>
      <c r="DQ189" s="1"/>
      <c r="DR189" s="1"/>
      <c r="DS189" s="1"/>
      <c r="DT189" s="1"/>
      <c r="DU189" s="1"/>
      <c r="DV189" s="1"/>
      <c r="DW189" s="1"/>
      <c r="DX189" s="1"/>
      <c r="DY189" s="1"/>
      <c r="DZ189" s="1"/>
      <c r="EA189" s="1"/>
      <c r="EB189" s="1"/>
      <c r="EC189" s="1"/>
      <c r="ED189" s="1"/>
      <c r="EE189" s="1"/>
      <c r="EF189" s="1"/>
    </row>
    <row r="190" spans="1: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t="str">
        <f t="shared" si="4"/>
        <v/>
      </c>
      <c r="DP190" s="1"/>
      <c r="DQ190" s="1"/>
      <c r="DR190" s="1"/>
      <c r="DS190" s="1"/>
      <c r="DT190" s="1"/>
      <c r="DU190" s="1"/>
      <c r="DV190" s="1"/>
      <c r="DW190" s="1"/>
      <c r="DX190" s="1"/>
      <c r="DY190" s="1"/>
      <c r="DZ190" s="1"/>
      <c r="EA190" s="1"/>
      <c r="EB190" s="1"/>
      <c r="EC190" s="1"/>
      <c r="ED190" s="1"/>
      <c r="EE190" s="1"/>
      <c r="EF190" s="1"/>
    </row>
    <row r="191" spans="1: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t="str">
        <f t="shared" si="4"/>
        <v/>
      </c>
      <c r="DP191" s="1"/>
      <c r="DQ191" s="1"/>
      <c r="DR191" s="1"/>
      <c r="DS191" s="1"/>
      <c r="DT191" s="1"/>
      <c r="DU191" s="1"/>
      <c r="DV191" s="1"/>
      <c r="DW191" s="1"/>
      <c r="DX191" s="1"/>
      <c r="DY191" s="1"/>
      <c r="DZ191" s="1"/>
      <c r="EA191" s="1"/>
      <c r="EB191" s="1"/>
      <c r="EC191" s="1"/>
      <c r="ED191" s="1"/>
      <c r="EE191" s="1"/>
      <c r="EF191" s="1"/>
    </row>
    <row r="192" spans="1: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t="str">
        <f t="shared" si="4"/>
        <v/>
      </c>
      <c r="DP192" s="1"/>
      <c r="DQ192" s="1"/>
      <c r="DR192" s="1"/>
      <c r="DS192" s="1"/>
      <c r="DT192" s="1"/>
      <c r="DU192" s="1"/>
      <c r="DV192" s="1"/>
      <c r="DW192" s="1"/>
      <c r="DX192" s="1"/>
      <c r="DY192" s="1"/>
      <c r="DZ192" s="1"/>
      <c r="EA192" s="1"/>
      <c r="EB192" s="1"/>
      <c r="EC192" s="1"/>
      <c r="ED192" s="1"/>
      <c r="EE192" s="1"/>
      <c r="EF192" s="1"/>
    </row>
    <row r="193" spans="1: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t="str">
        <f t="shared" si="4"/>
        <v/>
      </c>
      <c r="DP193" s="1"/>
      <c r="DQ193" s="1"/>
      <c r="DR193" s="1"/>
      <c r="DS193" s="1"/>
      <c r="DT193" s="1"/>
      <c r="DU193" s="1"/>
      <c r="DV193" s="1"/>
      <c r="DW193" s="1"/>
      <c r="DX193" s="1"/>
      <c r="DY193" s="1"/>
      <c r="DZ193" s="1"/>
      <c r="EA193" s="1"/>
      <c r="EB193" s="1"/>
      <c r="EC193" s="1"/>
      <c r="ED193" s="1"/>
      <c r="EE193" s="1"/>
      <c r="EF193" s="1"/>
    </row>
    <row r="194" spans="1: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t="str">
        <f t="shared" ref="DO194:DO257" si="7">IF(ROW(A193)&gt;ROWS(rngLoadCombinations)-1,"",INDEX(rngLoadCombinations,ROW(A193)+1,1))</f>
        <v/>
      </c>
      <c r="DP194" s="1"/>
      <c r="DQ194" s="1"/>
      <c r="DR194" s="1"/>
      <c r="DS194" s="1"/>
      <c r="DT194" s="1"/>
      <c r="DU194" s="1"/>
      <c r="DV194" s="1"/>
      <c r="DW194" s="1"/>
      <c r="DX194" s="1"/>
      <c r="DY194" s="1"/>
      <c r="DZ194" s="1"/>
      <c r="EA194" s="1"/>
      <c r="EB194" s="1"/>
      <c r="EC194" s="1"/>
      <c r="ED194" s="1"/>
      <c r="EE194" s="1"/>
      <c r="EF194" s="1"/>
    </row>
    <row r="195" spans="1: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t="str">
        <f t="shared" si="7"/>
        <v/>
      </c>
      <c r="DP195" s="1"/>
      <c r="DQ195" s="1"/>
      <c r="DR195" s="1"/>
      <c r="DS195" s="1"/>
      <c r="DT195" s="1"/>
      <c r="DU195" s="1"/>
      <c r="DV195" s="1"/>
      <c r="DW195" s="1"/>
      <c r="DX195" s="1"/>
      <c r="DY195" s="1"/>
      <c r="DZ195" s="1"/>
      <c r="EA195" s="1"/>
      <c r="EB195" s="1"/>
      <c r="EC195" s="1"/>
      <c r="ED195" s="1"/>
      <c r="EE195" s="1"/>
      <c r="EF195" s="1"/>
    </row>
    <row r="196" spans="1: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t="str">
        <f t="shared" si="7"/>
        <v/>
      </c>
      <c r="DP196" s="1"/>
      <c r="DQ196" s="1"/>
      <c r="DR196" s="1"/>
      <c r="DS196" s="1"/>
      <c r="DT196" s="1"/>
      <c r="DU196" s="1"/>
      <c r="DV196" s="1"/>
      <c r="DW196" s="1"/>
      <c r="DX196" s="1"/>
      <c r="DY196" s="1"/>
      <c r="DZ196" s="1"/>
      <c r="EA196" s="1"/>
      <c r="EB196" s="1"/>
      <c r="EC196" s="1"/>
      <c r="ED196" s="1"/>
      <c r="EE196" s="1"/>
      <c r="EF196" s="1"/>
    </row>
    <row r="197" spans="1: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t="str">
        <f t="shared" si="7"/>
        <v/>
      </c>
      <c r="DP197" s="1"/>
      <c r="DQ197" s="1"/>
      <c r="DR197" s="1"/>
      <c r="DS197" s="1"/>
      <c r="DT197" s="1"/>
      <c r="DU197" s="1"/>
      <c r="DV197" s="1"/>
      <c r="DW197" s="1"/>
      <c r="DX197" s="1"/>
      <c r="DY197" s="1"/>
      <c r="DZ197" s="1"/>
      <c r="EA197" s="1"/>
      <c r="EB197" s="1"/>
      <c r="EC197" s="1"/>
      <c r="ED197" s="1"/>
      <c r="EE197" s="1"/>
      <c r="EF197" s="1"/>
    </row>
    <row r="198" spans="1: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t="str">
        <f t="shared" si="7"/>
        <v/>
      </c>
      <c r="DP198" s="1"/>
      <c r="DQ198" s="1"/>
      <c r="DR198" s="1"/>
      <c r="DS198" s="1"/>
      <c r="DT198" s="1"/>
      <c r="DU198" s="1"/>
      <c r="DV198" s="1"/>
      <c r="DW198" s="1"/>
      <c r="DX198" s="1"/>
      <c r="DY198" s="1"/>
      <c r="DZ198" s="1"/>
      <c r="EA198" s="1"/>
      <c r="EB198" s="1"/>
      <c r="EC198" s="1"/>
      <c r="ED198" s="1"/>
      <c r="EE198" s="1"/>
      <c r="EF198" s="1"/>
    </row>
    <row r="199" spans="1: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t="str">
        <f t="shared" si="7"/>
        <v/>
      </c>
      <c r="DP199" s="1"/>
      <c r="DQ199" s="1"/>
      <c r="DR199" s="1"/>
      <c r="DS199" s="1"/>
      <c r="DT199" s="1"/>
      <c r="DU199" s="1"/>
      <c r="DV199" s="1"/>
      <c r="DW199" s="1"/>
      <c r="DX199" s="1"/>
      <c r="DY199" s="1"/>
      <c r="DZ199" s="1"/>
      <c r="EA199" s="1"/>
      <c r="EB199" s="1"/>
      <c r="EC199" s="1"/>
      <c r="ED199" s="1"/>
      <c r="EE199" s="1"/>
      <c r="EF199" s="1"/>
    </row>
    <row r="200" spans="1: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t="str">
        <f t="shared" si="7"/>
        <v/>
      </c>
      <c r="DP200" s="1"/>
      <c r="DQ200" s="1"/>
      <c r="DR200" s="1"/>
      <c r="DS200" s="1"/>
      <c r="DT200" s="1"/>
      <c r="DU200" s="1"/>
      <c r="DV200" s="1"/>
      <c r="DW200" s="1"/>
      <c r="DX200" s="1"/>
      <c r="DY200" s="1"/>
      <c r="DZ200" s="1"/>
      <c r="EA200" s="1"/>
      <c r="EB200" s="1"/>
      <c r="EC200" s="1"/>
      <c r="ED200" s="1"/>
      <c r="EE200" s="1"/>
      <c r="EF200" s="1"/>
    </row>
    <row r="201" spans="1: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t="str">
        <f t="shared" si="7"/>
        <v/>
      </c>
      <c r="DP201" s="1"/>
      <c r="DQ201" s="1"/>
      <c r="DR201" s="1"/>
      <c r="DS201" s="1"/>
      <c r="DT201" s="1"/>
      <c r="DU201" s="1"/>
      <c r="DV201" s="1"/>
      <c r="DW201" s="1"/>
      <c r="DX201" s="1"/>
      <c r="DY201" s="1"/>
      <c r="DZ201" s="1"/>
      <c r="EA201" s="1"/>
      <c r="EB201" s="1"/>
      <c r="EC201" s="1"/>
      <c r="ED201" s="1"/>
      <c r="EE201" s="1"/>
      <c r="EF201" s="1"/>
    </row>
    <row r="202" spans="1: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t="str">
        <f t="shared" si="7"/>
        <v/>
      </c>
      <c r="DP202" s="1"/>
      <c r="DQ202" s="1"/>
      <c r="DR202" s="1"/>
      <c r="DS202" s="1"/>
      <c r="DT202" s="1"/>
      <c r="DU202" s="1"/>
      <c r="DV202" s="1"/>
      <c r="DW202" s="1"/>
      <c r="DX202" s="1"/>
      <c r="DY202" s="1"/>
      <c r="DZ202" s="1"/>
      <c r="EA202" s="1"/>
      <c r="EB202" s="1"/>
      <c r="EC202" s="1"/>
      <c r="ED202" s="1"/>
      <c r="EE202" s="1"/>
      <c r="EF202" s="1"/>
    </row>
    <row r="203" spans="1: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t="str">
        <f t="shared" si="7"/>
        <v/>
      </c>
      <c r="DP203" s="1"/>
      <c r="DQ203" s="1"/>
      <c r="DR203" s="1"/>
      <c r="DS203" s="1"/>
      <c r="DT203" s="1"/>
      <c r="DU203" s="1"/>
      <c r="DV203" s="1"/>
      <c r="DW203" s="1"/>
      <c r="DX203" s="1"/>
      <c r="DY203" s="1"/>
      <c r="DZ203" s="1"/>
      <c r="EA203" s="1"/>
      <c r="EB203" s="1"/>
      <c r="EC203" s="1"/>
      <c r="ED203" s="1"/>
      <c r="EE203" s="1"/>
      <c r="EF203" s="1"/>
    </row>
    <row r="204" spans="1: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t="str">
        <f t="shared" si="7"/>
        <v/>
      </c>
      <c r="DP204" s="1"/>
      <c r="DQ204" s="1"/>
      <c r="DR204" s="1"/>
      <c r="DS204" s="1"/>
      <c r="DT204" s="1"/>
      <c r="DU204" s="1"/>
      <c r="DV204" s="1"/>
      <c r="DW204" s="1"/>
      <c r="DX204" s="1"/>
      <c r="DY204" s="1"/>
      <c r="DZ204" s="1"/>
      <c r="EA204" s="1"/>
      <c r="EB204" s="1"/>
      <c r="EC204" s="1"/>
      <c r="ED204" s="1"/>
      <c r="EE204" s="1"/>
      <c r="EF204" s="1"/>
    </row>
    <row r="205" spans="1: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t="str">
        <f t="shared" si="7"/>
        <v/>
      </c>
      <c r="DP205" s="1"/>
      <c r="DQ205" s="1"/>
      <c r="DR205" s="1"/>
      <c r="DS205" s="1"/>
      <c r="DT205" s="1"/>
      <c r="DU205" s="1"/>
      <c r="DV205" s="1"/>
      <c r="DW205" s="1"/>
      <c r="DX205" s="1"/>
      <c r="DY205" s="1"/>
      <c r="DZ205" s="1"/>
      <c r="EA205" s="1"/>
      <c r="EB205" s="1"/>
      <c r="EC205" s="1"/>
      <c r="ED205" s="1"/>
      <c r="EE205" s="1"/>
      <c r="EF205" s="1"/>
    </row>
    <row r="206" spans="1: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t="str">
        <f t="shared" si="7"/>
        <v/>
      </c>
      <c r="DP206" s="1"/>
      <c r="DQ206" s="1"/>
      <c r="DR206" s="1"/>
      <c r="DS206" s="1"/>
      <c r="DT206" s="1"/>
      <c r="DU206" s="1"/>
      <c r="DV206" s="1"/>
      <c r="DW206" s="1"/>
      <c r="DX206" s="1"/>
      <c r="DY206" s="1"/>
      <c r="DZ206" s="1"/>
      <c r="EA206" s="1"/>
      <c r="EB206" s="1"/>
      <c r="EC206" s="1"/>
      <c r="ED206" s="1"/>
      <c r="EE206" s="1"/>
      <c r="EF206" s="1"/>
    </row>
    <row r="207" spans="1: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t="str">
        <f t="shared" si="7"/>
        <v/>
      </c>
      <c r="DP207" s="1"/>
      <c r="DQ207" s="1"/>
      <c r="DR207" s="1"/>
      <c r="DS207" s="1"/>
      <c r="DT207" s="1"/>
      <c r="DU207" s="1"/>
      <c r="DV207" s="1"/>
      <c r="DW207" s="1"/>
      <c r="DX207" s="1"/>
      <c r="DY207" s="1"/>
      <c r="DZ207" s="1"/>
      <c r="EA207" s="1"/>
      <c r="EB207" s="1"/>
      <c r="EC207" s="1"/>
      <c r="ED207" s="1"/>
      <c r="EE207" s="1"/>
      <c r="EF207" s="1"/>
    </row>
    <row r="208" spans="1: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t="str">
        <f t="shared" si="7"/>
        <v/>
      </c>
      <c r="DP208" s="1"/>
      <c r="DQ208" s="1"/>
      <c r="DR208" s="1"/>
      <c r="DS208" s="1"/>
      <c r="DT208" s="1"/>
      <c r="DU208" s="1"/>
      <c r="DV208" s="1"/>
      <c r="DW208" s="1"/>
      <c r="DX208" s="1"/>
      <c r="DY208" s="1"/>
      <c r="DZ208" s="1"/>
      <c r="EA208" s="1"/>
      <c r="EB208" s="1"/>
      <c r="EC208" s="1"/>
      <c r="ED208" s="1"/>
      <c r="EE208" s="1"/>
      <c r="EF208" s="1"/>
    </row>
    <row r="209" spans="1: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t="str">
        <f t="shared" si="7"/>
        <v/>
      </c>
      <c r="DP209" s="1"/>
      <c r="DQ209" s="1"/>
      <c r="DR209" s="1"/>
      <c r="DS209" s="1"/>
      <c r="DT209" s="1"/>
      <c r="DU209" s="1"/>
      <c r="DV209" s="1"/>
      <c r="DW209" s="1"/>
      <c r="DX209" s="1"/>
      <c r="DY209" s="1"/>
      <c r="DZ209" s="1"/>
      <c r="EA209" s="1"/>
      <c r="EB209" s="1"/>
      <c r="EC209" s="1"/>
      <c r="ED209" s="1"/>
      <c r="EE209" s="1"/>
      <c r="EF209" s="1"/>
    </row>
    <row r="210" spans="1: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t="str">
        <f t="shared" si="7"/>
        <v/>
      </c>
      <c r="DP210" s="1"/>
      <c r="DQ210" s="1"/>
      <c r="DR210" s="1"/>
      <c r="DS210" s="1"/>
      <c r="DT210" s="1"/>
      <c r="DU210" s="1"/>
      <c r="DV210" s="1"/>
      <c r="DW210" s="1"/>
      <c r="DX210" s="1"/>
      <c r="DY210" s="1"/>
      <c r="DZ210" s="1"/>
      <c r="EA210" s="1"/>
      <c r="EB210" s="1"/>
      <c r="EC210" s="1"/>
      <c r="ED210" s="1"/>
      <c r="EE210" s="1"/>
      <c r="EF210" s="1"/>
    </row>
    <row r="211" spans="1: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t="str">
        <f t="shared" si="7"/>
        <v/>
      </c>
      <c r="DP211" s="1"/>
      <c r="DQ211" s="1"/>
      <c r="DR211" s="1"/>
      <c r="DS211" s="1"/>
      <c r="DT211" s="1"/>
      <c r="DU211" s="1"/>
      <c r="DV211" s="1"/>
      <c r="DW211" s="1"/>
      <c r="DX211" s="1"/>
      <c r="DY211" s="1"/>
      <c r="DZ211" s="1"/>
      <c r="EA211" s="1"/>
      <c r="EB211" s="1"/>
      <c r="EC211" s="1"/>
      <c r="ED211" s="1"/>
      <c r="EE211" s="1"/>
      <c r="EF211" s="1"/>
    </row>
    <row r="212" spans="1: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t="str">
        <f t="shared" si="7"/>
        <v/>
      </c>
      <c r="DP212" s="1"/>
      <c r="DQ212" s="1"/>
      <c r="DR212" s="1"/>
      <c r="DS212" s="1"/>
      <c r="DT212" s="1"/>
      <c r="DU212" s="1"/>
      <c r="DV212" s="1"/>
      <c r="DW212" s="1"/>
      <c r="DX212" s="1"/>
      <c r="DY212" s="1"/>
      <c r="DZ212" s="1"/>
      <c r="EA212" s="1"/>
      <c r="EB212" s="1"/>
      <c r="EC212" s="1"/>
      <c r="ED212" s="1"/>
      <c r="EE212" s="1"/>
      <c r="EF212" s="1"/>
    </row>
    <row r="213" spans="1: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t="str">
        <f t="shared" si="7"/>
        <v/>
      </c>
      <c r="DP213" s="1"/>
      <c r="DQ213" s="1"/>
      <c r="DR213" s="1"/>
      <c r="DS213" s="1"/>
      <c r="DT213" s="1"/>
      <c r="DU213" s="1"/>
      <c r="DV213" s="1"/>
      <c r="DW213" s="1"/>
      <c r="DX213" s="1"/>
      <c r="DY213" s="1"/>
      <c r="DZ213" s="1"/>
      <c r="EA213" s="1"/>
      <c r="EB213" s="1"/>
      <c r="EC213" s="1"/>
      <c r="ED213" s="1"/>
      <c r="EE213" s="1"/>
      <c r="EF213" s="1"/>
    </row>
    <row r="214" spans="1: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t="str">
        <f t="shared" si="7"/>
        <v/>
      </c>
      <c r="DP214" s="1"/>
      <c r="DQ214" s="1"/>
      <c r="DR214" s="1"/>
      <c r="DS214" s="1"/>
      <c r="DT214" s="1"/>
      <c r="DU214" s="1"/>
      <c r="DV214" s="1"/>
      <c r="DW214" s="1"/>
      <c r="DX214" s="1"/>
      <c r="DY214" s="1"/>
      <c r="DZ214" s="1"/>
      <c r="EA214" s="1"/>
      <c r="EB214" s="1"/>
      <c r="EC214" s="1"/>
      <c r="ED214" s="1"/>
      <c r="EE214" s="1"/>
      <c r="EF214" s="1"/>
    </row>
    <row r="215" spans="1: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t="str">
        <f t="shared" si="7"/>
        <v/>
      </c>
      <c r="DP215" s="1"/>
      <c r="DQ215" s="1"/>
      <c r="DR215" s="1"/>
      <c r="DS215" s="1"/>
      <c r="DT215" s="1"/>
      <c r="DU215" s="1"/>
      <c r="DV215" s="1"/>
      <c r="DW215" s="1"/>
      <c r="DX215" s="1"/>
      <c r="DY215" s="1"/>
      <c r="DZ215" s="1"/>
      <c r="EA215" s="1"/>
      <c r="EB215" s="1"/>
      <c r="EC215" s="1"/>
      <c r="ED215" s="1"/>
      <c r="EE215" s="1"/>
      <c r="EF215" s="1"/>
    </row>
    <row r="216" spans="1: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t="str">
        <f t="shared" si="7"/>
        <v/>
      </c>
      <c r="DP216" s="1"/>
      <c r="DQ216" s="1"/>
      <c r="DR216" s="1"/>
      <c r="DS216" s="1"/>
      <c r="DT216" s="1"/>
      <c r="DU216" s="1"/>
      <c r="DV216" s="1"/>
      <c r="DW216" s="1"/>
      <c r="DX216" s="1"/>
      <c r="DY216" s="1"/>
      <c r="DZ216" s="1"/>
      <c r="EA216" s="1"/>
      <c r="EB216" s="1"/>
      <c r="EC216" s="1"/>
      <c r="ED216" s="1"/>
      <c r="EE216" s="1"/>
      <c r="EF216" s="1"/>
    </row>
    <row r="217" spans="1: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t="str">
        <f t="shared" si="7"/>
        <v/>
      </c>
      <c r="DP217" s="1"/>
      <c r="DQ217" s="1"/>
      <c r="DR217" s="1"/>
      <c r="DS217" s="1"/>
      <c r="DT217" s="1"/>
      <c r="DU217" s="1"/>
      <c r="DV217" s="1"/>
      <c r="DW217" s="1"/>
      <c r="DX217" s="1"/>
      <c r="DY217" s="1"/>
      <c r="DZ217" s="1"/>
      <c r="EA217" s="1"/>
      <c r="EB217" s="1"/>
      <c r="EC217" s="1"/>
      <c r="ED217" s="1"/>
      <c r="EE217" s="1"/>
      <c r="EF217" s="1"/>
    </row>
    <row r="218" spans="1: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t="str">
        <f t="shared" si="7"/>
        <v/>
      </c>
      <c r="DP218" s="1"/>
      <c r="DQ218" s="1"/>
      <c r="DR218" s="1"/>
      <c r="DS218" s="1"/>
      <c r="DT218" s="1"/>
      <c r="DU218" s="1"/>
      <c r="DV218" s="1"/>
      <c r="DW218" s="1"/>
      <c r="DX218" s="1"/>
      <c r="DY218" s="1"/>
      <c r="DZ218" s="1"/>
      <c r="EA218" s="1"/>
      <c r="EB218" s="1"/>
      <c r="EC218" s="1"/>
      <c r="ED218" s="1"/>
      <c r="EE218" s="1"/>
      <c r="EF218" s="1"/>
    </row>
    <row r="219" spans="1: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t="str">
        <f t="shared" si="7"/>
        <v/>
      </c>
      <c r="DP219" s="1"/>
      <c r="DQ219" s="1"/>
      <c r="DR219" s="1"/>
      <c r="DS219" s="1"/>
      <c r="DT219" s="1"/>
      <c r="DU219" s="1"/>
      <c r="DV219" s="1"/>
      <c r="DW219" s="1"/>
      <c r="DX219" s="1"/>
      <c r="DY219" s="1"/>
      <c r="DZ219" s="1"/>
      <c r="EA219" s="1"/>
      <c r="EB219" s="1"/>
      <c r="EC219" s="1"/>
      <c r="ED219" s="1"/>
      <c r="EE219" s="1"/>
      <c r="EF219" s="1"/>
    </row>
    <row r="220" spans="1: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t="str">
        <f t="shared" si="7"/>
        <v/>
      </c>
      <c r="DP220" s="1"/>
      <c r="DQ220" s="1"/>
      <c r="DR220" s="1"/>
      <c r="DS220" s="1"/>
      <c r="DT220" s="1"/>
      <c r="DU220" s="1"/>
      <c r="DV220" s="1"/>
      <c r="DW220" s="1"/>
      <c r="DX220" s="1"/>
      <c r="DY220" s="1"/>
      <c r="DZ220" s="1"/>
      <c r="EA220" s="1"/>
      <c r="EB220" s="1"/>
      <c r="EC220" s="1"/>
      <c r="ED220" s="1"/>
      <c r="EE220" s="1"/>
      <c r="EF220" s="1"/>
    </row>
    <row r="221" spans="1: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t="str">
        <f t="shared" si="7"/>
        <v/>
      </c>
      <c r="DP221" s="1"/>
      <c r="DQ221" s="1"/>
      <c r="DR221" s="1"/>
      <c r="DS221" s="1"/>
      <c r="DT221" s="1"/>
      <c r="DU221" s="1"/>
      <c r="DV221" s="1"/>
      <c r="DW221" s="1"/>
      <c r="DX221" s="1"/>
      <c r="DY221" s="1"/>
      <c r="DZ221" s="1"/>
      <c r="EA221" s="1"/>
      <c r="EB221" s="1"/>
      <c r="EC221" s="1"/>
      <c r="ED221" s="1"/>
      <c r="EE221" s="1"/>
      <c r="EF221" s="1"/>
    </row>
    <row r="222" spans="1: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t="str">
        <f t="shared" si="7"/>
        <v/>
      </c>
      <c r="DP222" s="1"/>
      <c r="DQ222" s="1"/>
      <c r="DR222" s="1"/>
      <c r="DS222" s="1"/>
      <c r="DT222" s="1"/>
      <c r="DU222" s="1"/>
      <c r="DV222" s="1"/>
      <c r="DW222" s="1"/>
      <c r="DX222" s="1"/>
      <c r="DY222" s="1"/>
      <c r="DZ222" s="1"/>
      <c r="EA222" s="1"/>
      <c r="EB222" s="1"/>
      <c r="EC222" s="1"/>
      <c r="ED222" s="1"/>
      <c r="EE222" s="1"/>
      <c r="EF222" s="1"/>
    </row>
    <row r="223" spans="1: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t="str">
        <f t="shared" si="7"/>
        <v/>
      </c>
      <c r="DP223" s="1"/>
      <c r="DQ223" s="1"/>
      <c r="DR223" s="1"/>
      <c r="DS223" s="1"/>
      <c r="DT223" s="1"/>
      <c r="DU223" s="1"/>
      <c r="DV223" s="1"/>
      <c r="DW223" s="1"/>
      <c r="DX223" s="1"/>
      <c r="DY223" s="1"/>
      <c r="DZ223" s="1"/>
      <c r="EA223" s="1"/>
      <c r="EB223" s="1"/>
      <c r="EC223" s="1"/>
      <c r="ED223" s="1"/>
      <c r="EE223" s="1"/>
      <c r="EF223" s="1"/>
    </row>
    <row r="224" spans="1: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t="str">
        <f t="shared" si="7"/>
        <v/>
      </c>
      <c r="DP224" s="1"/>
      <c r="DQ224" s="1"/>
      <c r="DR224" s="1"/>
      <c r="DS224" s="1"/>
      <c r="DT224" s="1"/>
      <c r="DU224" s="1"/>
      <c r="DV224" s="1"/>
      <c r="DW224" s="1"/>
      <c r="DX224" s="1"/>
      <c r="DY224" s="1"/>
      <c r="DZ224" s="1"/>
      <c r="EA224" s="1"/>
      <c r="EB224" s="1"/>
      <c r="EC224" s="1"/>
      <c r="ED224" s="1"/>
      <c r="EE224" s="1"/>
      <c r="EF224" s="1"/>
    </row>
    <row r="225" spans="1: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t="str">
        <f t="shared" si="7"/>
        <v/>
      </c>
      <c r="DP225" s="1"/>
      <c r="DQ225" s="1"/>
      <c r="DR225" s="1"/>
      <c r="DS225" s="1"/>
      <c r="DT225" s="1"/>
      <c r="DU225" s="1"/>
      <c r="DV225" s="1"/>
      <c r="DW225" s="1"/>
      <c r="DX225" s="1"/>
      <c r="DY225" s="1"/>
      <c r="DZ225" s="1"/>
      <c r="EA225" s="1"/>
      <c r="EB225" s="1"/>
      <c r="EC225" s="1"/>
      <c r="ED225" s="1"/>
      <c r="EE225" s="1"/>
      <c r="EF225" s="1"/>
    </row>
    <row r="226" spans="1: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t="str">
        <f t="shared" si="7"/>
        <v/>
      </c>
      <c r="DP226" s="1"/>
      <c r="DQ226" s="1"/>
      <c r="DR226" s="1"/>
      <c r="DS226" s="1"/>
      <c r="DT226" s="1"/>
      <c r="DU226" s="1"/>
      <c r="DV226" s="1"/>
      <c r="DW226" s="1"/>
      <c r="DX226" s="1"/>
      <c r="DY226" s="1"/>
      <c r="DZ226" s="1"/>
      <c r="EA226" s="1"/>
      <c r="EB226" s="1"/>
      <c r="EC226" s="1"/>
      <c r="ED226" s="1"/>
      <c r="EE226" s="1"/>
      <c r="EF226" s="1"/>
    </row>
    <row r="227" spans="1: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t="str">
        <f t="shared" si="7"/>
        <v/>
      </c>
      <c r="DP227" s="1"/>
      <c r="DQ227" s="1"/>
      <c r="DR227" s="1"/>
      <c r="DS227" s="1"/>
      <c r="DT227" s="1"/>
      <c r="DU227" s="1"/>
      <c r="DV227" s="1"/>
      <c r="DW227" s="1"/>
      <c r="DX227" s="1"/>
      <c r="DY227" s="1"/>
      <c r="DZ227" s="1"/>
      <c r="EA227" s="1"/>
      <c r="EB227" s="1"/>
      <c r="EC227" s="1"/>
      <c r="ED227" s="1"/>
      <c r="EE227" s="1"/>
      <c r="EF227" s="1"/>
    </row>
    <row r="228" spans="1: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t="str">
        <f t="shared" si="7"/>
        <v/>
      </c>
      <c r="DP228" s="1"/>
      <c r="DQ228" s="1"/>
      <c r="DR228" s="1"/>
      <c r="DS228" s="1"/>
      <c r="DT228" s="1"/>
      <c r="DU228" s="1"/>
      <c r="DV228" s="1"/>
      <c r="DW228" s="1"/>
      <c r="DX228" s="1"/>
      <c r="DY228" s="1"/>
      <c r="DZ228" s="1"/>
      <c r="EA228" s="1"/>
      <c r="EB228" s="1"/>
      <c r="EC228" s="1"/>
      <c r="ED228" s="1"/>
      <c r="EE228" s="1"/>
      <c r="EF228" s="1"/>
    </row>
    <row r="229" spans="1: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t="str">
        <f t="shared" si="7"/>
        <v/>
      </c>
      <c r="DP229" s="1"/>
      <c r="DQ229" s="1"/>
      <c r="DR229" s="1"/>
      <c r="DS229" s="1"/>
      <c r="DT229" s="1"/>
      <c r="DU229" s="1"/>
      <c r="DV229" s="1"/>
      <c r="DW229" s="1"/>
      <c r="DX229" s="1"/>
      <c r="DY229" s="1"/>
      <c r="DZ229" s="1"/>
      <c r="EA229" s="1"/>
      <c r="EB229" s="1"/>
      <c r="EC229" s="1"/>
      <c r="ED229" s="1"/>
      <c r="EE229" s="1"/>
      <c r="EF229" s="1"/>
    </row>
    <row r="230" spans="1: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t="str">
        <f t="shared" si="7"/>
        <v/>
      </c>
      <c r="DP230" s="1"/>
      <c r="DQ230" s="1"/>
      <c r="DR230" s="1"/>
      <c r="DS230" s="1"/>
      <c r="DT230" s="1"/>
      <c r="DU230" s="1"/>
      <c r="DV230" s="1"/>
      <c r="DW230" s="1"/>
      <c r="DX230" s="1"/>
      <c r="DY230" s="1"/>
      <c r="DZ230" s="1"/>
      <c r="EA230" s="1"/>
      <c r="EB230" s="1"/>
      <c r="EC230" s="1"/>
      <c r="ED230" s="1"/>
      <c r="EE230" s="1"/>
      <c r="EF230" s="1"/>
    </row>
    <row r="231" spans="1: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t="str">
        <f t="shared" si="7"/>
        <v/>
      </c>
      <c r="DP231" s="1"/>
      <c r="DQ231" s="1"/>
      <c r="DR231" s="1"/>
      <c r="DS231" s="1"/>
      <c r="DT231" s="1"/>
      <c r="DU231" s="1"/>
      <c r="DV231" s="1"/>
      <c r="DW231" s="1"/>
      <c r="DX231" s="1"/>
      <c r="DY231" s="1"/>
      <c r="DZ231" s="1"/>
      <c r="EA231" s="1"/>
      <c r="EB231" s="1"/>
      <c r="EC231" s="1"/>
      <c r="ED231" s="1"/>
      <c r="EE231" s="1"/>
      <c r="EF231" s="1"/>
    </row>
    <row r="232" spans="1: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t="str">
        <f t="shared" si="7"/>
        <v/>
      </c>
      <c r="DP232" s="1"/>
      <c r="DQ232" s="1"/>
      <c r="DR232" s="1"/>
      <c r="DS232" s="1"/>
      <c r="DT232" s="1"/>
      <c r="DU232" s="1"/>
      <c r="DV232" s="1"/>
      <c r="DW232" s="1"/>
      <c r="DX232" s="1"/>
      <c r="DY232" s="1"/>
      <c r="DZ232" s="1"/>
      <c r="EA232" s="1"/>
      <c r="EB232" s="1"/>
      <c r="EC232" s="1"/>
      <c r="ED232" s="1"/>
      <c r="EE232" s="1"/>
      <c r="EF232" s="1"/>
    </row>
    <row r="233" spans="1: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t="str">
        <f t="shared" si="7"/>
        <v/>
      </c>
      <c r="DP233" s="1"/>
      <c r="DQ233" s="1"/>
      <c r="DR233" s="1"/>
      <c r="DS233" s="1"/>
      <c r="DT233" s="1"/>
      <c r="DU233" s="1"/>
      <c r="DV233" s="1"/>
      <c r="DW233" s="1"/>
      <c r="DX233" s="1"/>
      <c r="DY233" s="1"/>
      <c r="DZ233" s="1"/>
      <c r="EA233" s="1"/>
      <c r="EB233" s="1"/>
      <c r="EC233" s="1"/>
      <c r="ED233" s="1"/>
      <c r="EE233" s="1"/>
      <c r="EF233" s="1"/>
    </row>
    <row r="234" spans="1: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t="str">
        <f t="shared" si="7"/>
        <v/>
      </c>
      <c r="DP234" s="1"/>
      <c r="DQ234" s="1"/>
      <c r="DR234" s="1"/>
      <c r="DS234" s="1"/>
      <c r="DT234" s="1"/>
      <c r="DU234" s="1"/>
      <c r="DV234" s="1"/>
      <c r="DW234" s="1"/>
      <c r="DX234" s="1"/>
      <c r="DY234" s="1"/>
      <c r="DZ234" s="1"/>
      <c r="EA234" s="1"/>
      <c r="EB234" s="1"/>
      <c r="EC234" s="1"/>
      <c r="ED234" s="1"/>
      <c r="EE234" s="1"/>
      <c r="EF234" s="1"/>
    </row>
    <row r="235" spans="1: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t="str">
        <f t="shared" si="7"/>
        <v/>
      </c>
      <c r="DP235" s="1"/>
      <c r="DQ235" s="1"/>
      <c r="DR235" s="1"/>
      <c r="DS235" s="1"/>
      <c r="DT235" s="1"/>
      <c r="DU235" s="1"/>
      <c r="DV235" s="1"/>
      <c r="DW235" s="1"/>
      <c r="DX235" s="1"/>
      <c r="DY235" s="1"/>
      <c r="DZ235" s="1"/>
      <c r="EA235" s="1"/>
      <c r="EB235" s="1"/>
      <c r="EC235" s="1"/>
      <c r="ED235" s="1"/>
      <c r="EE235" s="1"/>
      <c r="EF235" s="1"/>
    </row>
    <row r="236" spans="1: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t="str">
        <f t="shared" si="7"/>
        <v/>
      </c>
      <c r="DP236" s="1"/>
      <c r="DQ236" s="1"/>
      <c r="DR236" s="1"/>
      <c r="DS236" s="1"/>
      <c r="DT236" s="1"/>
      <c r="DU236" s="1"/>
      <c r="DV236" s="1"/>
      <c r="DW236" s="1"/>
      <c r="DX236" s="1"/>
      <c r="DY236" s="1"/>
      <c r="DZ236" s="1"/>
      <c r="EA236" s="1"/>
      <c r="EB236" s="1"/>
      <c r="EC236" s="1"/>
      <c r="ED236" s="1"/>
      <c r="EE236" s="1"/>
      <c r="EF236" s="1"/>
    </row>
    <row r="237" spans="1: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t="str">
        <f t="shared" si="7"/>
        <v/>
      </c>
      <c r="DP237" s="1"/>
      <c r="DQ237" s="1"/>
      <c r="DR237" s="1"/>
      <c r="DS237" s="1"/>
      <c r="DT237" s="1"/>
      <c r="DU237" s="1"/>
      <c r="DV237" s="1"/>
      <c r="DW237" s="1"/>
      <c r="DX237" s="1"/>
      <c r="DY237" s="1"/>
      <c r="DZ237" s="1"/>
      <c r="EA237" s="1"/>
      <c r="EB237" s="1"/>
      <c r="EC237" s="1"/>
      <c r="ED237" s="1"/>
      <c r="EE237" s="1"/>
      <c r="EF237" s="1"/>
    </row>
    <row r="238" spans="1: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t="str">
        <f t="shared" si="7"/>
        <v/>
      </c>
      <c r="DP238" s="1"/>
      <c r="DQ238" s="1"/>
      <c r="DR238" s="1"/>
      <c r="DS238" s="1"/>
      <c r="DT238" s="1"/>
      <c r="DU238" s="1"/>
      <c r="DV238" s="1"/>
      <c r="DW238" s="1"/>
      <c r="DX238" s="1"/>
      <c r="DY238" s="1"/>
      <c r="DZ238" s="1"/>
      <c r="EA238" s="1"/>
      <c r="EB238" s="1"/>
      <c r="EC238" s="1"/>
      <c r="ED238" s="1"/>
      <c r="EE238" s="1"/>
      <c r="EF238" s="1"/>
    </row>
    <row r="239" spans="1: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t="str">
        <f t="shared" si="7"/>
        <v/>
      </c>
      <c r="DP239" s="1"/>
      <c r="DQ239" s="1"/>
      <c r="DR239" s="1"/>
      <c r="DS239" s="1"/>
      <c r="DT239" s="1"/>
      <c r="DU239" s="1"/>
      <c r="DV239" s="1"/>
      <c r="DW239" s="1"/>
      <c r="DX239" s="1"/>
      <c r="DY239" s="1"/>
      <c r="DZ239" s="1"/>
      <c r="EA239" s="1"/>
      <c r="EB239" s="1"/>
      <c r="EC239" s="1"/>
      <c r="ED239" s="1"/>
      <c r="EE239" s="1"/>
      <c r="EF239" s="1"/>
    </row>
    <row r="240" spans="1: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t="str">
        <f t="shared" si="7"/>
        <v/>
      </c>
      <c r="DP240" s="1"/>
      <c r="DQ240" s="1"/>
      <c r="DR240" s="1"/>
      <c r="DS240" s="1"/>
      <c r="DT240" s="1"/>
      <c r="DU240" s="1"/>
      <c r="DV240" s="1"/>
      <c r="DW240" s="1"/>
      <c r="DX240" s="1"/>
      <c r="DY240" s="1"/>
      <c r="DZ240" s="1"/>
      <c r="EA240" s="1"/>
      <c r="EB240" s="1"/>
      <c r="EC240" s="1"/>
      <c r="ED240" s="1"/>
      <c r="EE240" s="1"/>
      <c r="EF240" s="1"/>
    </row>
    <row r="241" spans="1: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t="str">
        <f t="shared" si="7"/>
        <v/>
      </c>
      <c r="DP241" s="1"/>
      <c r="DQ241" s="1"/>
      <c r="DR241" s="1"/>
      <c r="DS241" s="1"/>
      <c r="DT241" s="1"/>
      <c r="DU241" s="1"/>
      <c r="DV241" s="1"/>
      <c r="DW241" s="1"/>
      <c r="DX241" s="1"/>
      <c r="DY241" s="1"/>
      <c r="DZ241" s="1"/>
      <c r="EA241" s="1"/>
      <c r="EB241" s="1"/>
      <c r="EC241" s="1"/>
      <c r="ED241" s="1"/>
      <c r="EE241" s="1"/>
      <c r="EF241" s="1"/>
    </row>
    <row r="242" spans="1: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t="str">
        <f t="shared" si="7"/>
        <v/>
      </c>
      <c r="DP242" s="1"/>
      <c r="DQ242" s="1"/>
      <c r="DR242" s="1"/>
      <c r="DS242" s="1"/>
      <c r="DT242" s="1"/>
      <c r="DU242" s="1"/>
      <c r="DV242" s="1"/>
      <c r="DW242" s="1"/>
      <c r="DX242" s="1"/>
      <c r="DY242" s="1"/>
      <c r="DZ242" s="1"/>
      <c r="EA242" s="1"/>
      <c r="EB242" s="1"/>
      <c r="EC242" s="1"/>
      <c r="ED242" s="1"/>
      <c r="EE242" s="1"/>
      <c r="EF242" s="1"/>
    </row>
    <row r="243" spans="1: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t="str">
        <f t="shared" si="7"/>
        <v/>
      </c>
      <c r="DP243" s="1"/>
      <c r="DQ243" s="1"/>
      <c r="DR243" s="1"/>
      <c r="DS243" s="1"/>
      <c r="DT243" s="1"/>
      <c r="DU243" s="1"/>
      <c r="DV243" s="1"/>
      <c r="DW243" s="1"/>
      <c r="DX243" s="1"/>
      <c r="DY243" s="1"/>
      <c r="DZ243" s="1"/>
      <c r="EA243" s="1"/>
      <c r="EB243" s="1"/>
      <c r="EC243" s="1"/>
      <c r="ED243" s="1"/>
      <c r="EE243" s="1"/>
      <c r="EF243" s="1"/>
    </row>
    <row r="244" spans="1: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t="str">
        <f t="shared" si="7"/>
        <v/>
      </c>
      <c r="DP244" s="1"/>
      <c r="DQ244" s="1"/>
      <c r="DR244" s="1"/>
      <c r="DS244" s="1"/>
      <c r="DT244" s="1"/>
      <c r="DU244" s="1"/>
      <c r="DV244" s="1"/>
      <c r="DW244" s="1"/>
      <c r="DX244" s="1"/>
      <c r="DY244" s="1"/>
      <c r="DZ244" s="1"/>
      <c r="EA244" s="1"/>
      <c r="EB244" s="1"/>
      <c r="EC244" s="1"/>
      <c r="ED244" s="1"/>
      <c r="EE244" s="1"/>
      <c r="EF244" s="1"/>
    </row>
    <row r="245" spans="1: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t="str">
        <f t="shared" si="7"/>
        <v/>
      </c>
      <c r="DP245" s="1"/>
      <c r="DQ245" s="1"/>
      <c r="DR245" s="1"/>
      <c r="DS245" s="1"/>
      <c r="DT245" s="1"/>
      <c r="DU245" s="1"/>
      <c r="DV245" s="1"/>
      <c r="DW245" s="1"/>
      <c r="DX245" s="1"/>
      <c r="DY245" s="1"/>
      <c r="DZ245" s="1"/>
      <c r="EA245" s="1"/>
      <c r="EB245" s="1"/>
      <c r="EC245" s="1"/>
      <c r="ED245" s="1"/>
      <c r="EE245" s="1"/>
      <c r="EF245" s="1"/>
    </row>
    <row r="246" spans="1: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t="str">
        <f t="shared" si="7"/>
        <v/>
      </c>
      <c r="DP246" s="1"/>
      <c r="DQ246" s="1"/>
      <c r="DR246" s="1"/>
      <c r="DS246" s="1"/>
      <c r="DT246" s="1"/>
      <c r="DU246" s="1"/>
      <c r="DV246" s="1"/>
      <c r="DW246" s="1"/>
      <c r="DX246" s="1"/>
      <c r="DY246" s="1"/>
      <c r="DZ246" s="1"/>
      <c r="EA246" s="1"/>
      <c r="EB246" s="1"/>
      <c r="EC246" s="1"/>
      <c r="ED246" s="1"/>
      <c r="EE246" s="1"/>
      <c r="EF246" s="1"/>
    </row>
    <row r="247" spans="1: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t="str">
        <f t="shared" si="7"/>
        <v/>
      </c>
      <c r="DP247" s="1"/>
      <c r="DQ247" s="1"/>
      <c r="DR247" s="1"/>
      <c r="DS247" s="1"/>
      <c r="DT247" s="1"/>
      <c r="DU247" s="1"/>
      <c r="DV247" s="1"/>
      <c r="DW247" s="1"/>
      <c r="DX247" s="1"/>
      <c r="DY247" s="1"/>
      <c r="DZ247" s="1"/>
      <c r="EA247" s="1"/>
      <c r="EB247" s="1"/>
      <c r="EC247" s="1"/>
      <c r="ED247" s="1"/>
      <c r="EE247" s="1"/>
      <c r="EF247" s="1"/>
    </row>
    <row r="248" spans="1: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t="str">
        <f t="shared" si="7"/>
        <v/>
      </c>
      <c r="DP248" s="1"/>
      <c r="DQ248" s="1"/>
      <c r="DR248" s="1"/>
      <c r="DS248" s="1"/>
      <c r="DT248" s="1"/>
      <c r="DU248" s="1"/>
      <c r="DV248" s="1"/>
      <c r="DW248" s="1"/>
      <c r="DX248" s="1"/>
      <c r="DY248" s="1"/>
      <c r="DZ248" s="1"/>
      <c r="EA248" s="1"/>
      <c r="EB248" s="1"/>
      <c r="EC248" s="1"/>
      <c r="ED248" s="1"/>
      <c r="EE248" s="1"/>
      <c r="EF248" s="1"/>
    </row>
    <row r="249" spans="1: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t="str">
        <f t="shared" si="7"/>
        <v/>
      </c>
      <c r="DP249" s="1"/>
      <c r="DQ249" s="1"/>
      <c r="DR249" s="1"/>
      <c r="DS249" s="1"/>
      <c r="DT249" s="1"/>
      <c r="DU249" s="1"/>
      <c r="DV249" s="1"/>
      <c r="DW249" s="1"/>
      <c r="DX249" s="1"/>
      <c r="DY249" s="1"/>
      <c r="DZ249" s="1"/>
      <c r="EA249" s="1"/>
      <c r="EB249" s="1"/>
      <c r="EC249" s="1"/>
      <c r="ED249" s="1"/>
      <c r="EE249" s="1"/>
      <c r="EF249" s="1"/>
    </row>
    <row r="250" spans="1: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t="str">
        <f t="shared" si="7"/>
        <v/>
      </c>
      <c r="DP250" s="1"/>
      <c r="DQ250" s="1"/>
      <c r="DR250" s="1"/>
      <c r="DS250" s="1"/>
      <c r="DT250" s="1"/>
      <c r="DU250" s="1"/>
      <c r="DV250" s="1"/>
      <c r="DW250" s="1"/>
      <c r="DX250" s="1"/>
      <c r="DY250" s="1"/>
      <c r="DZ250" s="1"/>
      <c r="EA250" s="1"/>
      <c r="EB250" s="1"/>
      <c r="EC250" s="1"/>
      <c r="ED250" s="1"/>
      <c r="EE250" s="1"/>
      <c r="EF250" s="1"/>
    </row>
    <row r="251" spans="1: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t="str">
        <f t="shared" si="7"/>
        <v/>
      </c>
      <c r="DP251" s="1"/>
      <c r="DQ251" s="1"/>
      <c r="DR251" s="1"/>
      <c r="DS251" s="1"/>
      <c r="DT251" s="1"/>
      <c r="DU251" s="1"/>
      <c r="DV251" s="1"/>
      <c r="DW251" s="1"/>
      <c r="DX251" s="1"/>
      <c r="DY251" s="1"/>
      <c r="DZ251" s="1"/>
      <c r="EA251" s="1"/>
      <c r="EB251" s="1"/>
      <c r="EC251" s="1"/>
      <c r="ED251" s="1"/>
      <c r="EE251" s="1"/>
      <c r="EF251" s="1"/>
    </row>
    <row r="252" spans="1: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t="str">
        <f t="shared" si="7"/>
        <v/>
      </c>
      <c r="DP252" s="1"/>
      <c r="DQ252" s="1"/>
      <c r="DR252" s="1"/>
      <c r="DS252" s="1"/>
      <c r="DT252" s="1"/>
      <c r="DU252" s="1"/>
      <c r="DV252" s="1"/>
      <c r="DW252" s="1"/>
      <c r="DX252" s="1"/>
      <c r="DY252" s="1"/>
      <c r="DZ252" s="1"/>
      <c r="EA252" s="1"/>
      <c r="EB252" s="1"/>
      <c r="EC252" s="1"/>
      <c r="ED252" s="1"/>
      <c r="EE252" s="1"/>
      <c r="EF252" s="1"/>
    </row>
    <row r="253" spans="1: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t="str">
        <f t="shared" si="7"/>
        <v/>
      </c>
      <c r="DP253" s="1"/>
      <c r="DQ253" s="1"/>
      <c r="DR253" s="1"/>
      <c r="DS253" s="1"/>
      <c r="DT253" s="1"/>
      <c r="DU253" s="1"/>
      <c r="DV253" s="1"/>
      <c r="DW253" s="1"/>
      <c r="DX253" s="1"/>
      <c r="DY253" s="1"/>
      <c r="DZ253" s="1"/>
      <c r="EA253" s="1"/>
      <c r="EB253" s="1"/>
      <c r="EC253" s="1"/>
      <c r="ED253" s="1"/>
      <c r="EE253" s="1"/>
      <c r="EF253" s="1"/>
    </row>
    <row r="254" spans="1: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t="str">
        <f t="shared" si="7"/>
        <v/>
      </c>
      <c r="DP254" s="1"/>
      <c r="DQ254" s="1"/>
      <c r="DR254" s="1"/>
      <c r="DS254" s="1"/>
      <c r="DT254" s="1"/>
      <c r="DU254" s="1"/>
      <c r="DV254" s="1"/>
      <c r="DW254" s="1"/>
      <c r="DX254" s="1"/>
      <c r="DY254" s="1"/>
      <c r="DZ254" s="1"/>
      <c r="EA254" s="1"/>
      <c r="EB254" s="1"/>
      <c r="EC254" s="1"/>
      <c r="ED254" s="1"/>
      <c r="EE254" s="1"/>
      <c r="EF254" s="1"/>
    </row>
    <row r="255" spans="1:13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t="str">
        <f t="shared" si="7"/>
        <v/>
      </c>
      <c r="DP255" s="1"/>
      <c r="DQ255" s="1"/>
      <c r="DR255" s="1"/>
      <c r="DS255" s="1"/>
      <c r="DT255" s="1"/>
      <c r="DU255" s="1"/>
      <c r="DV255" s="1"/>
      <c r="DW255" s="1"/>
      <c r="DX255" s="1"/>
      <c r="DY255" s="1"/>
      <c r="DZ255" s="1"/>
      <c r="EA255" s="1"/>
      <c r="EB255" s="1"/>
      <c r="EC255" s="1"/>
      <c r="ED255" s="1"/>
      <c r="EE255" s="1"/>
      <c r="EF255" s="1"/>
    </row>
    <row r="256" spans="1:13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t="str">
        <f t="shared" si="7"/>
        <v/>
      </c>
      <c r="DP256" s="1"/>
      <c r="DQ256" s="1"/>
      <c r="DR256" s="1"/>
      <c r="DS256" s="1"/>
      <c r="DT256" s="1"/>
      <c r="DU256" s="1"/>
      <c r="DV256" s="1"/>
      <c r="DW256" s="1"/>
      <c r="DX256" s="1"/>
      <c r="DY256" s="1"/>
      <c r="DZ256" s="1"/>
      <c r="EA256" s="1"/>
      <c r="EB256" s="1"/>
      <c r="EC256" s="1"/>
      <c r="ED256" s="1"/>
      <c r="EE256" s="1"/>
      <c r="EF256" s="1"/>
    </row>
    <row r="257" spans="1:13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t="str">
        <f t="shared" si="7"/>
        <v/>
      </c>
      <c r="DP257" s="1"/>
      <c r="DQ257" s="1"/>
      <c r="DR257" s="1"/>
      <c r="DS257" s="1"/>
      <c r="DT257" s="1"/>
      <c r="DU257" s="1"/>
      <c r="DV257" s="1"/>
      <c r="DW257" s="1"/>
      <c r="DX257" s="1"/>
      <c r="DY257" s="1"/>
      <c r="DZ257" s="1"/>
      <c r="EA257" s="1"/>
      <c r="EB257" s="1"/>
      <c r="EC257" s="1"/>
      <c r="ED257" s="1"/>
      <c r="EE257" s="1"/>
      <c r="EF257" s="1"/>
    </row>
    <row r="258" spans="1:13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t="str">
        <f t="shared" ref="DO258:DO321" si="8">IF(ROW(A257)&gt;ROWS(rngLoadCombinations)-1,"",INDEX(rngLoadCombinations,ROW(A257)+1,1))</f>
        <v/>
      </c>
      <c r="DP258" s="1"/>
      <c r="DQ258" s="1"/>
      <c r="DR258" s="1"/>
      <c r="DS258" s="1"/>
      <c r="DT258" s="1"/>
      <c r="DU258" s="1"/>
      <c r="DV258" s="1"/>
      <c r="DW258" s="1"/>
      <c r="DX258" s="1"/>
      <c r="DY258" s="1"/>
      <c r="DZ258" s="1"/>
      <c r="EA258" s="1"/>
      <c r="EB258" s="1"/>
      <c r="EC258" s="1"/>
      <c r="ED258" s="1"/>
      <c r="EE258" s="1"/>
      <c r="EF258" s="1"/>
    </row>
    <row r="259" spans="1:13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t="str">
        <f t="shared" si="8"/>
        <v/>
      </c>
      <c r="DP259" s="1"/>
      <c r="DQ259" s="1"/>
      <c r="DR259" s="1"/>
      <c r="DS259" s="1"/>
      <c r="DT259" s="1"/>
      <c r="DU259" s="1"/>
      <c r="DV259" s="1"/>
      <c r="DW259" s="1"/>
      <c r="DX259" s="1"/>
      <c r="DY259" s="1"/>
      <c r="DZ259" s="1"/>
      <c r="EA259" s="1"/>
      <c r="EB259" s="1"/>
      <c r="EC259" s="1"/>
      <c r="ED259" s="1"/>
      <c r="EE259" s="1"/>
      <c r="EF259" s="1"/>
    </row>
    <row r="260" spans="1:13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t="str">
        <f t="shared" si="8"/>
        <v/>
      </c>
      <c r="DP260" s="1"/>
      <c r="DQ260" s="1"/>
      <c r="DR260" s="1"/>
      <c r="DS260" s="1"/>
      <c r="DT260" s="1"/>
      <c r="DU260" s="1"/>
      <c r="DV260" s="1"/>
      <c r="DW260" s="1"/>
      <c r="DX260" s="1"/>
      <c r="DY260" s="1"/>
      <c r="DZ260" s="1"/>
      <c r="EA260" s="1"/>
      <c r="EB260" s="1"/>
      <c r="EC260" s="1"/>
      <c r="ED260" s="1"/>
      <c r="EE260" s="1"/>
      <c r="EF260" s="1"/>
    </row>
    <row r="261" spans="1:136" x14ac:dyDescent="0.25">
      <c r="DO261" t="str">
        <f t="shared" si="8"/>
        <v/>
      </c>
    </row>
    <row r="262" spans="1:136" x14ac:dyDescent="0.25">
      <c r="DO262" t="str">
        <f t="shared" si="8"/>
        <v/>
      </c>
    </row>
    <row r="263" spans="1:136" x14ac:dyDescent="0.25">
      <c r="DO263" t="str">
        <f t="shared" si="8"/>
        <v/>
      </c>
    </row>
    <row r="264" spans="1:136" x14ac:dyDescent="0.25">
      <c r="DO264" t="str">
        <f t="shared" si="8"/>
        <v/>
      </c>
    </row>
    <row r="265" spans="1:136" x14ac:dyDescent="0.25">
      <c r="DO265" t="str">
        <f t="shared" si="8"/>
        <v/>
      </c>
    </row>
    <row r="266" spans="1:136" x14ac:dyDescent="0.25">
      <c r="DO266" t="str">
        <f t="shared" si="8"/>
        <v/>
      </c>
    </row>
    <row r="267" spans="1:136" x14ac:dyDescent="0.25">
      <c r="DO267" t="str">
        <f t="shared" si="8"/>
        <v/>
      </c>
    </row>
    <row r="268" spans="1:136" x14ac:dyDescent="0.25">
      <c r="DO268" t="str">
        <f t="shared" si="8"/>
        <v/>
      </c>
    </row>
    <row r="269" spans="1:136" x14ac:dyDescent="0.25">
      <c r="DO269" t="str">
        <f t="shared" si="8"/>
        <v/>
      </c>
    </row>
    <row r="270" spans="1:136" x14ac:dyDescent="0.25">
      <c r="DO270" t="str">
        <f t="shared" si="8"/>
        <v/>
      </c>
    </row>
    <row r="271" spans="1:136" x14ac:dyDescent="0.25">
      <c r="DO271" t="str">
        <f t="shared" si="8"/>
        <v/>
      </c>
    </row>
    <row r="272" spans="1:136" x14ac:dyDescent="0.25">
      <c r="DO272" t="str">
        <f t="shared" si="8"/>
        <v/>
      </c>
    </row>
    <row r="273" spans="119:119" x14ac:dyDescent="0.25">
      <c r="DO273" t="str">
        <f t="shared" si="8"/>
        <v/>
      </c>
    </row>
    <row r="274" spans="119:119" x14ac:dyDescent="0.25">
      <c r="DO274" t="str">
        <f t="shared" si="8"/>
        <v/>
      </c>
    </row>
    <row r="275" spans="119:119" x14ac:dyDescent="0.25">
      <c r="DO275" t="str">
        <f t="shared" si="8"/>
        <v/>
      </c>
    </row>
    <row r="276" spans="119:119" x14ac:dyDescent="0.25">
      <c r="DO276" t="str">
        <f t="shared" si="8"/>
        <v/>
      </c>
    </row>
    <row r="277" spans="119:119" x14ac:dyDescent="0.25">
      <c r="DO277" t="str">
        <f t="shared" si="8"/>
        <v/>
      </c>
    </row>
    <row r="278" spans="119:119" x14ac:dyDescent="0.25">
      <c r="DO278" t="str">
        <f t="shared" si="8"/>
        <v/>
      </c>
    </row>
    <row r="279" spans="119:119" x14ac:dyDescent="0.25">
      <c r="DO279" t="str">
        <f t="shared" si="8"/>
        <v/>
      </c>
    </row>
    <row r="280" spans="119:119" x14ac:dyDescent="0.25">
      <c r="DO280" t="str">
        <f t="shared" si="8"/>
        <v/>
      </c>
    </row>
    <row r="281" spans="119:119" x14ac:dyDescent="0.25">
      <c r="DO281" t="str">
        <f t="shared" si="8"/>
        <v/>
      </c>
    </row>
    <row r="282" spans="119:119" x14ac:dyDescent="0.25">
      <c r="DO282" t="str">
        <f t="shared" si="8"/>
        <v/>
      </c>
    </row>
    <row r="283" spans="119:119" x14ac:dyDescent="0.25">
      <c r="DO283" t="str">
        <f t="shared" si="8"/>
        <v/>
      </c>
    </row>
    <row r="284" spans="119:119" x14ac:dyDescent="0.25">
      <c r="DO284" t="str">
        <f t="shared" si="8"/>
        <v/>
      </c>
    </row>
    <row r="285" spans="119:119" x14ac:dyDescent="0.25">
      <c r="DO285" t="str">
        <f t="shared" si="8"/>
        <v/>
      </c>
    </row>
    <row r="286" spans="119:119" x14ac:dyDescent="0.25">
      <c r="DO286" t="str">
        <f t="shared" si="8"/>
        <v/>
      </c>
    </row>
    <row r="287" spans="119:119" x14ac:dyDescent="0.25">
      <c r="DO287" t="str">
        <f t="shared" si="8"/>
        <v/>
      </c>
    </row>
    <row r="288" spans="119:119" x14ac:dyDescent="0.25">
      <c r="DO288" t="str">
        <f t="shared" si="8"/>
        <v/>
      </c>
    </row>
    <row r="289" spans="119:119" x14ac:dyDescent="0.25">
      <c r="DO289" t="str">
        <f t="shared" si="8"/>
        <v/>
      </c>
    </row>
    <row r="290" spans="119:119" x14ac:dyDescent="0.25">
      <c r="DO290" t="str">
        <f t="shared" si="8"/>
        <v/>
      </c>
    </row>
    <row r="291" spans="119:119" x14ac:dyDescent="0.25">
      <c r="DO291" t="str">
        <f t="shared" si="8"/>
        <v/>
      </c>
    </row>
    <row r="292" spans="119:119" x14ac:dyDescent="0.25">
      <c r="DO292" t="str">
        <f t="shared" si="8"/>
        <v/>
      </c>
    </row>
    <row r="293" spans="119:119" x14ac:dyDescent="0.25">
      <c r="DO293" t="str">
        <f t="shared" si="8"/>
        <v/>
      </c>
    </row>
    <row r="294" spans="119:119" x14ac:dyDescent="0.25">
      <c r="DO294" t="str">
        <f t="shared" si="8"/>
        <v/>
      </c>
    </row>
    <row r="295" spans="119:119" x14ac:dyDescent="0.25">
      <c r="DO295" t="str">
        <f t="shared" si="8"/>
        <v/>
      </c>
    </row>
    <row r="296" spans="119:119" x14ac:dyDescent="0.25">
      <c r="DO296" t="str">
        <f t="shared" si="8"/>
        <v/>
      </c>
    </row>
    <row r="297" spans="119:119" x14ac:dyDescent="0.25">
      <c r="DO297" t="str">
        <f t="shared" si="8"/>
        <v/>
      </c>
    </row>
    <row r="298" spans="119:119" x14ac:dyDescent="0.25">
      <c r="DO298" t="str">
        <f t="shared" si="8"/>
        <v/>
      </c>
    </row>
    <row r="299" spans="119:119" x14ac:dyDescent="0.25">
      <c r="DO299" t="str">
        <f t="shared" si="8"/>
        <v/>
      </c>
    </row>
    <row r="300" spans="119:119" x14ac:dyDescent="0.25">
      <c r="DO300" t="str">
        <f t="shared" si="8"/>
        <v/>
      </c>
    </row>
    <row r="301" spans="119:119" x14ac:dyDescent="0.25">
      <c r="DO301" t="str">
        <f t="shared" si="8"/>
        <v/>
      </c>
    </row>
    <row r="302" spans="119:119" x14ac:dyDescent="0.25">
      <c r="DO302" t="str">
        <f t="shared" si="8"/>
        <v/>
      </c>
    </row>
    <row r="303" spans="119:119" x14ac:dyDescent="0.25">
      <c r="DO303" t="str">
        <f t="shared" si="8"/>
        <v/>
      </c>
    </row>
    <row r="304" spans="119:119" x14ac:dyDescent="0.25">
      <c r="DO304" t="str">
        <f t="shared" si="8"/>
        <v/>
      </c>
    </row>
    <row r="305" spans="119:119" x14ac:dyDescent="0.25">
      <c r="DO305" t="str">
        <f t="shared" si="8"/>
        <v/>
      </c>
    </row>
    <row r="306" spans="119:119" x14ac:dyDescent="0.25">
      <c r="DO306" t="str">
        <f t="shared" si="8"/>
        <v/>
      </c>
    </row>
    <row r="307" spans="119:119" x14ac:dyDescent="0.25">
      <c r="DO307" t="str">
        <f t="shared" si="8"/>
        <v/>
      </c>
    </row>
    <row r="308" spans="119:119" x14ac:dyDescent="0.25">
      <c r="DO308" t="str">
        <f t="shared" si="8"/>
        <v/>
      </c>
    </row>
    <row r="309" spans="119:119" x14ac:dyDescent="0.25">
      <c r="DO309" t="str">
        <f t="shared" si="8"/>
        <v/>
      </c>
    </row>
    <row r="310" spans="119:119" x14ac:dyDescent="0.25">
      <c r="DO310" t="str">
        <f t="shared" si="8"/>
        <v/>
      </c>
    </row>
    <row r="311" spans="119:119" x14ac:dyDescent="0.25">
      <c r="DO311" t="str">
        <f t="shared" si="8"/>
        <v/>
      </c>
    </row>
    <row r="312" spans="119:119" x14ac:dyDescent="0.25">
      <c r="DO312" t="str">
        <f t="shared" si="8"/>
        <v/>
      </c>
    </row>
    <row r="313" spans="119:119" x14ac:dyDescent="0.25">
      <c r="DO313" t="str">
        <f t="shared" si="8"/>
        <v/>
      </c>
    </row>
    <row r="314" spans="119:119" x14ac:dyDescent="0.25">
      <c r="DO314" t="str">
        <f t="shared" si="8"/>
        <v/>
      </c>
    </row>
    <row r="315" spans="119:119" x14ac:dyDescent="0.25">
      <c r="DO315" t="str">
        <f t="shared" si="8"/>
        <v/>
      </c>
    </row>
    <row r="316" spans="119:119" x14ac:dyDescent="0.25">
      <c r="DO316" t="str">
        <f t="shared" si="8"/>
        <v/>
      </c>
    </row>
    <row r="317" spans="119:119" x14ac:dyDescent="0.25">
      <c r="DO317" t="str">
        <f t="shared" si="8"/>
        <v/>
      </c>
    </row>
    <row r="318" spans="119:119" x14ac:dyDescent="0.25">
      <c r="DO318" t="str">
        <f t="shared" si="8"/>
        <v/>
      </c>
    </row>
    <row r="319" spans="119:119" x14ac:dyDescent="0.25">
      <c r="DO319" t="str">
        <f t="shared" si="8"/>
        <v/>
      </c>
    </row>
    <row r="320" spans="119:119" x14ac:dyDescent="0.25">
      <c r="DO320" t="str">
        <f t="shared" si="8"/>
        <v/>
      </c>
    </row>
    <row r="321" spans="119:119" x14ac:dyDescent="0.25">
      <c r="DO321" t="str">
        <f t="shared" si="8"/>
        <v/>
      </c>
    </row>
    <row r="322" spans="119:119" x14ac:dyDescent="0.25">
      <c r="DO322" t="str">
        <f t="shared" ref="DO322:DO385" si="9">IF(ROW(A321)&gt;ROWS(rngLoadCombinations)-1,"",INDEX(rngLoadCombinations,ROW(A321)+1,1))</f>
        <v/>
      </c>
    </row>
    <row r="323" spans="119:119" x14ac:dyDescent="0.25">
      <c r="DO323" t="str">
        <f t="shared" si="9"/>
        <v/>
      </c>
    </row>
    <row r="324" spans="119:119" x14ac:dyDescent="0.25">
      <c r="DO324" t="str">
        <f t="shared" si="9"/>
        <v/>
      </c>
    </row>
    <row r="325" spans="119:119" x14ac:dyDescent="0.25">
      <c r="DO325" t="str">
        <f t="shared" si="9"/>
        <v/>
      </c>
    </row>
    <row r="326" spans="119:119" x14ac:dyDescent="0.25">
      <c r="DO326" t="str">
        <f t="shared" si="9"/>
        <v/>
      </c>
    </row>
    <row r="327" spans="119:119" x14ac:dyDescent="0.25">
      <c r="DO327" t="str">
        <f t="shared" si="9"/>
        <v/>
      </c>
    </row>
    <row r="328" spans="119:119" x14ac:dyDescent="0.25">
      <c r="DO328" t="str">
        <f t="shared" si="9"/>
        <v/>
      </c>
    </row>
    <row r="329" spans="119:119" x14ac:dyDescent="0.25">
      <c r="DO329" t="str">
        <f t="shared" si="9"/>
        <v/>
      </c>
    </row>
    <row r="330" spans="119:119" x14ac:dyDescent="0.25">
      <c r="DO330" t="str">
        <f t="shared" si="9"/>
        <v/>
      </c>
    </row>
    <row r="331" spans="119:119" x14ac:dyDescent="0.25">
      <c r="DO331" t="str">
        <f t="shared" si="9"/>
        <v/>
      </c>
    </row>
    <row r="332" spans="119:119" x14ac:dyDescent="0.25">
      <c r="DO332" t="str">
        <f t="shared" si="9"/>
        <v/>
      </c>
    </row>
    <row r="333" spans="119:119" x14ac:dyDescent="0.25">
      <c r="DO333" t="str">
        <f t="shared" si="9"/>
        <v/>
      </c>
    </row>
    <row r="334" spans="119:119" x14ac:dyDescent="0.25">
      <c r="DO334" t="str">
        <f t="shared" si="9"/>
        <v/>
      </c>
    </row>
    <row r="335" spans="119:119" x14ac:dyDescent="0.25">
      <c r="DO335" t="str">
        <f t="shared" si="9"/>
        <v/>
      </c>
    </row>
    <row r="336" spans="119:119" x14ac:dyDescent="0.25">
      <c r="DO336" t="str">
        <f t="shared" si="9"/>
        <v/>
      </c>
    </row>
    <row r="337" spans="119:119" x14ac:dyDescent="0.25">
      <c r="DO337" t="str">
        <f t="shared" si="9"/>
        <v/>
      </c>
    </row>
    <row r="338" spans="119:119" x14ac:dyDescent="0.25">
      <c r="DO338" t="str">
        <f t="shared" si="9"/>
        <v/>
      </c>
    </row>
    <row r="339" spans="119:119" x14ac:dyDescent="0.25">
      <c r="DO339" t="str">
        <f t="shared" si="9"/>
        <v/>
      </c>
    </row>
    <row r="340" spans="119:119" x14ac:dyDescent="0.25">
      <c r="DO340" t="str">
        <f t="shared" si="9"/>
        <v/>
      </c>
    </row>
    <row r="341" spans="119:119" x14ac:dyDescent="0.25">
      <c r="DO341" t="str">
        <f t="shared" si="9"/>
        <v/>
      </c>
    </row>
    <row r="342" spans="119:119" x14ac:dyDescent="0.25">
      <c r="DO342" t="str">
        <f t="shared" si="9"/>
        <v/>
      </c>
    </row>
    <row r="343" spans="119:119" x14ac:dyDescent="0.25">
      <c r="DO343" t="str">
        <f t="shared" si="9"/>
        <v/>
      </c>
    </row>
    <row r="344" spans="119:119" x14ac:dyDescent="0.25">
      <c r="DO344" t="str">
        <f t="shared" si="9"/>
        <v/>
      </c>
    </row>
    <row r="345" spans="119:119" x14ac:dyDescent="0.25">
      <c r="DO345" t="str">
        <f t="shared" si="9"/>
        <v/>
      </c>
    </row>
    <row r="346" spans="119:119" x14ac:dyDescent="0.25">
      <c r="DO346" t="str">
        <f t="shared" si="9"/>
        <v/>
      </c>
    </row>
    <row r="347" spans="119:119" x14ac:dyDescent="0.25">
      <c r="DO347" t="str">
        <f t="shared" si="9"/>
        <v/>
      </c>
    </row>
    <row r="348" spans="119:119" x14ac:dyDescent="0.25">
      <c r="DO348" t="str">
        <f t="shared" si="9"/>
        <v/>
      </c>
    </row>
    <row r="349" spans="119:119" x14ac:dyDescent="0.25">
      <c r="DO349" t="str">
        <f t="shared" si="9"/>
        <v/>
      </c>
    </row>
    <row r="350" spans="119:119" x14ac:dyDescent="0.25">
      <c r="DO350" t="str">
        <f t="shared" si="9"/>
        <v/>
      </c>
    </row>
    <row r="351" spans="119:119" x14ac:dyDescent="0.25">
      <c r="DO351" t="str">
        <f t="shared" si="9"/>
        <v/>
      </c>
    </row>
    <row r="352" spans="119:119" x14ac:dyDescent="0.25">
      <c r="DO352" t="str">
        <f t="shared" si="9"/>
        <v/>
      </c>
    </row>
    <row r="353" spans="119:119" x14ac:dyDescent="0.25">
      <c r="DO353" t="str">
        <f t="shared" si="9"/>
        <v/>
      </c>
    </row>
    <row r="354" spans="119:119" x14ac:dyDescent="0.25">
      <c r="DO354" t="str">
        <f t="shared" si="9"/>
        <v/>
      </c>
    </row>
    <row r="355" spans="119:119" x14ac:dyDescent="0.25">
      <c r="DO355" t="str">
        <f t="shared" si="9"/>
        <v/>
      </c>
    </row>
    <row r="356" spans="119:119" x14ac:dyDescent="0.25">
      <c r="DO356" t="str">
        <f t="shared" si="9"/>
        <v/>
      </c>
    </row>
    <row r="357" spans="119:119" x14ac:dyDescent="0.25">
      <c r="DO357" t="str">
        <f t="shared" si="9"/>
        <v/>
      </c>
    </row>
    <row r="358" spans="119:119" x14ac:dyDescent="0.25">
      <c r="DO358" t="str">
        <f t="shared" si="9"/>
        <v/>
      </c>
    </row>
    <row r="359" spans="119:119" x14ac:dyDescent="0.25">
      <c r="DO359" t="str">
        <f t="shared" si="9"/>
        <v/>
      </c>
    </row>
    <row r="360" spans="119:119" x14ac:dyDescent="0.25">
      <c r="DO360" t="str">
        <f t="shared" si="9"/>
        <v/>
      </c>
    </row>
    <row r="361" spans="119:119" x14ac:dyDescent="0.25">
      <c r="DO361" t="str">
        <f t="shared" si="9"/>
        <v/>
      </c>
    </row>
    <row r="362" spans="119:119" x14ac:dyDescent="0.25">
      <c r="DO362" t="str">
        <f t="shared" si="9"/>
        <v/>
      </c>
    </row>
    <row r="363" spans="119:119" x14ac:dyDescent="0.25">
      <c r="DO363" t="str">
        <f t="shared" si="9"/>
        <v/>
      </c>
    </row>
    <row r="364" spans="119:119" x14ac:dyDescent="0.25">
      <c r="DO364" t="str">
        <f t="shared" si="9"/>
        <v/>
      </c>
    </row>
    <row r="365" spans="119:119" x14ac:dyDescent="0.25">
      <c r="DO365" t="str">
        <f t="shared" si="9"/>
        <v/>
      </c>
    </row>
    <row r="366" spans="119:119" x14ac:dyDescent="0.25">
      <c r="DO366" t="str">
        <f t="shared" si="9"/>
        <v/>
      </c>
    </row>
    <row r="367" spans="119:119" x14ac:dyDescent="0.25">
      <c r="DO367" t="str">
        <f t="shared" si="9"/>
        <v/>
      </c>
    </row>
    <row r="368" spans="119:119" x14ac:dyDescent="0.25">
      <c r="DO368" t="str">
        <f t="shared" si="9"/>
        <v/>
      </c>
    </row>
    <row r="369" spans="119:119" x14ac:dyDescent="0.25">
      <c r="DO369" t="str">
        <f t="shared" si="9"/>
        <v/>
      </c>
    </row>
    <row r="370" spans="119:119" x14ac:dyDescent="0.25">
      <c r="DO370" t="str">
        <f t="shared" si="9"/>
        <v/>
      </c>
    </row>
    <row r="371" spans="119:119" x14ac:dyDescent="0.25">
      <c r="DO371" t="str">
        <f t="shared" si="9"/>
        <v/>
      </c>
    </row>
    <row r="372" spans="119:119" x14ac:dyDescent="0.25">
      <c r="DO372" t="str">
        <f t="shared" si="9"/>
        <v/>
      </c>
    </row>
    <row r="373" spans="119:119" x14ac:dyDescent="0.25">
      <c r="DO373" t="str">
        <f t="shared" si="9"/>
        <v/>
      </c>
    </row>
    <row r="374" spans="119:119" x14ac:dyDescent="0.25">
      <c r="DO374" t="str">
        <f t="shared" si="9"/>
        <v/>
      </c>
    </row>
    <row r="375" spans="119:119" x14ac:dyDescent="0.25">
      <c r="DO375" t="str">
        <f t="shared" si="9"/>
        <v/>
      </c>
    </row>
    <row r="376" spans="119:119" x14ac:dyDescent="0.25">
      <c r="DO376" t="str">
        <f t="shared" si="9"/>
        <v/>
      </c>
    </row>
    <row r="377" spans="119:119" x14ac:dyDescent="0.25">
      <c r="DO377" t="str">
        <f t="shared" si="9"/>
        <v/>
      </c>
    </row>
    <row r="378" spans="119:119" x14ac:dyDescent="0.25">
      <c r="DO378" t="str">
        <f t="shared" si="9"/>
        <v/>
      </c>
    </row>
    <row r="379" spans="119:119" x14ac:dyDescent="0.25">
      <c r="DO379" t="str">
        <f t="shared" si="9"/>
        <v/>
      </c>
    </row>
    <row r="380" spans="119:119" x14ac:dyDescent="0.25">
      <c r="DO380" t="str">
        <f t="shared" si="9"/>
        <v/>
      </c>
    </row>
    <row r="381" spans="119:119" x14ac:dyDescent="0.25">
      <c r="DO381" t="str">
        <f t="shared" si="9"/>
        <v/>
      </c>
    </row>
    <row r="382" spans="119:119" x14ac:dyDescent="0.25">
      <c r="DO382" t="str">
        <f t="shared" si="9"/>
        <v/>
      </c>
    </row>
    <row r="383" spans="119:119" x14ac:dyDescent="0.25">
      <c r="DO383" t="str">
        <f t="shared" si="9"/>
        <v/>
      </c>
    </row>
    <row r="384" spans="119:119" x14ac:dyDescent="0.25">
      <c r="DO384" t="str">
        <f t="shared" si="9"/>
        <v/>
      </c>
    </row>
    <row r="385" spans="119:119" x14ac:dyDescent="0.25">
      <c r="DO385" t="str">
        <f t="shared" si="9"/>
        <v/>
      </c>
    </row>
    <row r="386" spans="119:119" x14ac:dyDescent="0.25">
      <c r="DO386" t="str">
        <f t="shared" ref="DO386:DO449" si="10">IF(ROW(A385)&gt;ROWS(rngLoadCombinations)-1,"",INDEX(rngLoadCombinations,ROW(A385)+1,1))</f>
        <v/>
      </c>
    </row>
    <row r="387" spans="119:119" x14ac:dyDescent="0.25">
      <c r="DO387" t="str">
        <f t="shared" si="10"/>
        <v/>
      </c>
    </row>
    <row r="388" spans="119:119" x14ac:dyDescent="0.25">
      <c r="DO388" t="str">
        <f t="shared" si="10"/>
        <v/>
      </c>
    </row>
    <row r="389" spans="119:119" x14ac:dyDescent="0.25">
      <c r="DO389" t="str">
        <f t="shared" si="10"/>
        <v/>
      </c>
    </row>
    <row r="390" spans="119:119" x14ac:dyDescent="0.25">
      <c r="DO390" t="str">
        <f t="shared" si="10"/>
        <v/>
      </c>
    </row>
    <row r="391" spans="119:119" x14ac:dyDescent="0.25">
      <c r="DO391" t="str">
        <f t="shared" si="10"/>
        <v/>
      </c>
    </row>
    <row r="392" spans="119:119" x14ac:dyDescent="0.25">
      <c r="DO392" t="str">
        <f t="shared" si="10"/>
        <v/>
      </c>
    </row>
    <row r="393" spans="119:119" x14ac:dyDescent="0.25">
      <c r="DO393" t="str">
        <f t="shared" si="10"/>
        <v/>
      </c>
    </row>
    <row r="394" spans="119:119" x14ac:dyDescent="0.25">
      <c r="DO394" t="str">
        <f t="shared" si="10"/>
        <v/>
      </c>
    </row>
    <row r="395" spans="119:119" x14ac:dyDescent="0.25">
      <c r="DO395" t="str">
        <f t="shared" si="10"/>
        <v/>
      </c>
    </row>
    <row r="396" spans="119:119" x14ac:dyDescent="0.25">
      <c r="DO396" t="str">
        <f t="shared" si="10"/>
        <v/>
      </c>
    </row>
    <row r="397" spans="119:119" x14ac:dyDescent="0.25">
      <c r="DO397" t="str">
        <f t="shared" si="10"/>
        <v/>
      </c>
    </row>
    <row r="398" spans="119:119" x14ac:dyDescent="0.25">
      <c r="DO398" t="str">
        <f t="shared" si="10"/>
        <v/>
      </c>
    </row>
    <row r="399" spans="119:119" x14ac:dyDescent="0.25">
      <c r="DO399" t="str">
        <f t="shared" si="10"/>
        <v/>
      </c>
    </row>
    <row r="400" spans="119:119" x14ac:dyDescent="0.25">
      <c r="DO400" t="str">
        <f t="shared" si="10"/>
        <v/>
      </c>
    </row>
    <row r="401" spans="119:119" x14ac:dyDescent="0.25">
      <c r="DO401" t="str">
        <f t="shared" si="10"/>
        <v/>
      </c>
    </row>
    <row r="402" spans="119:119" x14ac:dyDescent="0.25">
      <c r="DO402" t="str">
        <f t="shared" si="10"/>
        <v/>
      </c>
    </row>
    <row r="403" spans="119:119" x14ac:dyDescent="0.25">
      <c r="DO403" t="str">
        <f t="shared" si="10"/>
        <v/>
      </c>
    </row>
    <row r="404" spans="119:119" x14ac:dyDescent="0.25">
      <c r="DO404" t="str">
        <f t="shared" si="10"/>
        <v/>
      </c>
    </row>
    <row r="405" spans="119:119" x14ac:dyDescent="0.25">
      <c r="DO405" t="str">
        <f t="shared" si="10"/>
        <v/>
      </c>
    </row>
    <row r="406" spans="119:119" x14ac:dyDescent="0.25">
      <c r="DO406" t="str">
        <f t="shared" si="10"/>
        <v/>
      </c>
    </row>
    <row r="407" spans="119:119" x14ac:dyDescent="0.25">
      <c r="DO407" t="str">
        <f t="shared" si="10"/>
        <v/>
      </c>
    </row>
    <row r="408" spans="119:119" x14ac:dyDescent="0.25">
      <c r="DO408" t="str">
        <f t="shared" si="10"/>
        <v/>
      </c>
    </row>
    <row r="409" spans="119:119" x14ac:dyDescent="0.25">
      <c r="DO409" t="str">
        <f t="shared" si="10"/>
        <v/>
      </c>
    </row>
    <row r="410" spans="119:119" x14ac:dyDescent="0.25">
      <c r="DO410" t="str">
        <f t="shared" si="10"/>
        <v/>
      </c>
    </row>
    <row r="411" spans="119:119" x14ac:dyDescent="0.25">
      <c r="DO411" t="str">
        <f t="shared" si="10"/>
        <v/>
      </c>
    </row>
    <row r="412" spans="119:119" x14ac:dyDescent="0.25">
      <c r="DO412" t="str">
        <f t="shared" si="10"/>
        <v/>
      </c>
    </row>
    <row r="413" spans="119:119" x14ac:dyDescent="0.25">
      <c r="DO413" t="str">
        <f t="shared" si="10"/>
        <v/>
      </c>
    </row>
    <row r="414" spans="119:119" x14ac:dyDescent="0.25">
      <c r="DO414" t="str">
        <f t="shared" si="10"/>
        <v/>
      </c>
    </row>
    <row r="415" spans="119:119" x14ac:dyDescent="0.25">
      <c r="DO415" t="str">
        <f t="shared" si="10"/>
        <v/>
      </c>
    </row>
    <row r="416" spans="119:119" x14ac:dyDescent="0.25">
      <c r="DO416" t="str">
        <f t="shared" si="10"/>
        <v/>
      </c>
    </row>
    <row r="417" spans="119:119" x14ac:dyDescent="0.25">
      <c r="DO417" t="str">
        <f t="shared" si="10"/>
        <v/>
      </c>
    </row>
    <row r="418" spans="119:119" x14ac:dyDescent="0.25">
      <c r="DO418" t="str">
        <f t="shared" si="10"/>
        <v/>
      </c>
    </row>
    <row r="419" spans="119:119" x14ac:dyDescent="0.25">
      <c r="DO419" t="str">
        <f t="shared" si="10"/>
        <v/>
      </c>
    </row>
    <row r="420" spans="119:119" x14ac:dyDescent="0.25">
      <c r="DO420" t="str">
        <f t="shared" si="10"/>
        <v/>
      </c>
    </row>
    <row r="421" spans="119:119" x14ac:dyDescent="0.25">
      <c r="DO421" t="str">
        <f t="shared" si="10"/>
        <v/>
      </c>
    </row>
    <row r="422" spans="119:119" x14ac:dyDescent="0.25">
      <c r="DO422" t="str">
        <f t="shared" si="10"/>
        <v/>
      </c>
    </row>
    <row r="423" spans="119:119" x14ac:dyDescent="0.25">
      <c r="DO423" t="str">
        <f t="shared" si="10"/>
        <v/>
      </c>
    </row>
    <row r="424" spans="119:119" x14ac:dyDescent="0.25">
      <c r="DO424" t="str">
        <f t="shared" si="10"/>
        <v/>
      </c>
    </row>
    <row r="425" spans="119:119" x14ac:dyDescent="0.25">
      <c r="DO425" t="str">
        <f t="shared" si="10"/>
        <v/>
      </c>
    </row>
    <row r="426" spans="119:119" x14ac:dyDescent="0.25">
      <c r="DO426" t="str">
        <f t="shared" si="10"/>
        <v/>
      </c>
    </row>
    <row r="427" spans="119:119" x14ac:dyDescent="0.25">
      <c r="DO427" t="str">
        <f t="shared" si="10"/>
        <v/>
      </c>
    </row>
    <row r="428" spans="119:119" x14ac:dyDescent="0.25">
      <c r="DO428" t="str">
        <f t="shared" si="10"/>
        <v/>
      </c>
    </row>
    <row r="429" spans="119:119" x14ac:dyDescent="0.25">
      <c r="DO429" t="str">
        <f t="shared" si="10"/>
        <v/>
      </c>
    </row>
    <row r="430" spans="119:119" x14ac:dyDescent="0.25">
      <c r="DO430" t="str">
        <f t="shared" si="10"/>
        <v/>
      </c>
    </row>
    <row r="431" spans="119:119" x14ac:dyDescent="0.25">
      <c r="DO431" t="str">
        <f t="shared" si="10"/>
        <v/>
      </c>
    </row>
    <row r="432" spans="119:119" x14ac:dyDescent="0.25">
      <c r="DO432" t="str">
        <f t="shared" si="10"/>
        <v/>
      </c>
    </row>
    <row r="433" spans="119:119" x14ac:dyDescent="0.25">
      <c r="DO433" t="str">
        <f t="shared" si="10"/>
        <v/>
      </c>
    </row>
    <row r="434" spans="119:119" x14ac:dyDescent="0.25">
      <c r="DO434" t="str">
        <f t="shared" si="10"/>
        <v/>
      </c>
    </row>
    <row r="435" spans="119:119" x14ac:dyDescent="0.25">
      <c r="DO435" t="str">
        <f t="shared" si="10"/>
        <v/>
      </c>
    </row>
    <row r="436" spans="119:119" x14ac:dyDescent="0.25">
      <c r="DO436" t="str">
        <f t="shared" si="10"/>
        <v/>
      </c>
    </row>
    <row r="437" spans="119:119" x14ac:dyDescent="0.25">
      <c r="DO437" t="str">
        <f t="shared" si="10"/>
        <v/>
      </c>
    </row>
    <row r="438" spans="119:119" x14ac:dyDescent="0.25">
      <c r="DO438" t="str">
        <f t="shared" si="10"/>
        <v/>
      </c>
    </row>
    <row r="439" spans="119:119" x14ac:dyDescent="0.25">
      <c r="DO439" t="str">
        <f t="shared" si="10"/>
        <v/>
      </c>
    </row>
    <row r="440" spans="119:119" x14ac:dyDescent="0.25">
      <c r="DO440" t="str">
        <f t="shared" si="10"/>
        <v/>
      </c>
    </row>
    <row r="441" spans="119:119" x14ac:dyDescent="0.25">
      <c r="DO441" t="str">
        <f t="shared" si="10"/>
        <v/>
      </c>
    </row>
    <row r="442" spans="119:119" x14ac:dyDescent="0.25">
      <c r="DO442" t="str">
        <f t="shared" si="10"/>
        <v/>
      </c>
    </row>
    <row r="443" spans="119:119" x14ac:dyDescent="0.25">
      <c r="DO443" t="str">
        <f t="shared" si="10"/>
        <v/>
      </c>
    </row>
    <row r="444" spans="119:119" x14ac:dyDescent="0.25">
      <c r="DO444" t="str">
        <f t="shared" si="10"/>
        <v/>
      </c>
    </row>
    <row r="445" spans="119:119" x14ac:dyDescent="0.25">
      <c r="DO445" t="str">
        <f t="shared" si="10"/>
        <v/>
      </c>
    </row>
    <row r="446" spans="119:119" x14ac:dyDescent="0.25">
      <c r="DO446" t="str">
        <f t="shared" si="10"/>
        <v/>
      </c>
    </row>
    <row r="447" spans="119:119" x14ac:dyDescent="0.25">
      <c r="DO447" t="str">
        <f t="shared" si="10"/>
        <v/>
      </c>
    </row>
    <row r="448" spans="119:119" x14ac:dyDescent="0.25">
      <c r="DO448" t="str">
        <f t="shared" si="10"/>
        <v/>
      </c>
    </row>
    <row r="449" spans="119:119" x14ac:dyDescent="0.25">
      <c r="DO449" t="str">
        <f t="shared" si="10"/>
        <v/>
      </c>
    </row>
    <row r="450" spans="119:119" x14ac:dyDescent="0.25">
      <c r="DO450" t="str">
        <f t="shared" ref="DO450:DO501" si="11">IF(ROW(A449)&gt;ROWS(rngLoadCombinations)-1,"",INDEX(rngLoadCombinations,ROW(A449)+1,1))</f>
        <v/>
      </c>
    </row>
    <row r="451" spans="119:119" x14ac:dyDescent="0.25">
      <c r="DO451" t="str">
        <f t="shared" si="11"/>
        <v/>
      </c>
    </row>
    <row r="452" spans="119:119" x14ac:dyDescent="0.25">
      <c r="DO452" t="str">
        <f t="shared" si="11"/>
        <v/>
      </c>
    </row>
    <row r="453" spans="119:119" x14ac:dyDescent="0.25">
      <c r="DO453" t="str">
        <f t="shared" si="11"/>
        <v/>
      </c>
    </row>
    <row r="454" spans="119:119" x14ac:dyDescent="0.25">
      <c r="DO454" t="str">
        <f t="shared" si="11"/>
        <v/>
      </c>
    </row>
    <row r="455" spans="119:119" x14ac:dyDescent="0.25">
      <c r="DO455" t="str">
        <f t="shared" si="11"/>
        <v/>
      </c>
    </row>
    <row r="456" spans="119:119" x14ac:dyDescent="0.25">
      <c r="DO456" t="str">
        <f t="shared" si="11"/>
        <v/>
      </c>
    </row>
    <row r="457" spans="119:119" x14ac:dyDescent="0.25">
      <c r="DO457" t="str">
        <f t="shared" si="11"/>
        <v/>
      </c>
    </row>
    <row r="458" spans="119:119" x14ac:dyDescent="0.25">
      <c r="DO458" t="str">
        <f t="shared" si="11"/>
        <v/>
      </c>
    </row>
    <row r="459" spans="119:119" x14ac:dyDescent="0.25">
      <c r="DO459" t="str">
        <f t="shared" si="11"/>
        <v/>
      </c>
    </row>
    <row r="460" spans="119:119" x14ac:dyDescent="0.25">
      <c r="DO460" t="str">
        <f t="shared" si="11"/>
        <v/>
      </c>
    </row>
    <row r="461" spans="119:119" x14ac:dyDescent="0.25">
      <c r="DO461" t="str">
        <f t="shared" si="11"/>
        <v/>
      </c>
    </row>
    <row r="462" spans="119:119" x14ac:dyDescent="0.25">
      <c r="DO462" t="str">
        <f t="shared" si="11"/>
        <v/>
      </c>
    </row>
    <row r="463" spans="119:119" x14ac:dyDescent="0.25">
      <c r="DO463" t="str">
        <f t="shared" si="11"/>
        <v/>
      </c>
    </row>
    <row r="464" spans="119:119" x14ac:dyDescent="0.25">
      <c r="DO464" t="str">
        <f t="shared" si="11"/>
        <v/>
      </c>
    </row>
    <row r="465" spans="119:119" x14ac:dyDescent="0.25">
      <c r="DO465" t="str">
        <f t="shared" si="11"/>
        <v/>
      </c>
    </row>
    <row r="466" spans="119:119" x14ac:dyDescent="0.25">
      <c r="DO466" t="str">
        <f t="shared" si="11"/>
        <v/>
      </c>
    </row>
    <row r="467" spans="119:119" x14ac:dyDescent="0.25">
      <c r="DO467" t="str">
        <f t="shared" si="11"/>
        <v/>
      </c>
    </row>
    <row r="468" spans="119:119" x14ac:dyDescent="0.25">
      <c r="DO468" t="str">
        <f t="shared" si="11"/>
        <v/>
      </c>
    </row>
    <row r="469" spans="119:119" x14ac:dyDescent="0.25">
      <c r="DO469" t="str">
        <f t="shared" si="11"/>
        <v/>
      </c>
    </row>
    <row r="470" spans="119:119" x14ac:dyDescent="0.25">
      <c r="DO470" t="str">
        <f t="shared" si="11"/>
        <v/>
      </c>
    </row>
    <row r="471" spans="119:119" x14ac:dyDescent="0.25">
      <c r="DO471" t="str">
        <f t="shared" si="11"/>
        <v/>
      </c>
    </row>
    <row r="472" spans="119:119" x14ac:dyDescent="0.25">
      <c r="DO472" t="str">
        <f t="shared" si="11"/>
        <v/>
      </c>
    </row>
    <row r="473" spans="119:119" x14ac:dyDescent="0.25">
      <c r="DO473" t="str">
        <f t="shared" si="11"/>
        <v/>
      </c>
    </row>
    <row r="474" spans="119:119" x14ac:dyDescent="0.25">
      <c r="DO474" t="str">
        <f t="shared" si="11"/>
        <v/>
      </c>
    </row>
    <row r="475" spans="119:119" x14ac:dyDescent="0.25">
      <c r="DO475" t="str">
        <f t="shared" si="11"/>
        <v/>
      </c>
    </row>
    <row r="476" spans="119:119" x14ac:dyDescent="0.25">
      <c r="DO476" t="str">
        <f t="shared" si="11"/>
        <v/>
      </c>
    </row>
    <row r="477" spans="119:119" x14ac:dyDescent="0.25">
      <c r="DO477" t="str">
        <f t="shared" si="11"/>
        <v/>
      </c>
    </row>
    <row r="478" spans="119:119" x14ac:dyDescent="0.25">
      <c r="DO478" t="str">
        <f t="shared" si="11"/>
        <v/>
      </c>
    </row>
    <row r="479" spans="119:119" x14ac:dyDescent="0.25">
      <c r="DO479" t="str">
        <f t="shared" si="11"/>
        <v/>
      </c>
    </row>
    <row r="480" spans="119:119" x14ac:dyDescent="0.25">
      <c r="DO480" t="str">
        <f t="shared" si="11"/>
        <v/>
      </c>
    </row>
    <row r="481" spans="119:119" x14ac:dyDescent="0.25">
      <c r="DO481" t="str">
        <f t="shared" si="11"/>
        <v/>
      </c>
    </row>
    <row r="482" spans="119:119" x14ac:dyDescent="0.25">
      <c r="DO482" t="str">
        <f t="shared" si="11"/>
        <v/>
      </c>
    </row>
    <row r="483" spans="119:119" x14ac:dyDescent="0.25">
      <c r="DO483" t="str">
        <f t="shared" si="11"/>
        <v/>
      </c>
    </row>
    <row r="484" spans="119:119" x14ac:dyDescent="0.25">
      <c r="DO484" t="str">
        <f t="shared" si="11"/>
        <v/>
      </c>
    </row>
    <row r="485" spans="119:119" x14ac:dyDescent="0.25">
      <c r="DO485" t="str">
        <f t="shared" si="11"/>
        <v/>
      </c>
    </row>
    <row r="486" spans="119:119" x14ac:dyDescent="0.25">
      <c r="DO486" t="str">
        <f t="shared" si="11"/>
        <v/>
      </c>
    </row>
    <row r="487" spans="119:119" x14ac:dyDescent="0.25">
      <c r="DO487" t="str">
        <f t="shared" si="11"/>
        <v/>
      </c>
    </row>
    <row r="488" spans="119:119" x14ac:dyDescent="0.25">
      <c r="DO488" t="str">
        <f t="shared" si="11"/>
        <v/>
      </c>
    </row>
    <row r="489" spans="119:119" x14ac:dyDescent="0.25">
      <c r="DO489" t="str">
        <f t="shared" si="11"/>
        <v/>
      </c>
    </row>
    <row r="490" spans="119:119" x14ac:dyDescent="0.25">
      <c r="DO490" t="str">
        <f t="shared" si="11"/>
        <v/>
      </c>
    </row>
    <row r="491" spans="119:119" x14ac:dyDescent="0.25">
      <c r="DO491" t="str">
        <f t="shared" si="11"/>
        <v/>
      </c>
    </row>
    <row r="492" spans="119:119" x14ac:dyDescent="0.25">
      <c r="DO492" t="str">
        <f t="shared" si="11"/>
        <v/>
      </c>
    </row>
    <row r="493" spans="119:119" x14ac:dyDescent="0.25">
      <c r="DO493" t="str">
        <f t="shared" si="11"/>
        <v/>
      </c>
    </row>
    <row r="494" spans="119:119" x14ac:dyDescent="0.25">
      <c r="DO494" t="str">
        <f t="shared" si="11"/>
        <v/>
      </c>
    </row>
    <row r="495" spans="119:119" x14ac:dyDescent="0.25">
      <c r="DO495" t="str">
        <f t="shared" si="11"/>
        <v/>
      </c>
    </row>
    <row r="496" spans="119:119" x14ac:dyDescent="0.25">
      <c r="DO496" t="str">
        <f t="shared" si="11"/>
        <v/>
      </c>
    </row>
    <row r="497" spans="119:119" x14ac:dyDescent="0.25">
      <c r="DO497" t="str">
        <f t="shared" si="11"/>
        <v/>
      </c>
    </row>
    <row r="498" spans="119:119" x14ac:dyDescent="0.25">
      <c r="DO498" t="str">
        <f t="shared" si="11"/>
        <v/>
      </c>
    </row>
    <row r="499" spans="119:119" x14ac:dyDescent="0.25">
      <c r="DO499" t="str">
        <f t="shared" si="11"/>
        <v/>
      </c>
    </row>
    <row r="500" spans="119:119" x14ac:dyDescent="0.25">
      <c r="DO500" t="str">
        <f t="shared" si="11"/>
        <v/>
      </c>
    </row>
    <row r="501" spans="119:119" x14ac:dyDescent="0.25">
      <c r="DO501" t="str">
        <f t="shared" si="11"/>
        <v/>
      </c>
    </row>
  </sheetData>
  <mergeCells count="35">
    <mergeCell ref="AI58:AP58"/>
    <mergeCell ref="AI59:AP59"/>
    <mergeCell ref="H2:K2"/>
    <mergeCell ref="O2:U2"/>
    <mergeCell ref="P36:S36"/>
    <mergeCell ref="H11:J11"/>
    <mergeCell ref="H17:M17"/>
    <mergeCell ref="H25:M25"/>
    <mergeCell ref="H35:N35"/>
    <mergeCell ref="J36:M36"/>
    <mergeCell ref="H69:M69"/>
    <mergeCell ref="H85:K85"/>
    <mergeCell ref="H97:P97"/>
    <mergeCell ref="H98:K98"/>
    <mergeCell ref="J118:J119"/>
    <mergeCell ref="K118:K119"/>
    <mergeCell ref="M118:M119"/>
    <mergeCell ref="N118:N119"/>
    <mergeCell ref="J120:J121"/>
    <mergeCell ref="K120:K121"/>
    <mergeCell ref="M120:M121"/>
    <mergeCell ref="N120:N121"/>
    <mergeCell ref="J122:J123"/>
    <mergeCell ref="K122:K123"/>
    <mergeCell ref="M122:M123"/>
    <mergeCell ref="N122:N123"/>
    <mergeCell ref="H132:L132"/>
    <mergeCell ref="H152:P152"/>
    <mergeCell ref="H153:L153"/>
    <mergeCell ref="J124:J125"/>
    <mergeCell ref="K124:K125"/>
    <mergeCell ref="M124:M125"/>
    <mergeCell ref="N124:N125"/>
    <mergeCell ref="H127:P127"/>
    <mergeCell ref="H128:L128"/>
  </mergeCells>
  <dataValidations count="72">
    <dataValidation type="list" showInputMessage="1" showErrorMessage="1" sqref="I4 K4" xr:uid="{A6FB9721-FAC6-49B4-869C-34C1E0CDD010}">
      <formula1>$BR$1:$BR$3</formula1>
    </dataValidation>
    <dataValidation type="list" showInputMessage="1" showErrorMessage="1" sqref="I5 K5" xr:uid="{5384582B-499C-4F41-A882-E1C2A1E9AA05}">
      <formula1>$BS$1:$BS$3</formula1>
    </dataValidation>
    <dataValidation type="list" showInputMessage="1" showErrorMessage="1" sqref="I6 K6" xr:uid="{69DB5661-3508-43CE-96D7-2F4D21DDCA3B}">
      <formula1>$BT$1:$BT$3</formula1>
    </dataValidation>
    <dataValidation type="list" showInputMessage="1" showErrorMessage="1" sqref="I7 K7" xr:uid="{D953CC27-B4F4-4014-80B7-E28DBAAB2F1B}">
      <formula1>$BU$1:$BU$3</formula1>
    </dataValidation>
    <dataValidation type="list" showInputMessage="1" showErrorMessage="1" sqref="I8 K8" xr:uid="{33C7253E-2E5B-469D-99DA-B796C4736CB0}">
      <formula1>$BV$1:$BV$5</formula1>
    </dataValidation>
    <dataValidation type="list" showInputMessage="1" showErrorMessage="1" sqref="I9 K9" xr:uid="{5C9B8959-F536-46E7-BBEE-C817E55988DB}">
      <formula1>$BW$1:$BW$2</formula1>
    </dataValidation>
    <dataValidation type="list" allowBlank="1" showInputMessage="1" showErrorMessage="1" sqref="T4:T33" xr:uid="{4AE4D0EA-87CE-405A-BDEC-A1767AD84E38}">
      <formula1>$EM$1:$EM$6</formula1>
    </dataValidation>
    <dataValidation type="list" showInputMessage="1" showErrorMessage="1" sqref="I13" xr:uid="{C1A9DB99-46D8-40C8-B6FD-66FB4BC46E6F}">
      <formula1>$BX$1:$BX$2</formula1>
    </dataValidation>
    <dataValidation type="list" showInputMessage="1" showErrorMessage="1" sqref="I14" xr:uid="{A6765866-879D-4CF7-BB32-A61066DCD638}">
      <formula1>$BY$1:$BY$2</formula1>
    </dataValidation>
    <dataValidation type="list" showInputMessage="1" showErrorMessage="1" sqref="I15" xr:uid="{5D228698-CC75-4A74-83E5-1BF53B688362}">
      <formula1>$BZ$1:$BZ$2</formula1>
    </dataValidation>
    <dataValidation type="list" showInputMessage="1" showErrorMessage="1" sqref="S4:S33" xr:uid="{BF27BE26-92BF-4491-A288-5BA3D9F89694}">
      <formula1>$EL$1:$EL$4</formula1>
    </dataValidation>
    <dataValidation type="list" allowBlank="1" showInputMessage="1" showErrorMessage="1" sqref="I94 I95" xr:uid="{7ED01E47-C6D3-4C34-8455-147F38FB49A3}">
      <formula1>$BI$1:$BI$2</formula1>
    </dataValidation>
    <dataValidation type="list" allowBlank="1" showInputMessage="1" showErrorMessage="1" sqref="J118 M118 J122 M122 J120 M120 M124 J124" xr:uid="{69AFFE18-B35F-45B9-8A3B-9B3CBB3C0FE2}">
      <formula1>$EF$1:$EF$2</formula1>
    </dataValidation>
    <dataValidation type="list" allowBlank="1" showInputMessage="1" showErrorMessage="1" sqref="K118 N118 K122 N122 K120 N120 N124 K124" xr:uid="{AD75650F-6755-451D-902D-69A10E08805F}">
      <formula1>$EG$1:$EG$2</formula1>
    </dataValidation>
    <dataValidation type="list" showInputMessage="1" showErrorMessage="1" sqref="I100" xr:uid="{97445EC1-03B2-4D6F-9996-20E48BF0BA1C}">
      <formula1>$EE$1:$EE$3</formula1>
    </dataValidation>
    <dataValidation type="list" showInputMessage="1" showErrorMessage="1" sqref="I134:J134" xr:uid="{127A3772-82F6-4E6C-AFB4-1C1E2FCA6E8F}">
      <formula1>$EB$1:$EB$2</formula1>
    </dataValidation>
    <dataValidation type="list" allowBlank="1" showInputMessage="1" showErrorMessage="1" sqref="J146 M146 J147 M147 J148 M148 J149 M149" xr:uid="{2AFFD8FC-31A4-4C21-8A25-372D8BEBA8CA}">
      <formula1>$EC$1:$EC$2</formula1>
    </dataValidation>
    <dataValidation type="list" allowBlank="1" showInputMessage="1" showErrorMessage="1" sqref="K146 N146 K147 N147 K148 N148 K149 N149" xr:uid="{08FFA1C3-E75B-4323-A0BD-FD6F96CB3FEB}">
      <formula1>$ED$1:$ED$2</formula1>
    </dataValidation>
    <dataValidation type="list" allowBlank="1" showInputMessage="1" showErrorMessage="1" sqref="J173 M173 J174 M174 J175 M175 J176 M176 J177 M177 J178 M178 J179 M179 J180 M180" xr:uid="{2EB2C02D-F6C3-40AB-AEFE-415DAA629EB2}">
      <formula1>$EH$1:$EH$2</formula1>
    </dataValidation>
    <dataValidation type="list" allowBlank="1" showInputMessage="1" showErrorMessage="1" sqref="K173 N173 K174 N174 K175 N175 K176 N176 K177 N177 K178 N178 K179 N179 K180 N180" xr:uid="{554A5E1F-BFAE-4C39-B666-036DBE10612C}">
      <formula1>$EI$1:$EI$2</formula1>
    </dataValidation>
    <dataValidation type="list" allowBlank="1" showInputMessage="1" showErrorMessage="1" sqref="B12" xr:uid="{E313AF84-D1DC-4ED0-9F88-46125BFB41CE}">
      <formula1>$CB$1:$CB$2</formula1>
    </dataValidation>
    <dataValidation type="list" allowBlank="1" showInputMessage="1" showErrorMessage="1" sqref="B5" xr:uid="{DA339CB9-007C-4425-8449-CE99B9CAC23E}">
      <formula1>$CC$1:$CC$2</formula1>
    </dataValidation>
    <dataValidation type="list" allowBlank="1" showInputMessage="1" showErrorMessage="1" sqref="B6" xr:uid="{03189020-D620-46FC-A39F-5B442985B56B}">
      <formula1>$CD$1:$CD$2</formula1>
    </dataValidation>
    <dataValidation type="list" allowBlank="1" showInputMessage="1" showErrorMessage="1" sqref="B7" xr:uid="{CEB86AF4-0BD4-4676-AC71-A7BDB9979B64}">
      <formula1>$CE$1:$CE$4</formula1>
    </dataValidation>
    <dataValidation type="list" allowBlank="1" showInputMessage="1" showErrorMessage="1" sqref="B54" xr:uid="{5FA02BE6-47B1-4729-A93D-692C162BB8ED}">
      <formula1>$CF$1:$CF$2</formula1>
    </dataValidation>
    <dataValidation type="list" allowBlank="1" showInputMessage="1" showErrorMessage="1" sqref="B58" xr:uid="{0D334FDC-C18C-4FF2-9EF2-7BD8BD6FD4F0}">
      <formula1>$CG$1:$CG$2</formula1>
    </dataValidation>
    <dataValidation type="list" allowBlank="1" showInputMessage="1" showErrorMessage="1" sqref="B59" xr:uid="{F8122B35-FEE1-4989-8911-0938595026E7}">
      <formula1>$CH$1:$CH$2</formula1>
    </dataValidation>
    <dataValidation type="list" allowBlank="1" showInputMessage="1" showErrorMessage="1" sqref="B60" xr:uid="{37B77753-B675-4B13-BA7B-125045DB4686}">
      <formula1>$CI$1:$CI$2</formula1>
    </dataValidation>
    <dataValidation type="list" allowBlank="1" showInputMessage="1" showErrorMessage="1" sqref="B61" xr:uid="{37463CE6-DE38-4CFE-A2AD-C84CF53B6F43}">
      <formula1>$CJ$1:$CJ$3</formula1>
    </dataValidation>
    <dataValidation type="list" allowBlank="1" showInputMessage="1" showErrorMessage="1" sqref="B64" xr:uid="{AFE4D637-77A4-42FA-8C6C-526981C15EB2}">
      <formula1>$CK$1:$CK$2</formula1>
    </dataValidation>
    <dataValidation type="list" allowBlank="1" showInputMessage="1" showErrorMessage="1" sqref="B65" xr:uid="{2FD09E8C-A23F-4B78-BB07-B075422A3342}">
      <formula1>$CL$1:$CL$2</formula1>
    </dataValidation>
    <dataValidation type="list" allowBlank="1" showInputMessage="1" showErrorMessage="1" sqref="B13" xr:uid="{C7B4523C-A5A4-419B-8E0F-04732432B3C2}">
      <formula1>$CM$1:$CM$4</formula1>
    </dataValidation>
    <dataValidation type="list" allowBlank="1" showInputMessage="1" showErrorMessage="1" sqref="B22" xr:uid="{BA82CD44-F3BC-4119-BF35-AFC3E6BD61FA}">
      <formula1>$CN$1:$CN$2</formula1>
    </dataValidation>
    <dataValidation type="list" allowBlank="1" showInputMessage="1" showErrorMessage="1" sqref="B8" xr:uid="{BEC4CC6B-5042-483B-8BBA-4DF3174122D9}">
      <formula1>$CO$1:$CO$2</formula1>
    </dataValidation>
    <dataValidation type="list" allowBlank="1" showInputMessage="1" showErrorMessage="1" sqref="B40" xr:uid="{30FEBA45-A5FC-4666-8FFF-6506A7F01769}">
      <formula1>$CP$1:$CP$3</formula1>
    </dataValidation>
    <dataValidation type="list" allowBlank="1" showInputMessage="1" showErrorMessage="1" sqref="B46" xr:uid="{3FCF259E-F9ED-4007-B50E-C1B66299F49B}">
      <formula1>$CQ$1:$CQ$3</formula1>
    </dataValidation>
    <dataValidation type="list" allowBlank="1" showInputMessage="1" showErrorMessage="1" sqref="B29" xr:uid="{036A475F-AE0D-4040-B9C2-4C8951996268}">
      <formula1>$CR$1:$CR$2</formula1>
    </dataValidation>
    <dataValidation type="list" allowBlank="1" showInputMessage="1" showErrorMessage="1" sqref="B81" xr:uid="{58904A9A-1E5B-4090-88A4-37DE7D371317}">
      <formula1>$CS$1:$CS$2</formula1>
    </dataValidation>
    <dataValidation type="list" allowBlank="1" showInputMessage="1" showErrorMessage="1" sqref="B83" xr:uid="{7E4EEB99-4A5E-4924-81B5-00E4D370F90D}">
      <formula1>$CT$1:$CT$3</formula1>
    </dataValidation>
    <dataValidation type="list" allowBlank="1" showInputMessage="1" showErrorMessage="1" sqref="B84" xr:uid="{1A0E576D-0C7C-4C5C-80A4-EFF471068097}">
      <formula1>$CU$1:$CU$2</formula1>
    </dataValidation>
    <dataValidation type="list" allowBlank="1" showInputMessage="1" showErrorMessage="1" sqref="B76" xr:uid="{9D829122-CB9C-4914-BB20-2B9387DCD8A4}">
      <formula1>$CV$1:$CV$3</formula1>
    </dataValidation>
    <dataValidation type="list" allowBlank="1" showInputMessage="1" showErrorMessage="1" sqref="B77" xr:uid="{DA997FBB-31F8-4E5D-98A4-4B4DBCBD66F7}">
      <formula1>$CW$1:$CW$2</formula1>
    </dataValidation>
    <dataValidation type="list" allowBlank="1" showInputMessage="1" showErrorMessage="1" sqref="B78" xr:uid="{9CB3B0D1-C0AA-4C89-9E3A-1F3C89D7C606}">
      <formula1>$CX$1:$CX$2</formula1>
    </dataValidation>
    <dataValidation type="list" allowBlank="1" showInputMessage="1" showErrorMessage="1" sqref="B93" xr:uid="{1765C414-991E-4B86-A129-EDE8CCE06E1B}">
      <formula1>$CY$1:$CY$2</formula1>
    </dataValidation>
    <dataValidation type="list" allowBlank="1" showInputMessage="1" showErrorMessage="1" sqref="B89" xr:uid="{F86DB1F9-CABE-40FE-83E4-DA7FE2110AE7}">
      <formula1>$CZ$1:$CZ$2</formula1>
    </dataValidation>
    <dataValidation type="list" allowBlank="1" showInputMessage="1" showErrorMessage="1" sqref="B90" xr:uid="{94D1D07E-8D3D-4944-BF6F-8667B9AB5F52}">
      <formula1>$DA$1:$DA$3</formula1>
    </dataValidation>
    <dataValidation type="list" allowBlank="1" showInputMessage="1" showErrorMessage="1" sqref="B91" xr:uid="{44EE1C44-144C-4D15-B6A1-F3D219D76762}">
      <formula1>$DB$1:$DB$2</formula1>
    </dataValidation>
    <dataValidation type="list" allowBlank="1" showInputMessage="1" showErrorMessage="1" sqref="B92" xr:uid="{CEEDC035-3A36-4E68-B60F-FB8CBF1B38AA}">
      <formula1>$DC$1:$DC$2</formula1>
    </dataValidation>
    <dataValidation type="list" allowBlank="1" showInputMessage="1" showErrorMessage="1" sqref="B113" xr:uid="{DD8B8CBD-E729-4639-8A5C-F4ED4F2736C5}">
      <formula1>$DD$1:$DD$2</formula1>
    </dataValidation>
    <dataValidation type="list" allowBlank="1" showInputMessage="1" showErrorMessage="1" sqref="B114" xr:uid="{3B4721C6-7F7D-4FCA-9030-DDEECF0F98E0}">
      <formula1>$DE$1:$DE$2</formula1>
    </dataValidation>
    <dataValidation type="list" allowBlank="1" showInputMessage="1" showErrorMessage="1" sqref="B116" xr:uid="{910242B4-BF7C-4053-91AA-9517F2DF6BE7}">
      <formula1>$DF$1:$DF$2</formula1>
    </dataValidation>
    <dataValidation type="list" allowBlank="1" showInputMessage="1" showErrorMessage="1" sqref="B117" xr:uid="{0EC10B27-21CA-43DE-A25C-ED9AAD8B60BA}">
      <formula1>$DG$1:$DG$2</formula1>
    </dataValidation>
    <dataValidation type="list" allowBlank="1" showInputMessage="1" showErrorMessage="1" sqref="B119" xr:uid="{82B7EC36-D800-4203-8FA8-4BD6C0329744}">
      <formula1>$DH$1:$DH$2</formula1>
    </dataValidation>
    <dataValidation type="list" allowBlank="1" showInputMessage="1" showErrorMessage="1" sqref="B120" xr:uid="{91F7E0A3-4E07-4AFC-86B4-8EEAF1AB2A9D}">
      <formula1>$DI$1:$DI$3</formula1>
    </dataValidation>
    <dataValidation type="list" allowBlank="1" showInputMessage="1" showErrorMessage="1" sqref="B121" xr:uid="{EE1A65A4-55CE-4702-938B-8ACC462BE1B0}">
      <formula1>$DJ$1:$DJ$2</formula1>
    </dataValidation>
    <dataValidation type="list" allowBlank="1" showInputMessage="1" showErrorMessage="1" sqref="B122" xr:uid="{3BB7E14A-AFBC-4F87-AA9E-68E81AAD8B63}">
      <formula1>$DK$1:$DK$2</formula1>
    </dataValidation>
    <dataValidation type="list" allowBlank="1" showInputMessage="1" showErrorMessage="1" sqref="B124" xr:uid="{2EA21389-A15B-46D2-BA05-0060FDBDC923}">
      <formula1>$DL$1:$DL$2</formula1>
    </dataValidation>
    <dataValidation type="list" allowBlank="1" showInputMessage="1" showErrorMessage="1" sqref="B125" xr:uid="{35A0A697-03E6-450B-935C-95EC17E02B61}">
      <formula1>$DM$1:$DM$2</formula1>
    </dataValidation>
    <dataValidation type="list" allowBlank="1" showInputMessage="1" showErrorMessage="1" sqref="B126" xr:uid="{69FD9386-4390-4FFB-BF96-484EE2AB0A1C}">
      <formula1>$DN$1:$DN$2</formula1>
    </dataValidation>
    <dataValidation type="list" showInputMessage="1" showErrorMessage="1" sqref="B88 B115" xr:uid="{9C44E5B0-A622-4CB7-89E4-BD61993B996B}">
      <formula1>$DO$1:$DO$501</formula1>
    </dataValidation>
    <dataValidation type="list" allowBlank="1" showInputMessage="1" showErrorMessage="1" sqref="J42 K42 L42 M42 J43 K43 L43 M43 J44 K44 L44 M44 J45 K45 L45 M45" xr:uid="{FBABC81E-1731-4753-AAA8-A685D4F57D14}">
      <formula1>$DP$1:$DP$2</formula1>
    </dataValidation>
    <dataValidation type="list" allowBlank="1" showInputMessage="1" showErrorMessage="1" sqref="J47 K47 L47 M47 J49 K49 L49 M49 J54 K54 L54 M54 J59 K59 L59 M59" xr:uid="{99565B19-6F85-4F44-8301-D1189BA251E1}">
      <formula1>$DQ$1:$DQ$2</formula1>
    </dataValidation>
    <dataValidation type="list" allowBlank="1" showInputMessage="1" showErrorMessage="1" sqref="J50 K50 L50 M50 J55 K55 L55 M55 J60 K60 L60 M60" xr:uid="{8E2CA51A-A167-4E2B-B6D0-4DBE5006942D}">
      <formula1>$DR$1:$DR$2</formula1>
    </dataValidation>
    <dataValidation type="list" allowBlank="1" showInputMessage="1" showErrorMessage="1" sqref="J51 K51 L51 M51" xr:uid="{7D2ECC56-2FE0-4AAB-8932-E811BD1B0D0B}">
      <formula1>$DS$1:$DS$2</formula1>
    </dataValidation>
    <dataValidation type="list" allowBlank="1" showInputMessage="1" showErrorMessage="1" sqref="J52 K52 L52 M52 J57 K57 L57 M57 J62 K62 L62 M62" xr:uid="{9EF4366C-D42A-4F2C-8027-3D9B44681F78}">
      <formula1>$DT$1:$DT$2</formula1>
    </dataValidation>
    <dataValidation type="list" allowBlank="1" showInputMessage="1" showErrorMessage="1" sqref="J64 K64 L64 M64" xr:uid="{621EBB08-5A83-4939-A43A-04A194186ABC}">
      <formula1>$DU$1:$DU$5</formula1>
    </dataValidation>
    <dataValidation type="list" allowBlank="1" showInputMessage="1" showErrorMessage="1" sqref="J65 K65 L65 M65" xr:uid="{D0A263C2-7227-483B-BD3F-470232C2B2ED}">
      <formula1>$DV$1:$DV$2</formula1>
    </dataValidation>
    <dataValidation type="list" showInputMessage="1" showErrorMessage="1" sqref="I74 I71:J71" xr:uid="{3CBACF65-B422-4408-B0E7-D6EDFF29CEB7}">
      <formula1>$DW$1:$DW$2</formula1>
    </dataValidation>
    <dataValidation type="list" showInputMessage="1" showErrorMessage="1" sqref="I72:J72" xr:uid="{6EAD6343-6E9E-4C95-A090-A43875E7A929}">
      <formula1>$DX$1:$DX$2</formula1>
    </dataValidation>
    <dataValidation type="list" showInputMessage="1" showErrorMessage="1" sqref="I77:J77" xr:uid="{B34BBBC6-0F1D-4994-ADCD-1171D1376C5B}">
      <formula1>$EA$1:$EA$2</formula1>
    </dataValidation>
    <dataValidation type="list" showInputMessage="1" showErrorMessage="1" sqref="J80" xr:uid="{77250276-D0AA-4F96-8971-1D43E594D3B4}">
      <formula1>$DY$1:$DY$5</formula1>
    </dataValidation>
    <dataValidation type="list" showInputMessage="1" showErrorMessage="1" sqref="J81" xr:uid="{93B1F6EC-3288-488B-BF08-7CB5D909CB94}">
      <formula1>$DZ$1:$DZ$3</formula1>
    </dataValidation>
  </dataValidations>
  <hyperlinks>
    <hyperlink ref="E5" location="'Справка'!A902" display="Подробнее" xr:uid="{82AB9AB0-3132-43EB-9EB9-2BC66C1B29B0}"/>
    <hyperlink ref="E6" location="'Справка'!A911" display="Подробнее" xr:uid="{0ED53AF3-52EA-449B-99D4-1D0176BDC670}"/>
    <hyperlink ref="E7" location="'Справка'!A918" display="Подробнее" xr:uid="{8B66FB63-CDAF-4680-9C9D-9FC90548CF1E}"/>
    <hyperlink ref="E8" location="'Справка'!A928" display="Подробнее" xr:uid="{BF0606AF-9717-425D-8022-15B43572DDDD}"/>
    <hyperlink ref="E9" location="'Справка'!A939" display="Подробнее" xr:uid="{6AB7D79A-1AA3-4D21-B0D6-3AD67664D1B8}"/>
    <hyperlink ref="E12" location="'Справка'!A948" display="Подробнее" xr:uid="{7BF6E2C6-89CD-496A-8A09-DE60A4605050}"/>
    <hyperlink ref="E13" location="'Справка'!A957" display="Подробнее" xr:uid="{16E02BAF-D00E-4CBD-B89D-A15A6200CFB1}"/>
    <hyperlink ref="E14" location="'Справка'!A964" display="Подробнее" xr:uid="{11B4F49A-1553-481F-ACCD-ED110607A8D5}"/>
    <hyperlink ref="E15" location="'Справка'!A974" display="Подробнее" xr:uid="{6696FCBD-E7F0-4DD4-AA90-801E1B63405D}"/>
    <hyperlink ref="E16" location="'Справка'!A984" display="Подробнее" xr:uid="{ED2992FF-526A-4E7A-A3B5-992338499493}"/>
    <hyperlink ref="E17" location="'Справка'!A993" display="Подробнее" xr:uid="{3F9CBA66-3BC4-4F73-AAE3-791845CA0C46}"/>
    <hyperlink ref="E18" location="'Справка'!A1002" display="Подробнее" xr:uid="{8BDDC8B9-7DEE-4A5B-8407-C9772A8CA788}"/>
    <hyperlink ref="E22" location="'Справка'!A1011" display="Подробнее" xr:uid="{06754FD7-5D5B-4D7E-A973-F6E9541C4094}"/>
    <hyperlink ref="E23" location="'Справка'!A1020" display="Подробнее" xr:uid="{1B936F14-B9EB-4E20-896C-AD59D240756D}"/>
    <hyperlink ref="E24" location="'Справка'!A1027" display="Подробнее" xr:uid="{828E856D-84DD-4563-8C32-B3552E34B768}"/>
    <hyperlink ref="E25" location="'Справка'!A1033" display="Подробнее" xr:uid="{6713F744-FF82-4CC4-B314-372577653542}"/>
    <hyperlink ref="E26" location="'Справка'!A1042" display="Подробнее" xr:uid="{74760237-8088-41C1-BC78-6790C7B89825}"/>
    <hyperlink ref="E27" location="'Справка'!A1051" display="Подробнее" xr:uid="{C202AAE7-C6D1-40DC-A16A-5B714E82F2F8}"/>
    <hyperlink ref="E29" location="'Справка'!A1060" display="Подробнее" xr:uid="{7D6C745A-CF97-4DF9-A9A9-D7D6FB3760B6}"/>
    <hyperlink ref="E30" location="'Справка'!A1066" display="Подробнее" xr:uid="{B123EC34-38E5-4F3D-B134-A4C32C3A9643}"/>
    <hyperlink ref="E31" location="'Справка'!A1073" display="Подробнее" xr:uid="{EA4B80D4-CAF5-4318-B9E1-FBDE522DCD1A}"/>
    <hyperlink ref="E32" location="'Справка'!A1080" display="Подробнее" xr:uid="{0D64F8A4-640B-4D2A-9D18-0211401A7E88}"/>
    <hyperlink ref="E33" location="'Справка'!A1087" display="Подробнее" xr:uid="{C9E88DFD-8D94-4AD1-87D0-01CAEF8E7093}"/>
    <hyperlink ref="E35" location="'Справка'!A1095" display="Подробнее" xr:uid="{CDFE74F0-8146-4F15-B35C-0264D89DB575}"/>
    <hyperlink ref="E36" location="'Справка'!A1101" display="Подробнее" xr:uid="{37B07332-06FD-478C-A08D-EBB66AA6D266}"/>
    <hyperlink ref="E40" location="'Справка'!A1108" display="Подробнее" xr:uid="{6CAFE56F-9E9F-4A20-88E6-DF727A68325C}"/>
    <hyperlink ref="E41" location="'Справка'!A1127" display="Подробнее" xr:uid="{0E8CEB01-1480-4FC5-AA25-DFAC419AFF51}"/>
    <hyperlink ref="E43" location="'Справка'!A1135" display="Подробнее" xr:uid="{3DA69E71-863F-45A8-B7AA-D4BA231ADBB1}"/>
    <hyperlink ref="E45" location="'Справка'!A1145" display="Подробнее" xr:uid="{3A12BA05-30F7-4ADF-AF75-6F7B66FD6B4D}"/>
    <hyperlink ref="E46" location="'Справка'!A1152" display="Подробнее" xr:uid="{C4DCDE08-DAE6-483E-8EE7-A8A93153E85D}"/>
    <hyperlink ref="E47" location="'Справка'!A1163" display="Подробнее" xr:uid="{4BC6949F-A64B-4525-A5BB-DFDABB5FBA64}"/>
    <hyperlink ref="E48" location="'Справка'!A1170" display="Подробнее" xr:uid="{ACC46864-BFFA-4F43-8DDD-16E7CCE707DE}"/>
    <hyperlink ref="E49" location="'Справка'!A1177" display="Подробнее" xr:uid="{22B27117-8518-410C-8E9B-13898A010C0A}"/>
    <hyperlink ref="E50" location="'Справка'!A1187" display="Подробнее" xr:uid="{BD6B46FB-12D9-4000-9C49-B6CF8797960E}"/>
    <hyperlink ref="E54" location="'Справка'!A1197" display="Подробнее" xr:uid="{E5525309-3B53-4285-BC31-E61FC866EE0A}"/>
    <hyperlink ref="E55" location="'Справка'!A1204" display="Подробнее" xr:uid="{B5061794-7DCD-4D58-9EBF-58AE026E10D3}"/>
    <hyperlink ref="E56" location="'Справка'!A1211" display="Подробнее" xr:uid="{AD6C678D-50A2-4CE0-80FF-B1FE728A186C}"/>
    <hyperlink ref="E57" location="'Справка'!A1219" display="Подробнее" xr:uid="{C2B51DF5-47B8-4A6B-8E6E-AB6CEDC01358}"/>
    <hyperlink ref="E58" location="'Справка'!A1227" display="Подробнее" xr:uid="{E9EF0FE6-516B-4DF8-8B0D-93CB990B1597}"/>
    <hyperlink ref="E59" location="'Справка'!A1234" display="Подробнее" xr:uid="{AB81E781-DB81-4E1D-9417-0470978630D0}"/>
    <hyperlink ref="E60" location="'Справка'!A1242" display="Подробнее" xr:uid="{FAA47A09-855F-453E-BBB1-877F46A795FE}"/>
    <hyperlink ref="E61" location="'Справка'!A1250" display="Подробнее" xr:uid="{5E9D002E-9FE2-4F16-96E4-D48727AC6A34}"/>
    <hyperlink ref="E62" location="'Справка'!A1257" display="Подробнее" xr:uid="{C8C6897E-45A5-410C-A657-4571DD1A5CF8}"/>
    <hyperlink ref="E63" location="'Справка'!A1266" display="Подробнее" xr:uid="{6D41B2DA-F2D1-4FDB-AC30-BF6B95499FA2}"/>
    <hyperlink ref="E64" location="'Справка'!A1275" display="Подробнее" xr:uid="{B8357CDF-585E-4C0E-8D92-88E2C7C89E5D}"/>
    <hyperlink ref="E65" location="'Справка'!A1281" display="Подробнее" xr:uid="{1A3178D1-35F6-40DA-9F34-A1EC0A902D78}"/>
    <hyperlink ref="E67" location="'Справка'!A1291" display="Подробнее" xr:uid="{4F9F0EDE-DDC0-4BCA-9F2B-4C15A5D7EE76}"/>
    <hyperlink ref="E68" location="'Справка'!A1299" display="Подробнее" xr:uid="{58CA7FC4-A001-4494-9736-74A7EA1F0E97}"/>
    <hyperlink ref="E69" location="'Справка'!A1307" display="Подробнее" xr:uid="{5D53948E-4BCC-4F34-B5CF-7CCC6B65D723}"/>
    <hyperlink ref="E71" location="'Справка'!A1315" display="Подробнее" xr:uid="{6BCD41B5-53B5-46D6-AB21-873428182F4C}"/>
    <hyperlink ref="E72" location="'Справка'!A1322" display="Подробнее" xr:uid="{273A316F-CD1B-424C-8E3D-FF7BC4B6C3EB}"/>
    <hyperlink ref="E75" location="'Справка'!A1329" display="Подробнее" xr:uid="{1DF57F5A-7598-47C3-B723-3AF67BEA29CA}"/>
    <hyperlink ref="E76" location="'Справка'!A1339" display="Подробнее" xr:uid="{EDA7A50D-63C5-4279-8BCB-834442CE1BEF}"/>
    <hyperlink ref="E77" location="'Справка'!A1348" display="Подробнее" xr:uid="{8DD6A852-66C0-4827-A49F-9302504A5A8B}"/>
    <hyperlink ref="E78" location="'Справка'!A1361" display="Подробнее" xr:uid="{1533F69C-28F7-4D7D-BEA8-1EBAA88FB24F}"/>
    <hyperlink ref="E79" location="'Справка'!A1371" display="Подробнее" xr:uid="{A36E22C5-E7B5-4F11-8FED-9A9506B48F18}"/>
    <hyperlink ref="E80" location="'Справка'!A1379" display="Подробнее" xr:uid="{A74EFED1-A41B-45FF-A2F3-3151A7187DFF}"/>
    <hyperlink ref="E81" location="'Справка'!A1387" display="Подробнее" xr:uid="{05D4245A-7B2E-404E-ACC8-9BB4EB281C78}"/>
    <hyperlink ref="E82" location="'Справка'!A1395" display="Подробнее" xr:uid="{AF8EE912-78FC-4F4C-8408-A59F3F78FAB0}"/>
    <hyperlink ref="E83" location="'Справка'!A1402" display="Подробнее" xr:uid="{BC56CB5C-B6CC-4012-8531-9AEC58CCD253}"/>
    <hyperlink ref="E84" location="'Справка'!A1422" display="Подробнее" xr:uid="{C7C66DB6-C64D-4CD0-A38C-BD484C79926F}"/>
    <hyperlink ref="E85" location="'Справка'!A1431" display="Подробнее" xr:uid="{1509CB5B-E1C6-4725-9FA8-EE3BEA3E9E8B}"/>
    <hyperlink ref="E88" location="'Справка'!A1439" display="Подробнее" xr:uid="{3082FF5C-A616-451F-B692-22182C555F13}"/>
    <hyperlink ref="E89" location="'Справка'!A1447" display="Подробнее" xr:uid="{EB27C9D4-715B-4FD9-8432-3C7FA2E1AA32}"/>
    <hyperlink ref="E90" location="'Справка'!A1453" display="Подробнее" xr:uid="{56D971F8-7C93-4230-9D0E-D260B79FA43B}"/>
    <hyperlink ref="E91" location="'Справка'!A1460" display="Подробнее" xr:uid="{48CC9C04-9A0B-416C-BCE3-17CDDFAE8471}"/>
    <hyperlink ref="E92" location="'Справка'!A1466" display="Подробнее" xr:uid="{8C27763C-6F1F-419A-B926-0196E9322841}"/>
    <hyperlink ref="E93" location="'Справка'!A1474" display="Подробнее" xr:uid="{DBB29ED6-D9D3-4C19-A8FB-583D8E189568}"/>
    <hyperlink ref="E94" location="'Справка'!A1480" display="Подробнее" xr:uid="{5F755101-1E2C-48C3-94FE-B2AE2AC2D900}"/>
    <hyperlink ref="E95" location="'Справка'!A1486" display="Подробнее" xr:uid="{5529A80C-D445-45AE-8416-7CD601AB9A8F}"/>
    <hyperlink ref="E96" location="'Справка'!A1492" display="Подробнее" xr:uid="{0625A9BA-3E10-4B7C-9347-8FB1C9269309}"/>
    <hyperlink ref="E97" location="'Справка'!A1499" display="Подробнее" xr:uid="{59EC42A5-1BB5-4159-988E-53336A4B250C}"/>
    <hyperlink ref="E98" location="'Справка'!A1505" display="Подробнее" xr:uid="{8C69994C-2EE7-46DC-AD19-F274895F2580}"/>
    <hyperlink ref="E99" location="'Справка'!A1511" display="Подробнее" xr:uid="{54F9AC99-4CF7-4CD0-BA6F-5D19DAB40CC4}"/>
    <hyperlink ref="E100" location="'Справка'!A1517" display="Подробнее" xr:uid="{21D3441C-9AEA-44C3-BAB8-A1BF186FF164}"/>
    <hyperlink ref="E101" location="'Справка'!A1523" display="Подробнее" xr:uid="{1D34439A-8115-4404-B999-E5935EF511AE}"/>
    <hyperlink ref="E102" location="'Справка'!A1527" display="Подробнее" xr:uid="{8978AD70-43C1-4C27-963E-35715C690CD5}"/>
    <hyperlink ref="E103" location="'Справка'!A1531" display="Подробнее" xr:uid="{4FCA3905-1603-4ABB-8433-EF709B2A06D3}"/>
    <hyperlink ref="E104" location="'Справка'!A1535" display="Подробнее" xr:uid="{50EC46F6-2317-4068-B29B-9A95E2B0DCBF}"/>
    <hyperlink ref="E105" location="'Справка'!A1539" display="Подробнее" xr:uid="{6F704B42-384A-4054-8D21-CE38E61FDD34}"/>
    <hyperlink ref="E108" location="'Справка'!A1543" display="Подробнее" xr:uid="{A8347D0E-458E-41F9-8545-4715CF8D4239}"/>
    <hyperlink ref="E109" location="'Справка'!A1556" display="Подробнее" xr:uid="{5D044981-D4A4-46C7-BB02-D2C15F119E86}"/>
    <hyperlink ref="E110" location="'Справка'!A1563" display="Подробнее" xr:uid="{244100AC-F7EA-41F1-AFDA-EE0D0D454E09}"/>
    <hyperlink ref="E113" location="'Справка'!A1572" display="Подробнее" xr:uid="{8E6BC193-4059-4041-8832-BC2D4D2354A8}"/>
    <hyperlink ref="E114" location="'Справка'!A1578" display="Подробнее" xr:uid="{6BF0C69B-26A6-4197-A4F4-1AE77D4704FC}"/>
    <hyperlink ref="E115" location="'Справка'!A1586" display="Подробнее" xr:uid="{00112EDF-E689-4406-896B-90382B32D86B}"/>
    <hyperlink ref="E116" location="'Справка'!A1593" display="Подробнее" xr:uid="{3CE693DA-8278-453E-B171-D767F571D414}"/>
    <hyperlink ref="E117" location="'Справка'!A1599" display="Подробнее" xr:uid="{23483FC5-B981-47BB-8856-2B023AC25938}"/>
    <hyperlink ref="E118" location="'Справка'!A1606" display="Подробнее" xr:uid="{FADF892C-F36D-4E4D-ABC1-4253A2157B28}"/>
    <hyperlink ref="E119" location="'Справка'!A1613" display="Подробнее" xr:uid="{479FDF5E-AEA5-4E1D-AA30-B74933B7DA14}"/>
    <hyperlink ref="E120" location="'Справка'!A1620" display="Подробнее" xr:uid="{A8323CE6-286B-4684-B73A-BF6B9C67E14B}"/>
    <hyperlink ref="E121" location="'Справка'!A1628" display="Подробнее" xr:uid="{A671CD94-10B7-4F73-84C6-923214FAF521}"/>
    <hyperlink ref="E122" location="'Справка'!A1635" display="Подробнее" xr:uid="{347917F2-66CB-4D10-8968-287AB88B55F9}"/>
    <hyperlink ref="E123" location="'Справка'!A1641" display="Подробнее" xr:uid="{16839CDE-381E-42E4-9130-FCA80F8DCA7F}"/>
    <hyperlink ref="E124" location="'Справка'!A1647" display="Подробнее" xr:uid="{DE761934-14E9-4EDE-88C2-4D51D72D7EA8}"/>
    <hyperlink ref="E125" location="'Справка'!A1653" display="Подробнее" xr:uid="{9A296B0B-69E7-4348-8089-D5808E3C2435}"/>
    <hyperlink ref="E126" location="'Справка'!A1660" display="Подробнее" xr:uid="{64BC6400-066B-4714-AAF9-B340AD2B6413}"/>
    <hyperlink ref="E127" location="'Справка'!A1666" display="Подробнее" xr:uid="{45BE4ABA-1C57-4386-8B7A-2FDA357501B7}"/>
    <hyperlink ref="E128" location="'Справка'!A1673" display="Подробнее" xr:uid="{30729799-EF0B-4E4C-B128-F03C8A034C1A}"/>
    <hyperlink ref="E129" location="'Справка'!A1680" display="Подробнее" xr:uid="{6FD92F52-8F9D-4F90-9EC9-86A2DC2EA0DB}"/>
    <hyperlink ref="E130" location="'Справка'!A1687" display="Подробнее" xr:uid="{D2101E37-0763-41E2-B9EA-6F9C6D8649E1}"/>
    <hyperlink ref="M19" location="'Справка'!A1833" display="Подробнее" xr:uid="{CC107636-1C0F-4651-860F-ED21C9866400}"/>
    <hyperlink ref="M20" location="'Справка'!A1839" display="Подробнее" xr:uid="{43870AD1-9828-4EC4-8B7F-5B8CF6710B6F}"/>
    <hyperlink ref="M21" location="'Справка'!A1845" display="Подробнее" xr:uid="{B6631B5E-D5FA-480F-9192-E6BCFCB37C04}"/>
    <hyperlink ref="M22" location="'Справка'!A1852" display="Подробнее" xr:uid="{64494A25-844C-4E21-AED1-BFB544418785}"/>
    <hyperlink ref="M23" location="'Справка'!A1860" display="Подробнее" xr:uid="{5C64FC7B-9239-47D9-BB6C-931E613B6371}"/>
    <hyperlink ref="M27" location="'Справка'!A1772" display="Подробнее" xr:uid="{C894170A-2DD3-4D50-943E-88B7A08FBEAB}"/>
    <hyperlink ref="M28" location="'Справка'!A1780" display="Подробнее" xr:uid="{3411FC62-EB1D-4A7F-971C-4D23C1F73FC0}"/>
    <hyperlink ref="M29" location="'Справка'!A1789" display="Подробнее" xr:uid="{82218756-4A63-4CED-B889-C31869D69216}"/>
    <hyperlink ref="M30" location="'Справка'!A1799" display="Подробнее" xr:uid="{A06A8F68-4AFE-4CA3-A61C-849D29F3EC55}"/>
    <hyperlink ref="M31" location="'Справка'!A1806" display="Подробнее" xr:uid="{2EC094DF-63DB-4519-BCDA-2A9ACCC15EDB}"/>
    <hyperlink ref="M32" location="'Справка'!A1815" display="Подробнее" xr:uid="{621097C7-5DFC-459D-8EAB-F90E1242A898}"/>
    <hyperlink ref="M33" location="'Справка'!A1824" display="Подробнее" xr:uid="{B0D6343C-453D-4754-8818-D6F1F5F31FF0}"/>
    <hyperlink ref="M71" location="'Справка'!A1694" display="Подробнее" xr:uid="{8346F806-7231-4F3A-8868-764A080FA73B}"/>
    <hyperlink ref="M72" location="'Справка'!A1699" display="Подробнее" xr:uid="{E01886B5-BD3D-4BDC-83E9-87AA89C90E50}"/>
    <hyperlink ref="M73" location="'Справка'!A1704" display="Подробнее" xr:uid="{3B98081B-33F3-4FE6-8A4C-C2AF414C755E}"/>
    <hyperlink ref="M74" location="'Справка'!A1713" display="Подробнее" xr:uid="{1FBD993A-CFF9-494D-A7FF-41C251E96906}"/>
    <hyperlink ref="M75" location="'Справка'!A1718" display="Подробнее" xr:uid="{2D3BFC94-FC2A-4FE0-B4C0-98F437A337A9}"/>
    <hyperlink ref="M76" location="'Справка'!A1723" display="Подробнее" xr:uid="{D5A478FE-C175-4101-8DA4-E96332E96C19}"/>
    <hyperlink ref="M77" location="'Справка'!A1728" display="Подробнее" xr:uid="{CAAF5AA9-0A19-456C-97D6-654BACF7CBB8}"/>
    <hyperlink ref="M78" location="'Справка'!A1737" display="Подробнее" xr:uid="{5B61612A-17C5-4509-877B-F5660F0FB7D4}"/>
    <hyperlink ref="M79" location="'Справка'!A1745" display="Подробнее" xr:uid="{A267D95E-34DB-4EFF-B383-EF93E87E78EE}"/>
    <hyperlink ref="M80" location="'Справка'!A1752" display="Подробнее" xr:uid="{733F2EAC-DFBD-44A6-A1BC-0C54500B3FC6}"/>
    <hyperlink ref="M81" location="'Справка'!A1757" display="Подробнее" xr:uid="{3E7AEE1A-84CC-4296-8F67-5040075CEFBF}"/>
    <hyperlink ref="M82" location="'Справка'!A1762" display="Подробнее" xr:uid="{86E70426-48CC-42B9-ADB1-1C00ED7F352F}"/>
    <hyperlink ref="M83" location="'Справка'!A1767" display="Подробнее" xr:uid="{30FF1332-F27E-4F8A-8392-017037662BEA}"/>
    <hyperlink ref="AI1" location="'Справка'!A814" display="Контрольные точки диаграмм (Подробнее)" xr:uid="{65EBE3C4-E823-485C-98E4-A2D7BDFDD108}"/>
    <hyperlink ref="H2" location="'Справка'!A680" display="Единицы измерения (Подробнее)" xr:uid="{F93702A1-AC85-4584-ABF8-501021D570BA}"/>
    <hyperlink ref="O2" location="'Справка'!A709" display="Сочетания нагрузок (Подробнее)" xr:uid="{A50885C9-06C8-47B0-A3EF-5EDC1573DA14}"/>
    <hyperlink ref="H11" location="'Справка'!A697" display="Система знаков (Подробнее)" xr:uid="{755A1E20-46C2-4DB6-95DF-AD49F94010E2}"/>
    <hyperlink ref="H17" location="'Справка'!A777" display="Материал арматуры (Подробнее)" xr:uid="{AF53A839-CA6D-4C6F-A194-BD4E58888583}"/>
    <hyperlink ref="H25" location="'Справка'!A768" display="Материал бетона (Подробнее)" xr:uid="{26E0F54C-6F33-4BA4-812E-72C88D4E054C}"/>
    <hyperlink ref="H35" location="'Справка'!A786" display="Настройка расчетных профилей (Подробнее)" xr:uid="{EE2203D1-DF25-445E-9C0D-7B4EDB7718FF}"/>
    <hyperlink ref="P36" location="'Справка'!A748" display="Нагрузки для устойчивости (Подробнее)" xr:uid="{A9D32958-FABA-4FEE-94D8-CC53BD36835C}"/>
    <hyperlink ref="AI58" location="'Справка'!A758" display="СП 35.13330.2011, таблица 7.21 (Подробнее)" xr:uid="{A242CD33-02DB-4330-80A6-6F5A2C85A821}"/>
    <hyperlink ref="H69" location="'Справка'!A820" display="Аннотации схемы (Подробнее)" xr:uid="{8656CC7D-E5D3-4536-85A4-33A9ACD82CAC}"/>
    <hyperlink ref="H85" location="'Справка'!A831" display="Круглое сечение (Подробнее)" xr:uid="{7CDACDCB-C8EA-4008-B3F7-34163D358A7F}"/>
    <hyperlink ref="H97" location="'Справка'!A870" display="Сечение из прямоугольников (Подробнее)" xr:uid="{4309404B-5285-45A7-83E2-5BC2A86D6E2D}"/>
    <hyperlink ref="H127" location="'Справка'!A840" display="Скругленный прямоугольник (Подробнее)" xr:uid="{6B2BFAC3-F108-4AAE-B7E7-F9358C16670D}"/>
    <hyperlink ref="H152" location="'Справка'!A852" display="Пустотелый скругленный прямоугольник (Подробнее)" xr:uid="{84E29AAF-C983-4EC3-8B1A-C99E20270E4C}"/>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DCD380-D510-41C8-97D3-05DA9E1530BE}">
  <sheetPr codeName="Лист2">
    <outlinePr summaryBelow="0"/>
  </sheetPr>
  <dimension ref="A1:F2007"/>
  <sheetViews>
    <sheetView workbookViewId="0"/>
  </sheetViews>
  <sheetFormatPr defaultRowHeight="12.75" outlineLevelRow="1" x14ac:dyDescent="0.2"/>
  <cols>
    <col min="1" max="1" width="34.7109375" style="32" customWidth="1"/>
    <col min="2" max="2" width="118.7109375" style="32" customWidth="1"/>
    <col min="3" max="4" width="18.7109375" style="32" customWidth="1"/>
    <col min="5" max="6" width="26.7109375" style="32" customWidth="1"/>
    <col min="7" max="16384" width="9.140625" style="31"/>
  </cols>
  <sheetData>
    <row r="1" spans="1:6" ht="20.25" collapsed="1" x14ac:dyDescent="0.2">
      <c r="A1" s="55" t="s">
        <v>629</v>
      </c>
      <c r="B1" s="55"/>
      <c r="C1" s="55"/>
      <c r="D1" s="55"/>
      <c r="E1" s="55"/>
      <c r="F1" s="55"/>
    </row>
    <row r="2" spans="1:6" hidden="1" outlineLevel="1" x14ac:dyDescent="0.2">
      <c r="A2" s="52" t="s">
        <v>630</v>
      </c>
      <c r="B2" s="52"/>
      <c r="C2" s="52"/>
      <c r="D2" s="52"/>
      <c r="E2" s="52"/>
      <c r="F2" s="52"/>
    </row>
    <row r="3" spans="1:6" hidden="1" outlineLevel="1" x14ac:dyDescent="0.2">
      <c r="A3" s="52" t="s">
        <v>631</v>
      </c>
      <c r="B3" s="52"/>
      <c r="C3" s="52"/>
      <c r="D3" s="52"/>
      <c r="E3" s="52"/>
      <c r="F3" s="52"/>
    </row>
    <row r="4" spans="1:6" hidden="1" outlineLevel="1" x14ac:dyDescent="0.2">
      <c r="A4" s="52" t="s">
        <v>632</v>
      </c>
      <c r="B4" s="52"/>
      <c r="C4" s="52"/>
      <c r="D4" s="52"/>
      <c r="E4" s="52"/>
      <c r="F4" s="52"/>
    </row>
    <row r="5" spans="1:6" hidden="1" outlineLevel="1" x14ac:dyDescent="0.2">
      <c r="A5" s="52" t="s">
        <v>633</v>
      </c>
      <c r="B5" s="52"/>
      <c r="C5" s="52"/>
      <c r="D5" s="52"/>
      <c r="E5" s="52"/>
      <c r="F5" s="52"/>
    </row>
    <row r="6" spans="1:6" hidden="1" outlineLevel="1" x14ac:dyDescent="0.2">
      <c r="A6" s="43"/>
      <c r="B6" s="43"/>
      <c r="C6" s="43"/>
      <c r="D6" s="43"/>
      <c r="E6" s="43"/>
      <c r="F6" s="43"/>
    </row>
    <row r="7" spans="1:6" ht="16.5" hidden="1" outlineLevel="1" x14ac:dyDescent="0.2">
      <c r="A7" s="53" t="s">
        <v>634</v>
      </c>
      <c r="B7" s="53"/>
      <c r="C7" s="53"/>
      <c r="D7" s="53"/>
      <c r="E7" s="53"/>
      <c r="F7" s="53"/>
    </row>
    <row r="8" spans="1:6" hidden="1" outlineLevel="1" x14ac:dyDescent="0.2">
      <c r="A8" s="52" t="s">
        <v>635</v>
      </c>
      <c r="B8" s="52"/>
      <c r="C8" s="52"/>
      <c r="D8" s="52"/>
      <c r="E8" s="52"/>
      <c r="F8" s="52"/>
    </row>
    <row r="9" spans="1:6" hidden="1" outlineLevel="1" x14ac:dyDescent="0.2">
      <c r="A9" s="52" t="s">
        <v>636</v>
      </c>
      <c r="B9" s="52"/>
      <c r="C9" s="52"/>
      <c r="D9" s="52"/>
      <c r="E9" s="52"/>
      <c r="F9" s="52"/>
    </row>
    <row r="10" spans="1:6" hidden="1" outlineLevel="1" x14ac:dyDescent="0.2">
      <c r="A10" s="52" t="s">
        <v>637</v>
      </c>
      <c r="B10" s="52"/>
      <c r="C10" s="52"/>
      <c r="D10" s="52"/>
      <c r="E10" s="52"/>
      <c r="F10" s="52"/>
    </row>
    <row r="11" spans="1:6" hidden="1" outlineLevel="1" x14ac:dyDescent="0.2">
      <c r="A11" s="52" t="s">
        <v>638</v>
      </c>
      <c r="B11" s="52"/>
      <c r="C11" s="52"/>
      <c r="D11" s="52"/>
      <c r="E11" s="52"/>
      <c r="F11" s="52"/>
    </row>
    <row r="12" spans="1:6" hidden="1" outlineLevel="1" x14ac:dyDescent="0.2">
      <c r="A12" s="52" t="s">
        <v>639</v>
      </c>
      <c r="B12" s="52"/>
      <c r="C12" s="52"/>
      <c r="D12" s="52"/>
      <c r="E12" s="52"/>
      <c r="F12" s="52"/>
    </row>
    <row r="13" spans="1:6" hidden="1" outlineLevel="1" x14ac:dyDescent="0.2">
      <c r="A13" s="52" t="s">
        <v>640</v>
      </c>
      <c r="B13" s="52"/>
      <c r="C13" s="52"/>
      <c r="D13" s="52"/>
      <c r="E13" s="52"/>
      <c r="F13" s="52"/>
    </row>
    <row r="14" spans="1:6" hidden="1" outlineLevel="1" x14ac:dyDescent="0.2">
      <c r="A14" s="52" t="s">
        <v>641</v>
      </c>
      <c r="B14" s="52"/>
      <c r="C14" s="52"/>
      <c r="D14" s="52"/>
      <c r="E14" s="52"/>
      <c r="F14" s="52"/>
    </row>
    <row r="15" spans="1:6" hidden="1" outlineLevel="1" x14ac:dyDescent="0.2">
      <c r="A15" s="52" t="s">
        <v>642</v>
      </c>
      <c r="B15" s="52"/>
      <c r="C15" s="52"/>
      <c r="D15" s="52"/>
      <c r="E15" s="52"/>
      <c r="F15" s="52"/>
    </row>
    <row r="16" spans="1:6" hidden="1" outlineLevel="1" x14ac:dyDescent="0.2">
      <c r="A16" s="52" t="s">
        <v>643</v>
      </c>
      <c r="B16" s="52"/>
      <c r="C16" s="52"/>
      <c r="D16" s="52"/>
      <c r="E16" s="52"/>
      <c r="F16" s="52"/>
    </row>
    <row r="17" spans="1:6" hidden="1" outlineLevel="1" x14ac:dyDescent="0.2">
      <c r="A17" s="52" t="s">
        <v>644</v>
      </c>
      <c r="B17" s="52"/>
      <c r="C17" s="52"/>
      <c r="D17" s="52"/>
      <c r="E17" s="52"/>
      <c r="F17" s="52"/>
    </row>
    <row r="18" spans="1:6" hidden="1" outlineLevel="1" x14ac:dyDescent="0.2">
      <c r="A18" s="52" t="s">
        <v>645</v>
      </c>
      <c r="B18" s="52"/>
      <c r="C18" s="52"/>
      <c r="D18" s="52"/>
      <c r="E18" s="52"/>
      <c r="F18" s="52"/>
    </row>
    <row r="19" spans="1:6" hidden="1" outlineLevel="1" x14ac:dyDescent="0.2">
      <c r="A19" s="52" t="s">
        <v>646</v>
      </c>
      <c r="B19" s="52"/>
      <c r="C19" s="52"/>
      <c r="D19" s="52"/>
      <c r="E19" s="52"/>
      <c r="F19" s="52"/>
    </row>
    <row r="20" spans="1:6" hidden="1" outlineLevel="1" x14ac:dyDescent="0.2">
      <c r="A20" s="52" t="s">
        <v>647</v>
      </c>
      <c r="B20" s="52"/>
      <c r="C20" s="52"/>
      <c r="D20" s="52"/>
      <c r="E20" s="52"/>
      <c r="F20" s="52"/>
    </row>
    <row r="21" spans="1:6" hidden="1" outlineLevel="1" x14ac:dyDescent="0.2">
      <c r="A21" s="52" t="s">
        <v>648</v>
      </c>
      <c r="B21" s="52"/>
      <c r="C21" s="52"/>
      <c r="D21" s="52"/>
      <c r="E21" s="52"/>
      <c r="F21" s="52"/>
    </row>
    <row r="22" spans="1:6" hidden="1" outlineLevel="1" x14ac:dyDescent="0.2">
      <c r="A22" s="52" t="s">
        <v>649</v>
      </c>
      <c r="B22" s="52"/>
      <c r="C22" s="52"/>
      <c r="D22" s="52"/>
      <c r="E22" s="52"/>
      <c r="F22" s="52"/>
    </row>
    <row r="23" spans="1:6" hidden="1" outlineLevel="1" x14ac:dyDescent="0.2">
      <c r="A23" s="52" t="s">
        <v>650</v>
      </c>
      <c r="B23" s="52"/>
      <c r="C23" s="52"/>
      <c r="D23" s="52"/>
      <c r="E23" s="52"/>
      <c r="F23" s="52"/>
    </row>
    <row r="24" spans="1:6" hidden="1" outlineLevel="1" x14ac:dyDescent="0.2">
      <c r="A24" s="52" t="s">
        <v>651</v>
      </c>
      <c r="B24" s="52"/>
      <c r="C24" s="52"/>
      <c r="D24" s="52"/>
      <c r="E24" s="52"/>
      <c r="F24" s="52"/>
    </row>
    <row r="25" spans="1:6" hidden="1" outlineLevel="1" x14ac:dyDescent="0.2">
      <c r="A25" s="52" t="s">
        <v>652</v>
      </c>
      <c r="B25" s="52"/>
      <c r="C25" s="52"/>
      <c r="D25" s="52"/>
      <c r="E25" s="52"/>
      <c r="F25" s="52"/>
    </row>
    <row r="26" spans="1:6" hidden="1" outlineLevel="1" x14ac:dyDescent="0.2">
      <c r="A26" s="52" t="s">
        <v>653</v>
      </c>
      <c r="B26" s="52"/>
      <c r="C26" s="52"/>
      <c r="D26" s="52"/>
      <c r="E26" s="52"/>
      <c r="F26" s="52"/>
    </row>
    <row r="27" spans="1:6" hidden="1" outlineLevel="1" x14ac:dyDescent="0.2">
      <c r="A27" s="52" t="s">
        <v>654</v>
      </c>
      <c r="B27" s="52"/>
      <c r="C27" s="52"/>
      <c r="D27" s="52"/>
      <c r="E27" s="52"/>
      <c r="F27" s="52"/>
    </row>
    <row r="28" spans="1:6" hidden="1" outlineLevel="1" x14ac:dyDescent="0.2">
      <c r="A28" s="52" t="s">
        <v>655</v>
      </c>
      <c r="B28" s="52"/>
      <c r="C28" s="52"/>
      <c r="D28" s="52"/>
      <c r="E28" s="52"/>
      <c r="F28" s="52"/>
    </row>
    <row r="29" spans="1:6" hidden="1" outlineLevel="1" x14ac:dyDescent="0.2">
      <c r="A29" s="52" t="s">
        <v>656</v>
      </c>
      <c r="B29" s="52"/>
      <c r="C29" s="52"/>
      <c r="D29" s="52"/>
      <c r="E29" s="52"/>
      <c r="F29" s="52"/>
    </row>
    <row r="30" spans="1:6" hidden="1" outlineLevel="1" x14ac:dyDescent="0.2">
      <c r="A30" s="52" t="s">
        <v>657</v>
      </c>
      <c r="B30" s="52"/>
      <c r="C30" s="52"/>
      <c r="D30" s="52"/>
      <c r="E30" s="52"/>
      <c r="F30" s="52"/>
    </row>
    <row r="31" spans="1:6" hidden="1" outlineLevel="1" x14ac:dyDescent="0.2">
      <c r="A31" s="52" t="s">
        <v>658</v>
      </c>
      <c r="B31" s="52"/>
      <c r="C31" s="52"/>
      <c r="D31" s="52"/>
      <c r="E31" s="52"/>
      <c r="F31" s="52"/>
    </row>
    <row r="32" spans="1:6" hidden="1" outlineLevel="1" x14ac:dyDescent="0.2">
      <c r="A32" s="52" t="s">
        <v>659</v>
      </c>
      <c r="B32" s="52"/>
      <c r="C32" s="52"/>
      <c r="D32" s="52"/>
      <c r="E32" s="52"/>
      <c r="F32" s="52"/>
    </row>
    <row r="33" spans="1:6" hidden="1" outlineLevel="1" x14ac:dyDescent="0.2">
      <c r="A33" s="52" t="s">
        <v>660</v>
      </c>
      <c r="B33" s="52"/>
      <c r="C33" s="52"/>
      <c r="D33" s="52"/>
      <c r="E33" s="52"/>
      <c r="F33" s="52"/>
    </row>
    <row r="34" spans="1:6" hidden="1" outlineLevel="1" x14ac:dyDescent="0.2">
      <c r="A34" s="52" t="s">
        <v>661</v>
      </c>
      <c r="B34" s="52"/>
      <c r="C34" s="52"/>
      <c r="D34" s="52"/>
      <c r="E34" s="52"/>
      <c r="F34" s="52"/>
    </row>
    <row r="35" spans="1:6" hidden="1" outlineLevel="1" x14ac:dyDescent="0.2">
      <c r="A35" s="52" t="s">
        <v>662</v>
      </c>
      <c r="B35" s="52"/>
      <c r="C35" s="52"/>
      <c r="D35" s="52"/>
      <c r="E35" s="52"/>
      <c r="F35" s="52"/>
    </row>
    <row r="36" spans="1:6" hidden="1" outlineLevel="1" x14ac:dyDescent="0.2">
      <c r="A36" s="52" t="s">
        <v>663</v>
      </c>
      <c r="B36" s="52"/>
      <c r="C36" s="52"/>
      <c r="D36" s="52"/>
      <c r="E36" s="52"/>
      <c r="F36" s="52"/>
    </row>
    <row r="37" spans="1:6" hidden="1" outlineLevel="1" x14ac:dyDescent="0.2">
      <c r="A37" s="52" t="s">
        <v>664</v>
      </c>
      <c r="B37" s="52"/>
      <c r="C37" s="52"/>
      <c r="D37" s="52"/>
      <c r="E37" s="52"/>
      <c r="F37" s="52"/>
    </row>
    <row r="38" spans="1:6" hidden="1" outlineLevel="1" x14ac:dyDescent="0.2">
      <c r="A38" s="52" t="s">
        <v>665</v>
      </c>
      <c r="B38" s="52"/>
      <c r="C38" s="52"/>
      <c r="D38" s="52"/>
      <c r="E38" s="52"/>
      <c r="F38" s="52"/>
    </row>
    <row r="39" spans="1:6" hidden="1" outlineLevel="1" x14ac:dyDescent="0.2">
      <c r="A39" s="52" t="s">
        <v>666</v>
      </c>
      <c r="B39" s="52"/>
      <c r="C39" s="52"/>
      <c r="D39" s="52"/>
      <c r="E39" s="52"/>
      <c r="F39" s="52"/>
    </row>
    <row r="40" spans="1:6" hidden="1" outlineLevel="1" x14ac:dyDescent="0.2">
      <c r="A40" s="43"/>
      <c r="B40" s="43"/>
      <c r="C40" s="43"/>
      <c r="D40" s="43"/>
      <c r="E40" s="43"/>
      <c r="F40" s="43"/>
    </row>
    <row r="41" spans="1:6" ht="16.5" hidden="1" outlineLevel="1" x14ac:dyDescent="0.2">
      <c r="A41" s="53" t="s">
        <v>667</v>
      </c>
      <c r="B41" s="53"/>
      <c r="C41" s="53"/>
      <c r="D41" s="53"/>
      <c r="E41" s="53"/>
      <c r="F41" s="53"/>
    </row>
    <row r="42" spans="1:6" hidden="1" outlineLevel="1" x14ac:dyDescent="0.2">
      <c r="A42" s="52" t="s">
        <v>668</v>
      </c>
      <c r="B42" s="52"/>
      <c r="C42" s="52"/>
      <c r="D42" s="52"/>
      <c r="E42" s="52"/>
      <c r="F42" s="52"/>
    </row>
    <row r="43" spans="1:6" hidden="1" outlineLevel="1" x14ac:dyDescent="0.2">
      <c r="A43" s="52" t="s">
        <v>669</v>
      </c>
      <c r="B43" s="52"/>
      <c r="C43" s="52"/>
      <c r="D43" s="52"/>
      <c r="E43" s="52"/>
      <c r="F43" s="52"/>
    </row>
    <row r="44" spans="1:6" ht="42" hidden="1" customHeight="1" outlineLevel="1" x14ac:dyDescent="0.2">
      <c r="A44" s="54"/>
      <c r="B44" s="54"/>
      <c r="C44" s="54"/>
      <c r="D44" s="54"/>
      <c r="E44" s="54"/>
      <c r="F44" s="54"/>
    </row>
    <row r="45" spans="1:6" ht="42" hidden="1" customHeight="1" outlineLevel="1" x14ac:dyDescent="0.2">
      <c r="A45" s="54"/>
      <c r="B45" s="54"/>
      <c r="C45" s="54"/>
      <c r="D45" s="54"/>
      <c r="E45" s="54"/>
      <c r="F45" s="54"/>
    </row>
    <row r="46" spans="1:6" hidden="1" outlineLevel="1" x14ac:dyDescent="0.2">
      <c r="A46" s="52" t="s">
        <v>670</v>
      </c>
      <c r="B46" s="52"/>
      <c r="C46" s="52"/>
      <c r="D46" s="52"/>
      <c r="E46" s="52"/>
      <c r="F46" s="52"/>
    </row>
    <row r="47" spans="1:6" hidden="1" outlineLevel="1" x14ac:dyDescent="0.2">
      <c r="A47" s="52" t="s">
        <v>671</v>
      </c>
      <c r="B47" s="52"/>
      <c r="C47" s="52"/>
      <c r="D47" s="52"/>
      <c r="E47" s="52"/>
      <c r="F47" s="52"/>
    </row>
    <row r="48" spans="1:6" ht="42" hidden="1" customHeight="1" outlineLevel="1" x14ac:dyDescent="0.2">
      <c r="A48" s="54"/>
      <c r="B48" s="54"/>
      <c r="C48" s="54"/>
      <c r="D48" s="54"/>
      <c r="E48" s="54"/>
      <c r="F48" s="54"/>
    </row>
    <row r="49" spans="1:6" hidden="1" outlineLevel="1" x14ac:dyDescent="0.2">
      <c r="A49" s="52" t="s">
        <v>672</v>
      </c>
      <c r="B49" s="52"/>
      <c r="C49" s="52"/>
      <c r="D49" s="52"/>
      <c r="E49" s="52"/>
      <c r="F49" s="52"/>
    </row>
    <row r="50" spans="1:6" hidden="1" outlineLevel="1" x14ac:dyDescent="0.2">
      <c r="A50" s="52" t="s">
        <v>673</v>
      </c>
      <c r="B50" s="52"/>
      <c r="C50" s="52"/>
      <c r="D50" s="52"/>
      <c r="E50" s="52"/>
      <c r="F50" s="52"/>
    </row>
    <row r="51" spans="1:6" hidden="1" outlineLevel="1" x14ac:dyDescent="0.2">
      <c r="A51" s="43"/>
      <c r="B51" s="43"/>
      <c r="C51" s="43"/>
      <c r="D51" s="43"/>
      <c r="E51" s="43"/>
      <c r="F51" s="43"/>
    </row>
    <row r="52" spans="1:6" ht="16.5" hidden="1" outlineLevel="1" x14ac:dyDescent="0.2">
      <c r="A52" s="53" t="s">
        <v>674</v>
      </c>
      <c r="B52" s="53"/>
      <c r="C52" s="53"/>
      <c r="D52" s="53"/>
      <c r="E52" s="53"/>
      <c r="F52" s="53"/>
    </row>
    <row r="53" spans="1:6" hidden="1" outlineLevel="1" x14ac:dyDescent="0.2">
      <c r="A53" s="52" t="s">
        <v>675</v>
      </c>
      <c r="B53" s="52"/>
      <c r="C53" s="52"/>
      <c r="D53" s="52"/>
      <c r="E53" s="52"/>
      <c r="F53" s="52"/>
    </row>
    <row r="54" spans="1:6" ht="42" hidden="1" customHeight="1" outlineLevel="1" x14ac:dyDescent="0.2">
      <c r="A54" s="54"/>
      <c r="B54" s="54"/>
      <c r="C54" s="54"/>
      <c r="D54" s="54"/>
      <c r="E54" s="54"/>
      <c r="F54" s="54"/>
    </row>
    <row r="55" spans="1:6" hidden="1" outlineLevel="1" x14ac:dyDescent="0.2">
      <c r="A55" s="52" t="s">
        <v>676</v>
      </c>
      <c r="B55" s="52"/>
      <c r="C55" s="52"/>
      <c r="D55" s="52"/>
      <c r="E55" s="52"/>
      <c r="F55" s="52"/>
    </row>
    <row r="56" spans="1:6" hidden="1" outlineLevel="1" x14ac:dyDescent="0.2">
      <c r="A56" s="52" t="s">
        <v>677</v>
      </c>
      <c r="B56" s="52"/>
      <c r="C56" s="52"/>
      <c r="D56" s="52"/>
      <c r="E56" s="52"/>
      <c r="F56" s="52"/>
    </row>
    <row r="57" spans="1:6" hidden="1" outlineLevel="1" x14ac:dyDescent="0.2">
      <c r="A57" s="43"/>
      <c r="B57" s="43"/>
      <c r="C57" s="43"/>
      <c r="D57" s="43"/>
      <c r="E57" s="43"/>
      <c r="F57" s="43"/>
    </row>
    <row r="58" spans="1:6" ht="16.5" hidden="1" outlineLevel="1" x14ac:dyDescent="0.2">
      <c r="A58" s="53" t="s">
        <v>678</v>
      </c>
      <c r="B58" s="53"/>
      <c r="C58" s="53"/>
      <c r="D58" s="53"/>
      <c r="E58" s="53"/>
      <c r="F58" s="53"/>
    </row>
    <row r="59" spans="1:6" hidden="1" outlineLevel="1" x14ac:dyDescent="0.2">
      <c r="A59" s="52" t="s">
        <v>679</v>
      </c>
      <c r="B59" s="52"/>
      <c r="C59" s="52"/>
      <c r="D59" s="52"/>
      <c r="E59" s="52"/>
      <c r="F59" s="52"/>
    </row>
    <row r="60" spans="1:6" hidden="1" outlineLevel="1" x14ac:dyDescent="0.2">
      <c r="A60" s="52" t="s">
        <v>680</v>
      </c>
      <c r="B60" s="52"/>
      <c r="C60" s="52"/>
      <c r="D60" s="52"/>
      <c r="E60" s="52"/>
      <c r="F60" s="52"/>
    </row>
    <row r="61" spans="1:6" ht="42" hidden="1" customHeight="1" outlineLevel="1" x14ac:dyDescent="0.2">
      <c r="A61" s="54"/>
      <c r="B61" s="54"/>
      <c r="C61" s="54"/>
      <c r="D61" s="54"/>
      <c r="E61" s="54"/>
      <c r="F61" s="54"/>
    </row>
    <row r="62" spans="1:6" ht="42" hidden="1" customHeight="1" outlineLevel="1" x14ac:dyDescent="0.2">
      <c r="A62" s="54"/>
      <c r="B62" s="54"/>
      <c r="C62" s="54"/>
      <c r="D62" s="54"/>
      <c r="E62" s="54"/>
      <c r="F62" s="54"/>
    </row>
    <row r="63" spans="1:6" ht="42" hidden="1" customHeight="1" outlineLevel="1" x14ac:dyDescent="0.2">
      <c r="A63" s="54"/>
      <c r="B63" s="54"/>
      <c r="C63" s="54"/>
      <c r="D63" s="54"/>
      <c r="E63" s="54"/>
      <c r="F63" s="54"/>
    </row>
    <row r="64" spans="1:6" hidden="1" outlineLevel="1" x14ac:dyDescent="0.2">
      <c r="A64" s="52" t="s">
        <v>681</v>
      </c>
      <c r="B64" s="52"/>
      <c r="C64" s="52"/>
      <c r="D64" s="52"/>
      <c r="E64" s="52"/>
      <c r="F64" s="52"/>
    </row>
    <row r="65" spans="1:6" hidden="1" outlineLevel="1" x14ac:dyDescent="0.2">
      <c r="A65" s="52" t="s">
        <v>682</v>
      </c>
      <c r="B65" s="52"/>
      <c r="C65" s="52"/>
      <c r="D65" s="52"/>
      <c r="E65" s="52"/>
      <c r="F65" s="52"/>
    </row>
    <row r="66" spans="1:6" hidden="1" outlineLevel="1" x14ac:dyDescent="0.2">
      <c r="A66" s="52" t="s">
        <v>683</v>
      </c>
      <c r="B66" s="52"/>
      <c r="C66" s="52"/>
      <c r="D66" s="52"/>
      <c r="E66" s="52"/>
      <c r="F66" s="52"/>
    </row>
    <row r="67" spans="1:6" hidden="1" outlineLevel="1" x14ac:dyDescent="0.2">
      <c r="A67" s="52" t="s">
        <v>684</v>
      </c>
      <c r="B67" s="52"/>
      <c r="C67" s="52"/>
      <c r="D67" s="52"/>
      <c r="E67" s="52"/>
      <c r="F67" s="52"/>
    </row>
    <row r="68" spans="1:6" hidden="1" outlineLevel="1" x14ac:dyDescent="0.2">
      <c r="A68" s="52" t="s">
        <v>685</v>
      </c>
      <c r="B68" s="52"/>
      <c r="C68" s="52"/>
      <c r="D68" s="52"/>
      <c r="E68" s="52"/>
      <c r="F68" s="52"/>
    </row>
    <row r="69" spans="1:6" hidden="1" outlineLevel="1" x14ac:dyDescent="0.2">
      <c r="A69" s="52" t="s">
        <v>686</v>
      </c>
      <c r="B69" s="52"/>
      <c r="C69" s="52"/>
      <c r="D69" s="52"/>
      <c r="E69" s="52"/>
      <c r="F69" s="52"/>
    </row>
    <row r="70" spans="1:6" hidden="1" outlineLevel="1" x14ac:dyDescent="0.2">
      <c r="A70" s="52" t="s">
        <v>687</v>
      </c>
      <c r="B70" s="52"/>
      <c r="C70" s="52"/>
      <c r="D70" s="52"/>
      <c r="E70" s="52"/>
      <c r="F70" s="52"/>
    </row>
    <row r="71" spans="1:6" hidden="1" outlineLevel="1" x14ac:dyDescent="0.2">
      <c r="A71" s="52" t="s">
        <v>688</v>
      </c>
      <c r="B71" s="52"/>
      <c r="C71" s="52"/>
      <c r="D71" s="52"/>
      <c r="E71" s="52"/>
      <c r="F71" s="52"/>
    </row>
    <row r="72" spans="1:6" hidden="1" outlineLevel="1" x14ac:dyDescent="0.2">
      <c r="A72" s="43"/>
      <c r="B72" s="43"/>
      <c r="C72" s="43"/>
      <c r="D72" s="43"/>
      <c r="E72" s="43"/>
      <c r="F72" s="43"/>
    </row>
    <row r="73" spans="1:6" ht="16.5" hidden="1" outlineLevel="1" x14ac:dyDescent="0.2">
      <c r="A73" s="53" t="s">
        <v>689</v>
      </c>
      <c r="B73" s="53"/>
      <c r="C73" s="53"/>
      <c r="D73" s="53"/>
      <c r="E73" s="53"/>
      <c r="F73" s="53"/>
    </row>
    <row r="74" spans="1:6" hidden="1" outlineLevel="1" x14ac:dyDescent="0.2">
      <c r="A74" s="52" t="s">
        <v>690</v>
      </c>
      <c r="B74" s="52"/>
      <c r="C74" s="52"/>
      <c r="D74" s="52"/>
      <c r="E74" s="52"/>
      <c r="F74" s="52"/>
    </row>
    <row r="75" spans="1:6" ht="98.1" hidden="1" customHeight="1" outlineLevel="1" x14ac:dyDescent="0.2">
      <c r="A75" s="54"/>
      <c r="B75" s="54"/>
      <c r="C75" s="54"/>
      <c r="D75" s="54"/>
      <c r="E75" s="54"/>
      <c r="F75" s="54"/>
    </row>
    <row r="76" spans="1:6" hidden="1" outlineLevel="1" x14ac:dyDescent="0.2">
      <c r="A76" s="52" t="s">
        <v>691</v>
      </c>
      <c r="B76" s="52"/>
      <c r="C76" s="52"/>
      <c r="D76" s="52"/>
      <c r="E76" s="52"/>
      <c r="F76" s="52"/>
    </row>
    <row r="77" spans="1:6" ht="42" hidden="1" customHeight="1" outlineLevel="1" x14ac:dyDescent="0.2">
      <c r="A77" s="54"/>
      <c r="B77" s="54"/>
      <c r="C77" s="54"/>
      <c r="D77" s="54"/>
      <c r="E77" s="54"/>
      <c r="F77" s="54"/>
    </row>
    <row r="78" spans="1:6" ht="42" hidden="1" customHeight="1" outlineLevel="1" x14ac:dyDescent="0.2">
      <c r="A78" s="54"/>
      <c r="B78" s="54"/>
      <c r="C78" s="54"/>
      <c r="D78" s="54"/>
      <c r="E78" s="54"/>
      <c r="F78" s="54"/>
    </row>
    <row r="79" spans="1:6" hidden="1" outlineLevel="1" x14ac:dyDescent="0.2">
      <c r="A79" s="52" t="s">
        <v>692</v>
      </c>
      <c r="B79" s="52"/>
      <c r="C79" s="52"/>
      <c r="D79" s="52"/>
      <c r="E79" s="52"/>
      <c r="F79" s="52"/>
    </row>
    <row r="80" spans="1:6" hidden="1" outlineLevel="1" x14ac:dyDescent="0.2">
      <c r="A80" s="52" t="s">
        <v>693</v>
      </c>
      <c r="B80" s="52"/>
      <c r="C80" s="52"/>
      <c r="D80" s="52"/>
      <c r="E80" s="52"/>
      <c r="F80" s="52"/>
    </row>
    <row r="81" spans="1:6" hidden="1" outlineLevel="1" x14ac:dyDescent="0.2">
      <c r="A81" s="43"/>
      <c r="B81" s="43"/>
      <c r="C81" s="43"/>
      <c r="D81" s="43"/>
      <c r="E81" s="43"/>
      <c r="F81" s="43"/>
    </row>
    <row r="82" spans="1:6" ht="16.5" hidden="1" outlineLevel="1" x14ac:dyDescent="0.2">
      <c r="A82" s="53" t="s">
        <v>694</v>
      </c>
      <c r="B82" s="53"/>
      <c r="C82" s="53"/>
      <c r="D82" s="53"/>
      <c r="E82" s="53"/>
      <c r="F82" s="53"/>
    </row>
    <row r="83" spans="1:6" hidden="1" outlineLevel="1" x14ac:dyDescent="0.2">
      <c r="A83" s="52" t="s">
        <v>695</v>
      </c>
      <c r="B83" s="52"/>
      <c r="C83" s="52"/>
      <c r="D83" s="52"/>
      <c r="E83" s="52"/>
      <c r="F83" s="52"/>
    </row>
    <row r="84" spans="1:6" hidden="1" outlineLevel="1" x14ac:dyDescent="0.2">
      <c r="A84" s="52" t="s">
        <v>696</v>
      </c>
      <c r="B84" s="52"/>
      <c r="C84" s="52"/>
      <c r="D84" s="52"/>
      <c r="E84" s="52"/>
      <c r="F84" s="52"/>
    </row>
    <row r="85" spans="1:6" hidden="1" outlineLevel="1" x14ac:dyDescent="0.2">
      <c r="A85" s="52" t="s">
        <v>697</v>
      </c>
      <c r="B85" s="52"/>
      <c r="C85" s="52"/>
      <c r="D85" s="52"/>
      <c r="E85" s="52"/>
      <c r="F85" s="52"/>
    </row>
    <row r="86" spans="1:6" hidden="1" outlineLevel="1" x14ac:dyDescent="0.2">
      <c r="A86" s="52" t="s">
        <v>698</v>
      </c>
      <c r="B86" s="52"/>
      <c r="C86" s="52"/>
      <c r="D86" s="52"/>
      <c r="E86" s="52"/>
      <c r="F86" s="52"/>
    </row>
    <row r="87" spans="1:6" ht="98.1" hidden="1" customHeight="1" outlineLevel="1" x14ac:dyDescent="0.2">
      <c r="A87" s="54"/>
      <c r="B87" s="54"/>
      <c r="C87" s="54"/>
      <c r="D87" s="54"/>
      <c r="E87" s="54"/>
      <c r="F87" s="54"/>
    </row>
    <row r="88" spans="1:6" ht="98.1" hidden="1" customHeight="1" outlineLevel="1" x14ac:dyDescent="0.2">
      <c r="A88" s="54"/>
      <c r="B88" s="54"/>
      <c r="C88" s="54"/>
      <c r="D88" s="54"/>
      <c r="E88" s="54"/>
      <c r="F88" s="54"/>
    </row>
    <row r="89" spans="1:6" ht="180" hidden="1" customHeight="1" outlineLevel="1" x14ac:dyDescent="0.2">
      <c r="A89" s="54"/>
      <c r="B89" s="54"/>
      <c r="C89" s="54"/>
      <c r="D89" s="54"/>
      <c r="E89" s="54"/>
      <c r="F89" s="54"/>
    </row>
    <row r="90" spans="1:6" hidden="1" outlineLevel="1" x14ac:dyDescent="0.2">
      <c r="A90" s="52" t="s">
        <v>699</v>
      </c>
      <c r="B90" s="52"/>
      <c r="C90" s="52"/>
      <c r="D90" s="52"/>
      <c r="E90" s="52"/>
      <c r="F90" s="52"/>
    </row>
    <row r="91" spans="1:6" hidden="1" outlineLevel="1" x14ac:dyDescent="0.2">
      <c r="A91" s="52" t="s">
        <v>700</v>
      </c>
      <c r="B91" s="52"/>
      <c r="C91" s="52"/>
      <c r="D91" s="52"/>
      <c r="E91" s="52"/>
      <c r="F91" s="52"/>
    </row>
    <row r="92" spans="1:6" hidden="1" outlineLevel="1" x14ac:dyDescent="0.2">
      <c r="A92" s="52" t="s">
        <v>701</v>
      </c>
      <c r="B92" s="52"/>
      <c r="C92" s="52"/>
      <c r="D92" s="52"/>
      <c r="E92" s="52"/>
      <c r="F92" s="52"/>
    </row>
    <row r="93" spans="1:6" ht="42" hidden="1" customHeight="1" outlineLevel="1" x14ac:dyDescent="0.2">
      <c r="A93" s="54"/>
      <c r="B93" s="54"/>
      <c r="C93" s="54"/>
      <c r="D93" s="54"/>
      <c r="E93" s="54"/>
      <c r="F93" s="54"/>
    </row>
    <row r="94" spans="1:6" ht="42" hidden="1" customHeight="1" outlineLevel="1" x14ac:dyDescent="0.2">
      <c r="A94" s="54"/>
      <c r="B94" s="54"/>
      <c r="C94" s="54"/>
      <c r="D94" s="54"/>
      <c r="E94" s="54"/>
      <c r="F94" s="54"/>
    </row>
    <row r="95" spans="1:6" hidden="1" outlineLevel="1" x14ac:dyDescent="0.2">
      <c r="A95" s="52" t="s">
        <v>702</v>
      </c>
      <c r="B95" s="52"/>
      <c r="C95" s="52"/>
      <c r="D95" s="52"/>
      <c r="E95" s="52"/>
      <c r="F95" s="52"/>
    </row>
    <row r="96" spans="1:6" hidden="1" outlineLevel="1" x14ac:dyDescent="0.2">
      <c r="A96" s="52" t="s">
        <v>703</v>
      </c>
      <c r="B96" s="52"/>
      <c r="C96" s="52"/>
      <c r="D96" s="52"/>
      <c r="E96" s="52"/>
      <c r="F96" s="52"/>
    </row>
    <row r="97" spans="1:6" hidden="1" outlineLevel="1" x14ac:dyDescent="0.2">
      <c r="A97" s="52" t="s">
        <v>704</v>
      </c>
      <c r="B97" s="52"/>
      <c r="C97" s="52"/>
      <c r="D97" s="52"/>
      <c r="E97" s="52"/>
      <c r="F97" s="52"/>
    </row>
    <row r="98" spans="1:6" hidden="1" outlineLevel="1" x14ac:dyDescent="0.2">
      <c r="A98" s="52" t="s">
        <v>705</v>
      </c>
      <c r="B98" s="52"/>
      <c r="C98" s="52"/>
      <c r="D98" s="52"/>
      <c r="E98" s="52"/>
      <c r="F98" s="52"/>
    </row>
    <row r="99" spans="1:6" hidden="1" outlineLevel="1" x14ac:dyDescent="0.2">
      <c r="A99" s="52" t="s">
        <v>706</v>
      </c>
      <c r="B99" s="52"/>
      <c r="C99" s="52"/>
      <c r="D99" s="52"/>
      <c r="E99" s="52"/>
      <c r="F99" s="52"/>
    </row>
    <row r="100" spans="1:6" hidden="1" outlineLevel="1" x14ac:dyDescent="0.2">
      <c r="A100" s="52" t="s">
        <v>707</v>
      </c>
      <c r="B100" s="52"/>
      <c r="C100" s="52"/>
      <c r="D100" s="52"/>
      <c r="E100" s="52"/>
      <c r="F100" s="52"/>
    </row>
    <row r="101" spans="1:6" hidden="1" outlineLevel="1" x14ac:dyDescent="0.2">
      <c r="A101" s="52" t="s">
        <v>708</v>
      </c>
      <c r="B101" s="52"/>
      <c r="C101" s="52"/>
      <c r="D101" s="52"/>
      <c r="E101" s="52"/>
      <c r="F101" s="52"/>
    </row>
    <row r="102" spans="1:6" hidden="1" outlineLevel="1" x14ac:dyDescent="0.2">
      <c r="A102" s="52" t="s">
        <v>709</v>
      </c>
      <c r="B102" s="52"/>
      <c r="C102" s="52"/>
      <c r="D102" s="52"/>
      <c r="E102" s="52"/>
      <c r="F102" s="52"/>
    </row>
    <row r="103" spans="1:6" hidden="1" outlineLevel="1" x14ac:dyDescent="0.2">
      <c r="A103" s="52" t="s">
        <v>710</v>
      </c>
      <c r="B103" s="52"/>
      <c r="C103" s="52"/>
      <c r="D103" s="52"/>
      <c r="E103" s="52"/>
      <c r="F103" s="52"/>
    </row>
    <row r="104" spans="1:6" hidden="1" outlineLevel="1" x14ac:dyDescent="0.2">
      <c r="A104" s="43"/>
      <c r="B104" s="43"/>
      <c r="C104" s="43"/>
      <c r="D104" s="43"/>
      <c r="E104" s="43"/>
      <c r="F104" s="43"/>
    </row>
    <row r="105" spans="1:6" ht="16.5" hidden="1" outlineLevel="1" x14ac:dyDescent="0.2">
      <c r="A105" s="53" t="s">
        <v>711</v>
      </c>
      <c r="B105" s="53"/>
      <c r="C105" s="53"/>
      <c r="D105" s="53"/>
      <c r="E105" s="53"/>
      <c r="F105" s="53"/>
    </row>
    <row r="106" spans="1:6" hidden="1" outlineLevel="1" x14ac:dyDescent="0.2">
      <c r="A106" s="52" t="s">
        <v>712</v>
      </c>
      <c r="B106" s="52"/>
      <c r="C106" s="52"/>
      <c r="D106" s="52"/>
      <c r="E106" s="52"/>
      <c r="F106" s="52"/>
    </row>
    <row r="107" spans="1:6" hidden="1" outlineLevel="1" x14ac:dyDescent="0.2">
      <c r="A107" s="52" t="s">
        <v>713</v>
      </c>
      <c r="B107" s="52"/>
      <c r="C107" s="52"/>
      <c r="D107" s="52"/>
      <c r="E107" s="52"/>
      <c r="F107" s="52"/>
    </row>
    <row r="108" spans="1:6" hidden="1" outlineLevel="1" x14ac:dyDescent="0.2">
      <c r="A108" s="52" t="s">
        <v>714</v>
      </c>
      <c r="B108" s="52"/>
      <c r="C108" s="52"/>
      <c r="D108" s="52"/>
      <c r="E108" s="52"/>
      <c r="F108" s="52"/>
    </row>
    <row r="109" spans="1:6" hidden="1" outlineLevel="1" x14ac:dyDescent="0.2">
      <c r="A109" s="52" t="s">
        <v>715</v>
      </c>
      <c r="B109" s="52"/>
      <c r="C109" s="52"/>
      <c r="D109" s="52"/>
      <c r="E109" s="52"/>
      <c r="F109" s="52"/>
    </row>
    <row r="110" spans="1:6" ht="180" hidden="1" customHeight="1" outlineLevel="1" x14ac:dyDescent="0.2">
      <c r="A110" s="54"/>
      <c r="B110" s="54"/>
      <c r="C110" s="54"/>
      <c r="D110" s="54"/>
      <c r="E110" s="54"/>
      <c r="F110" s="54"/>
    </row>
    <row r="111" spans="1:6" hidden="1" outlineLevel="1" x14ac:dyDescent="0.2">
      <c r="A111" s="52" t="s">
        <v>716</v>
      </c>
      <c r="B111" s="52"/>
      <c r="C111" s="52"/>
      <c r="D111" s="52"/>
      <c r="E111" s="52"/>
      <c r="F111" s="52"/>
    </row>
    <row r="112" spans="1:6" hidden="1" outlineLevel="1" x14ac:dyDescent="0.2">
      <c r="A112" s="52" t="s">
        <v>717</v>
      </c>
      <c r="B112" s="52"/>
      <c r="C112" s="52"/>
      <c r="D112" s="52"/>
      <c r="E112" s="52"/>
      <c r="F112" s="52"/>
    </row>
    <row r="113" spans="1:6" ht="66" hidden="1" customHeight="1" outlineLevel="1" x14ac:dyDescent="0.2">
      <c r="A113" s="54"/>
      <c r="B113" s="54"/>
      <c r="C113" s="54"/>
      <c r="D113" s="54"/>
      <c r="E113" s="54"/>
      <c r="F113" s="54"/>
    </row>
    <row r="114" spans="1:6" hidden="1" outlineLevel="1" x14ac:dyDescent="0.2">
      <c r="A114" s="52" t="s">
        <v>718</v>
      </c>
      <c r="B114" s="52"/>
      <c r="C114" s="52"/>
      <c r="D114" s="52"/>
      <c r="E114" s="52"/>
      <c r="F114" s="52"/>
    </row>
    <row r="115" spans="1:6" hidden="1" outlineLevel="1" x14ac:dyDescent="0.2">
      <c r="A115" s="52" t="s">
        <v>719</v>
      </c>
      <c r="B115" s="52"/>
      <c r="C115" s="52"/>
      <c r="D115" s="52"/>
      <c r="E115" s="52"/>
      <c r="F115" s="52"/>
    </row>
    <row r="116" spans="1:6" ht="42" hidden="1" customHeight="1" outlineLevel="1" x14ac:dyDescent="0.2">
      <c r="A116" s="54"/>
      <c r="B116" s="54"/>
      <c r="C116" s="54"/>
      <c r="D116" s="54"/>
      <c r="E116" s="54"/>
      <c r="F116" s="54"/>
    </row>
    <row r="117" spans="1:6" ht="42" hidden="1" customHeight="1" outlineLevel="1" x14ac:dyDescent="0.2">
      <c r="A117" s="54"/>
      <c r="B117" s="54"/>
      <c r="C117" s="54"/>
      <c r="D117" s="54"/>
      <c r="E117" s="54"/>
      <c r="F117" s="54"/>
    </row>
    <row r="118" spans="1:6" hidden="1" outlineLevel="1" x14ac:dyDescent="0.2">
      <c r="A118" s="52" t="s">
        <v>720</v>
      </c>
      <c r="B118" s="52"/>
      <c r="C118" s="52"/>
      <c r="D118" s="52"/>
      <c r="E118" s="52"/>
      <c r="F118" s="52"/>
    </row>
    <row r="119" spans="1:6" hidden="1" outlineLevel="1" x14ac:dyDescent="0.2">
      <c r="A119" s="52" t="s">
        <v>721</v>
      </c>
      <c r="B119" s="52"/>
      <c r="C119" s="52"/>
      <c r="D119" s="52"/>
      <c r="E119" s="52"/>
      <c r="F119" s="52"/>
    </row>
    <row r="120" spans="1:6" hidden="1" outlineLevel="1" x14ac:dyDescent="0.2">
      <c r="A120" s="52" t="s">
        <v>722</v>
      </c>
      <c r="B120" s="52"/>
      <c r="C120" s="52"/>
      <c r="D120" s="52"/>
      <c r="E120" s="52"/>
      <c r="F120" s="52"/>
    </row>
    <row r="121" spans="1:6" hidden="1" outlineLevel="1" x14ac:dyDescent="0.2">
      <c r="A121" s="52" t="s">
        <v>723</v>
      </c>
      <c r="B121" s="52"/>
      <c r="C121" s="52"/>
      <c r="D121" s="52"/>
      <c r="E121" s="52"/>
      <c r="F121" s="52"/>
    </row>
    <row r="122" spans="1:6" hidden="1" outlineLevel="1" x14ac:dyDescent="0.2">
      <c r="A122" s="52" t="s">
        <v>724</v>
      </c>
      <c r="B122" s="52"/>
      <c r="C122" s="52"/>
      <c r="D122" s="52"/>
      <c r="E122" s="52"/>
      <c r="F122" s="52"/>
    </row>
    <row r="123" spans="1:6" hidden="1" outlineLevel="1" x14ac:dyDescent="0.2">
      <c r="A123" s="52" t="s">
        <v>725</v>
      </c>
      <c r="B123" s="52"/>
      <c r="C123" s="52"/>
      <c r="D123" s="52"/>
      <c r="E123" s="52"/>
      <c r="F123" s="52"/>
    </row>
    <row r="124" spans="1:6" hidden="1" outlineLevel="1" x14ac:dyDescent="0.2">
      <c r="A124" s="52" t="s">
        <v>726</v>
      </c>
      <c r="B124" s="52"/>
      <c r="C124" s="52"/>
      <c r="D124" s="52"/>
      <c r="E124" s="52"/>
      <c r="F124" s="52"/>
    </row>
    <row r="125" spans="1:6" hidden="1" outlineLevel="1" x14ac:dyDescent="0.2">
      <c r="A125" s="52" t="s">
        <v>727</v>
      </c>
      <c r="B125" s="52"/>
      <c r="C125" s="52"/>
      <c r="D125" s="52"/>
      <c r="E125" s="52"/>
      <c r="F125" s="52"/>
    </row>
    <row r="126" spans="1:6" hidden="1" outlineLevel="1" x14ac:dyDescent="0.2">
      <c r="A126" s="52" t="s">
        <v>728</v>
      </c>
      <c r="B126" s="52"/>
      <c r="C126" s="52"/>
      <c r="D126" s="52"/>
      <c r="E126" s="52"/>
      <c r="F126" s="52"/>
    </row>
    <row r="127" spans="1:6" hidden="1" outlineLevel="1" x14ac:dyDescent="0.2">
      <c r="A127" s="43"/>
      <c r="B127" s="43"/>
      <c r="C127" s="43"/>
      <c r="D127" s="43"/>
      <c r="E127" s="43"/>
      <c r="F127" s="43"/>
    </row>
    <row r="128" spans="1:6" ht="16.5" hidden="1" outlineLevel="1" x14ac:dyDescent="0.2">
      <c r="A128" s="53" t="s">
        <v>729</v>
      </c>
      <c r="B128" s="53"/>
      <c r="C128" s="53"/>
      <c r="D128" s="53"/>
      <c r="E128" s="53"/>
      <c r="F128" s="53"/>
    </row>
    <row r="129" spans="1:6" hidden="1" outlineLevel="1" x14ac:dyDescent="0.2">
      <c r="A129" s="52" t="s">
        <v>730</v>
      </c>
      <c r="B129" s="52"/>
      <c r="C129" s="52"/>
      <c r="D129" s="52"/>
      <c r="E129" s="52"/>
      <c r="F129" s="52"/>
    </row>
    <row r="130" spans="1:6" hidden="1" outlineLevel="1" x14ac:dyDescent="0.2">
      <c r="A130" s="52" t="s">
        <v>731</v>
      </c>
      <c r="B130" s="52"/>
      <c r="C130" s="52"/>
      <c r="D130" s="52"/>
      <c r="E130" s="52"/>
      <c r="F130" s="52"/>
    </row>
    <row r="131" spans="1:6" hidden="1" outlineLevel="1" x14ac:dyDescent="0.2">
      <c r="A131" s="52" t="s">
        <v>732</v>
      </c>
      <c r="B131" s="52"/>
      <c r="C131" s="52"/>
      <c r="D131" s="52"/>
      <c r="E131" s="52"/>
      <c r="F131" s="52"/>
    </row>
    <row r="132" spans="1:6" ht="66" hidden="1" customHeight="1" outlineLevel="1" x14ac:dyDescent="0.2">
      <c r="A132" s="54"/>
      <c r="B132" s="54"/>
      <c r="C132" s="54"/>
      <c r="D132" s="54"/>
      <c r="E132" s="54"/>
      <c r="F132" s="54"/>
    </row>
    <row r="133" spans="1:6" hidden="1" outlineLevel="1" x14ac:dyDescent="0.2">
      <c r="A133" s="52" t="s">
        <v>733</v>
      </c>
      <c r="B133" s="52"/>
      <c r="C133" s="52"/>
      <c r="D133" s="52"/>
      <c r="E133" s="52"/>
      <c r="F133" s="52"/>
    </row>
    <row r="134" spans="1:6" hidden="1" outlineLevel="1" x14ac:dyDescent="0.2">
      <c r="A134" s="43"/>
      <c r="B134" s="43"/>
      <c r="C134" s="43"/>
      <c r="D134" s="43"/>
      <c r="E134" s="43"/>
      <c r="F134" s="43"/>
    </row>
    <row r="135" spans="1:6" ht="16.5" hidden="1" outlineLevel="1" x14ac:dyDescent="0.2">
      <c r="A135" s="53" t="s">
        <v>734</v>
      </c>
      <c r="B135" s="53"/>
      <c r="C135" s="53"/>
      <c r="D135" s="53"/>
      <c r="E135" s="53"/>
      <c r="F135" s="53"/>
    </row>
    <row r="136" spans="1:6" hidden="1" outlineLevel="1" x14ac:dyDescent="0.2">
      <c r="A136" s="52" t="s">
        <v>735</v>
      </c>
      <c r="B136" s="52"/>
      <c r="C136" s="52"/>
      <c r="D136" s="52"/>
      <c r="E136" s="52"/>
      <c r="F136" s="52"/>
    </row>
    <row r="137" spans="1:6" hidden="1" outlineLevel="1" x14ac:dyDescent="0.2">
      <c r="A137" s="52" t="s">
        <v>736</v>
      </c>
      <c r="B137" s="52"/>
      <c r="C137" s="52"/>
      <c r="D137" s="52"/>
      <c r="E137" s="52"/>
      <c r="F137" s="52"/>
    </row>
    <row r="138" spans="1:6" hidden="1" outlineLevel="1" x14ac:dyDescent="0.2">
      <c r="A138" s="52" t="s">
        <v>737</v>
      </c>
      <c r="B138" s="52"/>
      <c r="C138" s="52"/>
      <c r="D138" s="52"/>
      <c r="E138" s="52"/>
      <c r="F138" s="52"/>
    </row>
    <row r="139" spans="1:6" hidden="1" outlineLevel="1" x14ac:dyDescent="0.2">
      <c r="A139" s="52" t="s">
        <v>738</v>
      </c>
      <c r="B139" s="52"/>
      <c r="C139" s="52"/>
      <c r="D139" s="52"/>
      <c r="E139" s="52"/>
      <c r="F139" s="52"/>
    </row>
    <row r="140" spans="1:6" hidden="1" outlineLevel="1" x14ac:dyDescent="0.2">
      <c r="A140" s="52" t="s">
        <v>739</v>
      </c>
      <c r="B140" s="52"/>
      <c r="C140" s="52"/>
      <c r="D140" s="52"/>
      <c r="E140" s="52"/>
      <c r="F140" s="52"/>
    </row>
    <row r="141" spans="1:6" hidden="1" outlineLevel="1" x14ac:dyDescent="0.2">
      <c r="A141" s="52" t="s">
        <v>740</v>
      </c>
      <c r="B141" s="52"/>
      <c r="C141" s="52"/>
      <c r="D141" s="52"/>
      <c r="E141" s="52"/>
      <c r="F141" s="52"/>
    </row>
    <row r="142" spans="1:6" hidden="1" outlineLevel="1" x14ac:dyDescent="0.2">
      <c r="A142" s="43"/>
      <c r="B142" s="43"/>
      <c r="C142" s="43"/>
      <c r="D142" s="43"/>
      <c r="E142" s="43"/>
      <c r="F142" s="43"/>
    </row>
    <row r="143" spans="1:6" ht="16.5" hidden="1" outlineLevel="1" x14ac:dyDescent="0.2">
      <c r="A143" s="53" t="s">
        <v>741</v>
      </c>
      <c r="B143" s="53"/>
      <c r="C143" s="53"/>
      <c r="D143" s="53"/>
      <c r="E143" s="53"/>
      <c r="F143" s="53"/>
    </row>
    <row r="144" spans="1:6" hidden="1" outlineLevel="1" x14ac:dyDescent="0.2">
      <c r="A144" s="52" t="s">
        <v>742</v>
      </c>
      <c r="B144" s="52"/>
      <c r="C144" s="52"/>
      <c r="D144" s="52"/>
      <c r="E144" s="52"/>
      <c r="F144" s="52"/>
    </row>
    <row r="145" spans="1:6" hidden="1" outlineLevel="1" x14ac:dyDescent="0.2">
      <c r="A145" s="52" t="s">
        <v>743</v>
      </c>
      <c r="B145" s="52"/>
      <c r="C145" s="52"/>
      <c r="D145" s="52"/>
      <c r="E145" s="52"/>
      <c r="F145" s="52"/>
    </row>
    <row r="146" spans="1:6" hidden="1" outlineLevel="1" x14ac:dyDescent="0.2">
      <c r="A146" s="52" t="s">
        <v>744</v>
      </c>
      <c r="B146" s="52"/>
      <c r="C146" s="52"/>
      <c r="D146" s="52"/>
      <c r="E146" s="52"/>
      <c r="F146" s="52"/>
    </row>
    <row r="147" spans="1:6" hidden="1" outlineLevel="1" x14ac:dyDescent="0.2">
      <c r="A147" s="52" t="s">
        <v>745</v>
      </c>
      <c r="B147" s="52"/>
      <c r="C147" s="52"/>
      <c r="D147" s="52"/>
      <c r="E147" s="52"/>
      <c r="F147" s="52"/>
    </row>
    <row r="148" spans="1:6" hidden="1" outlineLevel="1" x14ac:dyDescent="0.2">
      <c r="A148" s="52" t="s">
        <v>746</v>
      </c>
      <c r="B148" s="52"/>
      <c r="C148" s="52"/>
      <c r="D148" s="52"/>
      <c r="E148" s="52"/>
      <c r="F148" s="52"/>
    </row>
    <row r="149" spans="1:6" hidden="1" outlineLevel="1" x14ac:dyDescent="0.2">
      <c r="A149" s="52" t="s">
        <v>747</v>
      </c>
      <c r="B149" s="52"/>
      <c r="C149" s="52"/>
      <c r="D149" s="52"/>
      <c r="E149" s="52"/>
      <c r="F149" s="52"/>
    </row>
    <row r="150" spans="1:6" hidden="1" outlineLevel="1" x14ac:dyDescent="0.2">
      <c r="A150" s="43"/>
      <c r="B150" s="43"/>
      <c r="C150" s="43"/>
      <c r="D150" s="43"/>
      <c r="E150" s="43"/>
      <c r="F150" s="43"/>
    </row>
    <row r="151" spans="1:6" hidden="1" outlineLevel="1" x14ac:dyDescent="0.2">
      <c r="A151" s="43"/>
      <c r="B151" s="43"/>
      <c r="C151" s="43"/>
      <c r="D151" s="43"/>
      <c r="E151" s="43"/>
      <c r="F151" s="43"/>
    </row>
    <row r="152" spans="1:6" ht="20.25" collapsed="1" x14ac:dyDescent="0.2">
      <c r="A152" s="55" t="s">
        <v>748</v>
      </c>
      <c r="B152" s="55"/>
      <c r="C152" s="55"/>
      <c r="D152" s="55"/>
      <c r="E152" s="55"/>
      <c r="F152" s="55"/>
    </row>
    <row r="153" spans="1:6" hidden="1" outlineLevel="1" x14ac:dyDescent="0.2">
      <c r="A153" s="52" t="s">
        <v>749</v>
      </c>
      <c r="B153" s="52"/>
      <c r="C153" s="52"/>
      <c r="D153" s="52"/>
      <c r="E153" s="52"/>
      <c r="F153" s="52"/>
    </row>
    <row r="154" spans="1:6" hidden="1" outlineLevel="1" x14ac:dyDescent="0.2">
      <c r="A154" s="52" t="s">
        <v>750</v>
      </c>
      <c r="B154" s="52"/>
      <c r="C154" s="52"/>
      <c r="D154" s="52"/>
      <c r="E154" s="52"/>
      <c r="F154" s="52"/>
    </row>
    <row r="155" spans="1:6" hidden="1" outlineLevel="1" x14ac:dyDescent="0.2">
      <c r="A155" s="52" t="s">
        <v>751</v>
      </c>
      <c r="B155" s="52"/>
      <c r="C155" s="52"/>
      <c r="D155" s="52"/>
      <c r="E155" s="52"/>
      <c r="F155" s="52"/>
    </row>
    <row r="156" spans="1:6" hidden="1" outlineLevel="1" x14ac:dyDescent="0.2">
      <c r="A156" s="52" t="s">
        <v>752</v>
      </c>
      <c r="B156" s="52"/>
      <c r="C156" s="52"/>
      <c r="D156" s="52"/>
      <c r="E156" s="52"/>
      <c r="F156" s="52"/>
    </row>
    <row r="157" spans="1:6" hidden="1" outlineLevel="1" x14ac:dyDescent="0.2">
      <c r="A157" s="43"/>
      <c r="B157" s="43"/>
      <c r="C157" s="43"/>
      <c r="D157" s="43"/>
      <c r="E157" s="43"/>
      <c r="F157" s="43"/>
    </row>
    <row r="158" spans="1:6" ht="16.5" hidden="1" outlineLevel="1" x14ac:dyDescent="0.2">
      <c r="A158" s="53" t="s">
        <v>634</v>
      </c>
      <c r="B158" s="53"/>
      <c r="C158" s="53"/>
      <c r="D158" s="53"/>
      <c r="E158" s="53"/>
      <c r="F158" s="53"/>
    </row>
    <row r="159" spans="1:6" hidden="1" outlineLevel="1" x14ac:dyDescent="0.2">
      <c r="A159" s="52" t="s">
        <v>753</v>
      </c>
      <c r="B159" s="52"/>
      <c r="C159" s="52"/>
      <c r="D159" s="52"/>
      <c r="E159" s="52"/>
      <c r="F159" s="52"/>
    </row>
    <row r="160" spans="1:6" hidden="1" outlineLevel="1" x14ac:dyDescent="0.2">
      <c r="A160" s="52" t="s">
        <v>754</v>
      </c>
      <c r="B160" s="52"/>
      <c r="C160" s="52"/>
      <c r="D160" s="52"/>
      <c r="E160" s="52"/>
      <c r="F160" s="52"/>
    </row>
    <row r="161" spans="1:6" hidden="1" outlineLevel="1" x14ac:dyDescent="0.2">
      <c r="A161" s="52" t="s">
        <v>755</v>
      </c>
      <c r="B161" s="52"/>
      <c r="C161" s="52"/>
      <c r="D161" s="52"/>
      <c r="E161" s="52"/>
      <c r="F161" s="52"/>
    </row>
    <row r="162" spans="1:6" hidden="1" outlineLevel="1" x14ac:dyDescent="0.2">
      <c r="A162" s="52" t="s">
        <v>756</v>
      </c>
      <c r="B162" s="52"/>
      <c r="C162" s="52"/>
      <c r="D162" s="52"/>
      <c r="E162" s="52"/>
      <c r="F162" s="52"/>
    </row>
    <row r="163" spans="1:6" hidden="1" outlineLevel="1" x14ac:dyDescent="0.2">
      <c r="A163" s="52" t="s">
        <v>757</v>
      </c>
      <c r="B163" s="52"/>
      <c r="C163" s="52"/>
      <c r="D163" s="52"/>
      <c r="E163" s="52"/>
      <c r="F163" s="52"/>
    </row>
    <row r="164" spans="1:6" hidden="1" outlineLevel="1" x14ac:dyDescent="0.2">
      <c r="A164" s="52" t="s">
        <v>758</v>
      </c>
      <c r="B164" s="52"/>
      <c r="C164" s="52"/>
      <c r="D164" s="52"/>
      <c r="E164" s="52"/>
      <c r="F164" s="52"/>
    </row>
    <row r="165" spans="1:6" hidden="1" outlineLevel="1" x14ac:dyDescent="0.2">
      <c r="A165" s="52" t="s">
        <v>759</v>
      </c>
      <c r="B165" s="52"/>
      <c r="C165" s="52"/>
      <c r="D165" s="52"/>
      <c r="E165" s="52"/>
      <c r="F165" s="52"/>
    </row>
    <row r="166" spans="1:6" hidden="1" outlineLevel="1" x14ac:dyDescent="0.2">
      <c r="A166" s="52" t="s">
        <v>760</v>
      </c>
      <c r="B166" s="52"/>
      <c r="C166" s="52"/>
      <c r="D166" s="52"/>
      <c r="E166" s="52"/>
      <c r="F166" s="52"/>
    </row>
    <row r="167" spans="1:6" hidden="1" outlineLevel="1" x14ac:dyDescent="0.2">
      <c r="A167" s="52" t="s">
        <v>761</v>
      </c>
      <c r="B167" s="52"/>
      <c r="C167" s="52"/>
      <c r="D167" s="52"/>
      <c r="E167" s="52"/>
      <c r="F167" s="52"/>
    </row>
    <row r="168" spans="1:6" hidden="1" outlineLevel="1" x14ac:dyDescent="0.2">
      <c r="A168" s="52" t="s">
        <v>762</v>
      </c>
      <c r="B168" s="52"/>
      <c r="C168" s="52"/>
      <c r="D168" s="52"/>
      <c r="E168" s="52"/>
      <c r="F168" s="52"/>
    </row>
    <row r="169" spans="1:6" hidden="1" outlineLevel="1" x14ac:dyDescent="0.2">
      <c r="A169" s="52" t="s">
        <v>763</v>
      </c>
      <c r="B169" s="52"/>
      <c r="C169" s="52"/>
      <c r="D169" s="52"/>
      <c r="E169" s="52"/>
      <c r="F169" s="52"/>
    </row>
    <row r="170" spans="1:6" hidden="1" outlineLevel="1" x14ac:dyDescent="0.2">
      <c r="A170" s="52" t="s">
        <v>764</v>
      </c>
      <c r="B170" s="52"/>
      <c r="C170" s="52"/>
      <c r="D170" s="52"/>
      <c r="E170" s="52"/>
      <c r="F170" s="52"/>
    </row>
    <row r="171" spans="1:6" hidden="1" outlineLevel="1" x14ac:dyDescent="0.2">
      <c r="A171" s="43"/>
      <c r="B171" s="43"/>
      <c r="C171" s="43"/>
      <c r="D171" s="43"/>
      <c r="E171" s="43"/>
      <c r="F171" s="43"/>
    </row>
    <row r="172" spans="1:6" ht="16.5" hidden="1" outlineLevel="1" x14ac:dyDescent="0.2">
      <c r="A172" s="53" t="s">
        <v>765</v>
      </c>
      <c r="B172" s="53"/>
      <c r="C172" s="53"/>
      <c r="D172" s="53"/>
      <c r="E172" s="53"/>
      <c r="F172" s="53"/>
    </row>
    <row r="173" spans="1:6" hidden="1" outlineLevel="1" x14ac:dyDescent="0.2">
      <c r="A173" s="52" t="s">
        <v>766</v>
      </c>
      <c r="B173" s="52"/>
      <c r="C173" s="52"/>
      <c r="D173" s="52"/>
      <c r="E173" s="52"/>
      <c r="F173" s="52"/>
    </row>
    <row r="174" spans="1:6" hidden="1" outlineLevel="1" x14ac:dyDescent="0.2">
      <c r="A174" s="52" t="s">
        <v>767</v>
      </c>
      <c r="B174" s="52"/>
      <c r="C174" s="52"/>
      <c r="D174" s="52"/>
      <c r="E174" s="52"/>
      <c r="F174" s="52"/>
    </row>
    <row r="175" spans="1:6" ht="42" hidden="1" customHeight="1" outlineLevel="1" x14ac:dyDescent="0.2">
      <c r="A175" s="54"/>
      <c r="B175" s="54"/>
      <c r="C175" s="54"/>
      <c r="D175" s="54"/>
      <c r="E175" s="54"/>
      <c r="F175" s="54"/>
    </row>
    <row r="176" spans="1:6" ht="42" hidden="1" customHeight="1" outlineLevel="1" x14ac:dyDescent="0.2">
      <c r="A176" s="54"/>
      <c r="B176" s="54"/>
      <c r="C176" s="54"/>
      <c r="D176" s="54"/>
      <c r="E176" s="54"/>
      <c r="F176" s="54"/>
    </row>
    <row r="177" spans="1:6" ht="42" hidden="1" customHeight="1" outlineLevel="1" x14ac:dyDescent="0.2">
      <c r="A177" s="54"/>
      <c r="B177" s="54"/>
      <c r="C177" s="54"/>
      <c r="D177" s="54"/>
      <c r="E177" s="54"/>
      <c r="F177" s="54"/>
    </row>
    <row r="178" spans="1:6" hidden="1" outlineLevel="1" x14ac:dyDescent="0.2">
      <c r="A178" s="52" t="s">
        <v>768</v>
      </c>
      <c r="B178" s="52"/>
      <c r="C178" s="52"/>
      <c r="D178" s="52"/>
      <c r="E178" s="52"/>
      <c r="F178" s="52"/>
    </row>
    <row r="179" spans="1:6" hidden="1" outlineLevel="1" x14ac:dyDescent="0.2">
      <c r="A179" s="52" t="s">
        <v>769</v>
      </c>
      <c r="B179" s="52"/>
      <c r="C179" s="52"/>
      <c r="D179" s="52"/>
      <c r="E179" s="52"/>
      <c r="F179" s="52"/>
    </row>
    <row r="180" spans="1:6" hidden="1" outlineLevel="1" x14ac:dyDescent="0.2">
      <c r="A180" s="52" t="s">
        <v>770</v>
      </c>
      <c r="B180" s="52"/>
      <c r="C180" s="52"/>
      <c r="D180" s="52"/>
      <c r="E180" s="52"/>
      <c r="F180" s="52"/>
    </row>
    <row r="181" spans="1:6" hidden="1" outlineLevel="1" x14ac:dyDescent="0.2">
      <c r="A181" s="52" t="s">
        <v>771</v>
      </c>
      <c r="B181" s="52"/>
      <c r="C181" s="52"/>
      <c r="D181" s="52"/>
      <c r="E181" s="52"/>
      <c r="F181" s="52"/>
    </row>
    <row r="182" spans="1:6" ht="42" hidden="1" customHeight="1" outlineLevel="1" x14ac:dyDescent="0.2">
      <c r="A182" s="54"/>
      <c r="B182" s="54"/>
      <c r="C182" s="54"/>
      <c r="D182" s="54"/>
      <c r="E182" s="54"/>
      <c r="F182" s="54"/>
    </row>
    <row r="183" spans="1:6" ht="42" hidden="1" customHeight="1" outlineLevel="1" x14ac:dyDescent="0.2">
      <c r="A183" s="54"/>
      <c r="B183" s="54"/>
      <c r="C183" s="54"/>
      <c r="D183" s="54"/>
      <c r="E183" s="54"/>
      <c r="F183" s="54"/>
    </row>
    <row r="184" spans="1:6" hidden="1" outlineLevel="1" x14ac:dyDescent="0.2">
      <c r="A184" s="52" t="s">
        <v>772</v>
      </c>
      <c r="B184" s="52"/>
      <c r="C184" s="52"/>
      <c r="D184" s="52"/>
      <c r="E184" s="52"/>
      <c r="F184" s="52"/>
    </row>
    <row r="185" spans="1:6" hidden="1" outlineLevel="1" x14ac:dyDescent="0.2">
      <c r="A185" s="52" t="s">
        <v>773</v>
      </c>
      <c r="B185" s="52"/>
      <c r="C185" s="52"/>
      <c r="D185" s="52"/>
      <c r="E185" s="52"/>
      <c r="F185" s="52"/>
    </row>
    <row r="186" spans="1:6" hidden="1" outlineLevel="1" x14ac:dyDescent="0.2">
      <c r="A186" s="52" t="s">
        <v>774</v>
      </c>
      <c r="B186" s="52"/>
      <c r="C186" s="52"/>
      <c r="D186" s="52"/>
      <c r="E186" s="52"/>
      <c r="F186" s="52"/>
    </row>
    <row r="187" spans="1:6" hidden="1" outlineLevel="1" x14ac:dyDescent="0.2">
      <c r="A187" s="52" t="s">
        <v>775</v>
      </c>
      <c r="B187" s="52"/>
      <c r="C187" s="52"/>
      <c r="D187" s="52"/>
      <c r="E187" s="52"/>
      <c r="F187" s="52"/>
    </row>
    <row r="188" spans="1:6" hidden="1" outlineLevel="1" x14ac:dyDescent="0.2">
      <c r="A188" s="52" t="s">
        <v>776</v>
      </c>
      <c r="B188" s="52"/>
      <c r="C188" s="52"/>
      <c r="D188" s="52"/>
      <c r="E188" s="52"/>
      <c r="F188" s="52"/>
    </row>
    <row r="189" spans="1:6" hidden="1" outlineLevel="1" x14ac:dyDescent="0.2">
      <c r="A189" s="52" t="s">
        <v>777</v>
      </c>
      <c r="B189" s="52"/>
      <c r="C189" s="52"/>
      <c r="D189" s="52"/>
      <c r="E189" s="52"/>
      <c r="F189" s="52"/>
    </row>
    <row r="190" spans="1:6" ht="42" hidden="1" customHeight="1" outlineLevel="1" x14ac:dyDescent="0.2">
      <c r="A190" s="54"/>
      <c r="B190" s="54"/>
      <c r="C190" s="54"/>
      <c r="D190" s="54"/>
      <c r="E190" s="54"/>
      <c r="F190" s="54"/>
    </row>
    <row r="191" spans="1:6" ht="42" hidden="1" customHeight="1" outlineLevel="1" x14ac:dyDescent="0.2">
      <c r="A191" s="54"/>
      <c r="B191" s="54"/>
      <c r="C191" s="54"/>
      <c r="D191" s="54"/>
      <c r="E191" s="54"/>
      <c r="F191" s="54"/>
    </row>
    <row r="192" spans="1:6" ht="42" hidden="1" customHeight="1" outlineLevel="1" x14ac:dyDescent="0.2">
      <c r="A192" s="54"/>
      <c r="B192" s="54"/>
      <c r="C192" s="54"/>
      <c r="D192" s="54"/>
      <c r="E192" s="54"/>
      <c r="F192" s="54"/>
    </row>
    <row r="193" spans="1:6" hidden="1" outlineLevel="1" x14ac:dyDescent="0.2">
      <c r="A193" s="52" t="s">
        <v>778</v>
      </c>
      <c r="B193" s="52"/>
      <c r="C193" s="52"/>
      <c r="D193" s="52"/>
      <c r="E193" s="52"/>
      <c r="F193" s="52"/>
    </row>
    <row r="194" spans="1:6" ht="42" hidden="1" customHeight="1" outlineLevel="1" x14ac:dyDescent="0.2">
      <c r="A194" s="54"/>
      <c r="B194" s="54"/>
      <c r="C194" s="54"/>
      <c r="D194" s="54"/>
      <c r="E194" s="54"/>
      <c r="F194" s="54"/>
    </row>
    <row r="195" spans="1:6" ht="42" hidden="1" customHeight="1" outlineLevel="1" x14ac:dyDescent="0.2">
      <c r="A195" s="54"/>
      <c r="B195" s="54"/>
      <c r="C195" s="54"/>
      <c r="D195" s="54"/>
      <c r="E195" s="54"/>
      <c r="F195" s="54"/>
    </row>
    <row r="196" spans="1:6" ht="42" hidden="1" customHeight="1" outlineLevel="1" x14ac:dyDescent="0.2">
      <c r="A196" s="54"/>
      <c r="B196" s="54"/>
      <c r="C196" s="54"/>
      <c r="D196" s="54"/>
      <c r="E196" s="54"/>
      <c r="F196" s="54"/>
    </row>
    <row r="197" spans="1:6" hidden="1" outlineLevel="1" x14ac:dyDescent="0.2">
      <c r="A197" s="52" t="s">
        <v>779</v>
      </c>
      <c r="B197" s="52"/>
      <c r="C197" s="52"/>
      <c r="D197" s="52"/>
      <c r="E197" s="52"/>
      <c r="F197" s="52"/>
    </row>
    <row r="198" spans="1:6" ht="42" hidden="1" customHeight="1" outlineLevel="1" x14ac:dyDescent="0.2">
      <c r="A198" s="54"/>
      <c r="B198" s="54"/>
      <c r="C198" s="54"/>
      <c r="D198" s="54"/>
      <c r="E198" s="54"/>
      <c r="F198" s="54"/>
    </row>
    <row r="199" spans="1:6" ht="42" hidden="1" customHeight="1" outlineLevel="1" x14ac:dyDescent="0.2">
      <c r="A199" s="54"/>
      <c r="B199" s="54"/>
      <c r="C199" s="54"/>
      <c r="D199" s="54"/>
      <c r="E199" s="54"/>
      <c r="F199" s="54"/>
    </row>
    <row r="200" spans="1:6" ht="42" hidden="1" customHeight="1" outlineLevel="1" x14ac:dyDescent="0.2">
      <c r="A200" s="54"/>
      <c r="B200" s="54"/>
      <c r="C200" s="54"/>
      <c r="D200" s="54"/>
      <c r="E200" s="54"/>
      <c r="F200" s="54"/>
    </row>
    <row r="201" spans="1:6" hidden="1" outlineLevel="1" x14ac:dyDescent="0.2">
      <c r="A201" s="43"/>
      <c r="B201" s="43"/>
      <c r="C201" s="43"/>
      <c r="D201" s="43"/>
      <c r="E201" s="43"/>
      <c r="F201" s="43"/>
    </row>
    <row r="202" spans="1:6" ht="16.5" hidden="1" outlineLevel="1" x14ac:dyDescent="0.2">
      <c r="A202" s="53" t="s">
        <v>780</v>
      </c>
      <c r="B202" s="53"/>
      <c r="C202" s="53"/>
      <c r="D202" s="53"/>
      <c r="E202" s="53"/>
      <c r="F202" s="53"/>
    </row>
    <row r="203" spans="1:6" hidden="1" outlineLevel="1" x14ac:dyDescent="0.2">
      <c r="A203" s="52" t="s">
        <v>781</v>
      </c>
      <c r="B203" s="52"/>
      <c r="C203" s="52"/>
      <c r="D203" s="52"/>
      <c r="E203" s="52"/>
      <c r="F203" s="52"/>
    </row>
    <row r="204" spans="1:6" hidden="1" outlineLevel="1" x14ac:dyDescent="0.2">
      <c r="A204" s="52" t="s">
        <v>782</v>
      </c>
      <c r="B204" s="52"/>
      <c r="C204" s="52"/>
      <c r="D204" s="52"/>
      <c r="E204" s="52"/>
      <c r="F204" s="52"/>
    </row>
    <row r="205" spans="1:6" hidden="1" outlineLevel="1" x14ac:dyDescent="0.2">
      <c r="A205" s="52" t="s">
        <v>783</v>
      </c>
      <c r="B205" s="52"/>
      <c r="C205" s="52"/>
      <c r="D205" s="52"/>
      <c r="E205" s="52"/>
      <c r="F205" s="52"/>
    </row>
    <row r="206" spans="1:6" hidden="1" outlineLevel="1" x14ac:dyDescent="0.2">
      <c r="A206" s="52" t="s">
        <v>784</v>
      </c>
      <c r="B206" s="52"/>
      <c r="C206" s="52"/>
      <c r="D206" s="52"/>
      <c r="E206" s="52"/>
      <c r="F206" s="52"/>
    </row>
    <row r="207" spans="1:6" hidden="1" outlineLevel="1" x14ac:dyDescent="0.2">
      <c r="A207" s="52" t="s">
        <v>785</v>
      </c>
      <c r="B207" s="52"/>
      <c r="C207" s="52"/>
      <c r="D207" s="52"/>
      <c r="E207" s="52"/>
      <c r="F207" s="52"/>
    </row>
    <row r="208" spans="1:6" hidden="1" outlineLevel="1" x14ac:dyDescent="0.2">
      <c r="A208" s="52" t="s">
        <v>786</v>
      </c>
      <c r="B208" s="52"/>
      <c r="C208" s="52"/>
      <c r="D208" s="52"/>
      <c r="E208" s="52"/>
      <c r="F208" s="52"/>
    </row>
    <row r="209" spans="1:6" hidden="1" outlineLevel="1" x14ac:dyDescent="0.2">
      <c r="A209" s="52" t="s">
        <v>787</v>
      </c>
      <c r="B209" s="52"/>
      <c r="C209" s="52"/>
      <c r="D209" s="52"/>
      <c r="E209" s="52"/>
      <c r="F209" s="52"/>
    </row>
    <row r="210" spans="1:6" hidden="1" outlineLevel="1" x14ac:dyDescent="0.2">
      <c r="A210" s="52" t="s">
        <v>788</v>
      </c>
      <c r="B210" s="52"/>
      <c r="C210" s="52"/>
      <c r="D210" s="52"/>
      <c r="E210" s="52"/>
      <c r="F210" s="52"/>
    </row>
    <row r="211" spans="1:6" hidden="1" outlineLevel="1" x14ac:dyDescent="0.2">
      <c r="A211" s="43"/>
      <c r="B211" s="43"/>
      <c r="C211" s="43"/>
      <c r="D211" s="43"/>
      <c r="E211" s="43"/>
      <c r="F211" s="43"/>
    </row>
    <row r="212" spans="1:6" ht="16.5" hidden="1" outlineLevel="1" x14ac:dyDescent="0.2">
      <c r="A212" s="53" t="s">
        <v>789</v>
      </c>
      <c r="B212" s="53"/>
      <c r="C212" s="53"/>
      <c r="D212" s="53"/>
      <c r="E212" s="53"/>
      <c r="F212" s="53"/>
    </row>
    <row r="213" spans="1:6" hidden="1" outlineLevel="1" x14ac:dyDescent="0.2">
      <c r="A213" s="52" t="s">
        <v>790</v>
      </c>
      <c r="B213" s="52"/>
      <c r="C213" s="52"/>
      <c r="D213" s="52"/>
      <c r="E213" s="52"/>
      <c r="F213" s="52"/>
    </row>
    <row r="214" spans="1:6" hidden="1" outlineLevel="1" x14ac:dyDescent="0.2">
      <c r="A214" s="52" t="s">
        <v>791</v>
      </c>
      <c r="B214" s="52"/>
      <c r="C214" s="52"/>
      <c r="D214" s="52"/>
      <c r="E214" s="52"/>
      <c r="F214" s="52"/>
    </row>
    <row r="215" spans="1:6" hidden="1" outlineLevel="1" x14ac:dyDescent="0.2">
      <c r="A215" s="52" t="s">
        <v>792</v>
      </c>
      <c r="B215" s="52"/>
      <c r="C215" s="52"/>
      <c r="D215" s="52"/>
      <c r="E215" s="52"/>
      <c r="F215" s="52"/>
    </row>
    <row r="216" spans="1:6" hidden="1" outlineLevel="1" x14ac:dyDescent="0.2">
      <c r="A216" s="52" t="s">
        <v>793</v>
      </c>
      <c r="B216" s="52"/>
      <c r="C216" s="52"/>
      <c r="D216" s="52"/>
      <c r="E216" s="52"/>
      <c r="F216" s="52"/>
    </row>
    <row r="217" spans="1:6" ht="98.1" hidden="1" customHeight="1" outlineLevel="1" x14ac:dyDescent="0.2">
      <c r="A217" s="54"/>
      <c r="B217" s="54"/>
      <c r="C217" s="54"/>
      <c r="D217" s="54"/>
      <c r="E217" s="54"/>
      <c r="F217" s="54"/>
    </row>
    <row r="218" spans="1:6" ht="42" hidden="1" customHeight="1" outlineLevel="1" x14ac:dyDescent="0.2">
      <c r="A218" s="54"/>
      <c r="B218" s="54"/>
      <c r="C218" s="54"/>
      <c r="D218" s="54"/>
      <c r="E218" s="54"/>
      <c r="F218" s="54"/>
    </row>
    <row r="219" spans="1:6" ht="66" hidden="1" customHeight="1" outlineLevel="1" x14ac:dyDescent="0.2">
      <c r="A219" s="54"/>
      <c r="B219" s="54"/>
      <c r="C219" s="54"/>
      <c r="D219" s="54"/>
      <c r="E219" s="54"/>
      <c r="F219" s="54"/>
    </row>
    <row r="220" spans="1:6" hidden="1" outlineLevel="1" x14ac:dyDescent="0.2">
      <c r="A220" s="52" t="s">
        <v>794</v>
      </c>
      <c r="B220" s="52"/>
      <c r="C220" s="52"/>
      <c r="D220" s="52"/>
      <c r="E220" s="52"/>
      <c r="F220" s="52"/>
    </row>
    <row r="221" spans="1:6" hidden="1" outlineLevel="1" x14ac:dyDescent="0.2">
      <c r="A221" s="52" t="s">
        <v>795</v>
      </c>
      <c r="B221" s="52"/>
      <c r="C221" s="52"/>
      <c r="D221" s="52"/>
      <c r="E221" s="52"/>
      <c r="F221" s="52"/>
    </row>
    <row r="222" spans="1:6" hidden="1" outlineLevel="1" x14ac:dyDescent="0.2">
      <c r="A222" s="52" t="s">
        <v>796</v>
      </c>
      <c r="B222" s="52"/>
      <c r="C222" s="52"/>
      <c r="D222" s="52"/>
      <c r="E222" s="52"/>
      <c r="F222" s="52"/>
    </row>
    <row r="223" spans="1:6" hidden="1" outlineLevel="1" x14ac:dyDescent="0.2">
      <c r="A223" s="52" t="s">
        <v>797</v>
      </c>
      <c r="B223" s="52"/>
      <c r="C223" s="52"/>
      <c r="D223" s="52"/>
      <c r="E223" s="52"/>
      <c r="F223" s="52"/>
    </row>
    <row r="224" spans="1:6" hidden="1" outlineLevel="1" x14ac:dyDescent="0.2">
      <c r="A224" s="52" t="s">
        <v>798</v>
      </c>
      <c r="B224" s="52"/>
      <c r="C224" s="52"/>
      <c r="D224" s="52"/>
      <c r="E224" s="52"/>
      <c r="F224" s="52"/>
    </row>
    <row r="225" spans="1:6" hidden="1" outlineLevel="1" x14ac:dyDescent="0.2">
      <c r="A225" s="52" t="s">
        <v>799</v>
      </c>
      <c r="B225" s="52"/>
      <c r="C225" s="52"/>
      <c r="D225" s="52"/>
      <c r="E225" s="52"/>
      <c r="F225" s="52"/>
    </row>
    <row r="226" spans="1:6" hidden="1" outlineLevel="1" x14ac:dyDescent="0.2">
      <c r="A226" s="52" t="s">
        <v>800</v>
      </c>
      <c r="B226" s="52"/>
      <c r="C226" s="52"/>
      <c r="D226" s="52"/>
      <c r="E226" s="52"/>
      <c r="F226" s="52"/>
    </row>
    <row r="227" spans="1:6" hidden="1" outlineLevel="1" x14ac:dyDescent="0.2">
      <c r="A227" s="52" t="s">
        <v>801</v>
      </c>
      <c r="B227" s="52"/>
      <c r="C227" s="52"/>
      <c r="D227" s="52"/>
      <c r="E227" s="52"/>
      <c r="F227" s="52"/>
    </row>
    <row r="228" spans="1:6" hidden="1" outlineLevel="1" x14ac:dyDescent="0.2">
      <c r="A228" s="43"/>
      <c r="B228" s="43"/>
      <c r="C228" s="43"/>
      <c r="D228" s="43"/>
      <c r="E228" s="43"/>
      <c r="F228" s="43"/>
    </row>
    <row r="229" spans="1:6" ht="16.5" hidden="1" outlineLevel="1" x14ac:dyDescent="0.2">
      <c r="A229" s="53" t="s">
        <v>802</v>
      </c>
      <c r="B229" s="53"/>
      <c r="C229" s="53"/>
      <c r="D229" s="53"/>
      <c r="E229" s="53"/>
      <c r="F229" s="53"/>
    </row>
    <row r="230" spans="1:6" hidden="1" outlineLevel="1" x14ac:dyDescent="0.2">
      <c r="A230" s="52" t="s">
        <v>803</v>
      </c>
      <c r="B230" s="52"/>
      <c r="C230" s="52"/>
      <c r="D230" s="52"/>
      <c r="E230" s="52"/>
      <c r="F230" s="52"/>
    </row>
    <row r="231" spans="1:6" hidden="1" outlineLevel="1" x14ac:dyDescent="0.2">
      <c r="A231" s="52" t="s">
        <v>804</v>
      </c>
      <c r="B231" s="52"/>
      <c r="C231" s="52"/>
      <c r="D231" s="52"/>
      <c r="E231" s="52"/>
      <c r="F231" s="52"/>
    </row>
    <row r="232" spans="1:6" hidden="1" outlineLevel="1" x14ac:dyDescent="0.2">
      <c r="A232" s="52" t="s">
        <v>805</v>
      </c>
      <c r="B232" s="52"/>
      <c r="C232" s="52"/>
      <c r="D232" s="52"/>
      <c r="E232" s="52"/>
      <c r="F232" s="52"/>
    </row>
    <row r="233" spans="1:6" ht="42" hidden="1" customHeight="1" outlineLevel="1" x14ac:dyDescent="0.2">
      <c r="A233" s="54"/>
      <c r="B233" s="54"/>
      <c r="C233" s="54"/>
      <c r="D233" s="54"/>
      <c r="E233" s="54"/>
      <c r="F233" s="54"/>
    </row>
    <row r="234" spans="1:6" hidden="1" outlineLevel="1" x14ac:dyDescent="0.2">
      <c r="A234" s="52" t="s">
        <v>806</v>
      </c>
      <c r="B234" s="52"/>
      <c r="C234" s="52"/>
      <c r="D234" s="52"/>
      <c r="E234" s="52"/>
      <c r="F234" s="52"/>
    </row>
    <row r="235" spans="1:6" hidden="1" outlineLevel="1" x14ac:dyDescent="0.2">
      <c r="A235" s="52" t="s">
        <v>807</v>
      </c>
      <c r="B235" s="52"/>
      <c r="C235" s="52"/>
      <c r="D235" s="52"/>
      <c r="E235" s="52"/>
      <c r="F235" s="52"/>
    </row>
    <row r="236" spans="1:6" hidden="1" outlineLevel="1" x14ac:dyDescent="0.2">
      <c r="A236" s="52" t="s">
        <v>808</v>
      </c>
      <c r="B236" s="52"/>
      <c r="C236" s="52"/>
      <c r="D236" s="52"/>
      <c r="E236" s="52"/>
      <c r="F236" s="52"/>
    </row>
    <row r="237" spans="1:6" hidden="1" outlineLevel="1" x14ac:dyDescent="0.2">
      <c r="A237" s="52" t="s">
        <v>809</v>
      </c>
      <c r="B237" s="52"/>
      <c r="C237" s="52"/>
      <c r="D237" s="52"/>
      <c r="E237" s="52"/>
      <c r="F237" s="52"/>
    </row>
    <row r="238" spans="1:6" hidden="1" outlineLevel="1" x14ac:dyDescent="0.2">
      <c r="A238" s="52" t="s">
        <v>810</v>
      </c>
      <c r="B238" s="52"/>
      <c r="C238" s="52"/>
      <c r="D238" s="52"/>
      <c r="E238" s="52"/>
      <c r="F238" s="52"/>
    </row>
    <row r="239" spans="1:6" hidden="1" outlineLevel="1" x14ac:dyDescent="0.2">
      <c r="A239" s="52" t="s">
        <v>811</v>
      </c>
      <c r="B239" s="52"/>
      <c r="C239" s="52"/>
      <c r="D239" s="52"/>
      <c r="E239" s="52"/>
      <c r="F239" s="52"/>
    </row>
    <row r="240" spans="1:6" hidden="1" outlineLevel="1" x14ac:dyDescent="0.2">
      <c r="A240" s="52" t="s">
        <v>812</v>
      </c>
      <c r="B240" s="52"/>
      <c r="C240" s="52"/>
      <c r="D240" s="52"/>
      <c r="E240" s="52"/>
      <c r="F240" s="52"/>
    </row>
    <row r="241" spans="1:6" hidden="1" outlineLevel="1" x14ac:dyDescent="0.2">
      <c r="A241" s="43"/>
      <c r="B241" s="43"/>
      <c r="C241" s="43"/>
      <c r="D241" s="43"/>
      <c r="E241" s="43"/>
      <c r="F241" s="43"/>
    </row>
    <row r="242" spans="1:6" ht="16.5" hidden="1" outlineLevel="1" x14ac:dyDescent="0.2">
      <c r="A242" s="53" t="s">
        <v>813</v>
      </c>
      <c r="B242" s="53"/>
      <c r="C242" s="53"/>
      <c r="D242" s="53"/>
      <c r="E242" s="53"/>
      <c r="F242" s="53"/>
    </row>
    <row r="243" spans="1:6" hidden="1" outlineLevel="1" x14ac:dyDescent="0.2">
      <c r="A243" s="52" t="s">
        <v>814</v>
      </c>
      <c r="B243" s="52"/>
      <c r="C243" s="52"/>
      <c r="D243" s="52"/>
      <c r="E243" s="52"/>
      <c r="F243" s="52"/>
    </row>
    <row r="244" spans="1:6" hidden="1" outlineLevel="1" x14ac:dyDescent="0.2">
      <c r="A244" s="52" t="s">
        <v>815</v>
      </c>
      <c r="B244" s="52"/>
      <c r="C244" s="52"/>
      <c r="D244" s="52"/>
      <c r="E244" s="52"/>
      <c r="F244" s="52"/>
    </row>
    <row r="245" spans="1:6" hidden="1" outlineLevel="1" x14ac:dyDescent="0.2">
      <c r="A245" s="52" t="s">
        <v>816</v>
      </c>
      <c r="B245" s="52"/>
      <c r="C245" s="52"/>
      <c r="D245" s="52"/>
      <c r="E245" s="52"/>
      <c r="F245" s="52"/>
    </row>
    <row r="246" spans="1:6" ht="42" hidden="1" customHeight="1" outlineLevel="1" x14ac:dyDescent="0.2">
      <c r="A246" s="54"/>
      <c r="B246" s="54"/>
      <c r="C246" s="54"/>
      <c r="D246" s="54"/>
      <c r="E246" s="54"/>
      <c r="F246" s="54"/>
    </row>
    <row r="247" spans="1:6" ht="66" hidden="1" customHeight="1" outlineLevel="1" x14ac:dyDescent="0.2">
      <c r="A247" s="54"/>
      <c r="B247" s="54"/>
      <c r="C247" s="54"/>
      <c r="D247" s="54"/>
      <c r="E247" s="54"/>
      <c r="F247" s="54"/>
    </row>
    <row r="248" spans="1:6" hidden="1" outlineLevel="1" x14ac:dyDescent="0.2">
      <c r="A248" s="52" t="s">
        <v>817</v>
      </c>
      <c r="B248" s="52"/>
      <c r="C248" s="52"/>
      <c r="D248" s="52"/>
      <c r="E248" s="52"/>
      <c r="F248" s="52"/>
    </row>
    <row r="249" spans="1:6" hidden="1" outlineLevel="1" x14ac:dyDescent="0.2">
      <c r="A249" s="52" t="s">
        <v>818</v>
      </c>
      <c r="B249" s="52"/>
      <c r="C249" s="52"/>
      <c r="D249" s="52"/>
      <c r="E249" s="52"/>
      <c r="F249" s="52"/>
    </row>
    <row r="250" spans="1:6" hidden="1" outlineLevel="1" x14ac:dyDescent="0.2">
      <c r="A250" s="52" t="s">
        <v>819</v>
      </c>
      <c r="B250" s="52"/>
      <c r="C250" s="52"/>
      <c r="D250" s="52"/>
      <c r="E250" s="52"/>
      <c r="F250" s="52"/>
    </row>
    <row r="251" spans="1:6" hidden="1" outlineLevel="1" x14ac:dyDescent="0.2">
      <c r="A251" s="52" t="s">
        <v>820</v>
      </c>
      <c r="B251" s="52"/>
      <c r="C251" s="52"/>
      <c r="D251" s="52"/>
      <c r="E251" s="52"/>
      <c r="F251" s="52"/>
    </row>
    <row r="252" spans="1:6" hidden="1" outlineLevel="1" x14ac:dyDescent="0.2">
      <c r="A252" s="43"/>
      <c r="B252" s="43"/>
      <c r="C252" s="43"/>
      <c r="D252" s="43"/>
      <c r="E252" s="43"/>
      <c r="F252" s="43"/>
    </row>
    <row r="253" spans="1:6" ht="16.5" hidden="1" outlineLevel="1" x14ac:dyDescent="0.2">
      <c r="A253" s="53" t="s">
        <v>821</v>
      </c>
      <c r="B253" s="53"/>
      <c r="C253" s="53"/>
      <c r="D253" s="53"/>
      <c r="E253" s="53"/>
      <c r="F253" s="53"/>
    </row>
    <row r="254" spans="1:6" hidden="1" outlineLevel="1" x14ac:dyDescent="0.2">
      <c r="A254" s="52" t="s">
        <v>822</v>
      </c>
      <c r="B254" s="52"/>
      <c r="C254" s="52"/>
      <c r="D254" s="52"/>
      <c r="E254" s="52"/>
      <c r="F254" s="52"/>
    </row>
    <row r="255" spans="1:6" hidden="1" outlineLevel="1" x14ac:dyDescent="0.2">
      <c r="A255" s="52" t="s">
        <v>823</v>
      </c>
      <c r="B255" s="52"/>
      <c r="C255" s="52"/>
      <c r="D255" s="52"/>
      <c r="E255" s="52"/>
      <c r="F255" s="52"/>
    </row>
    <row r="256" spans="1:6" ht="42" hidden="1" customHeight="1" outlineLevel="1" x14ac:dyDescent="0.2">
      <c r="A256" s="54"/>
      <c r="B256" s="54"/>
      <c r="C256" s="54"/>
      <c r="D256" s="54"/>
      <c r="E256" s="54"/>
      <c r="F256" s="54"/>
    </row>
    <row r="257" spans="1:6" ht="42" hidden="1" customHeight="1" outlineLevel="1" x14ac:dyDescent="0.2">
      <c r="A257" s="54"/>
      <c r="B257" s="54"/>
      <c r="C257" s="54"/>
      <c r="D257" s="54"/>
      <c r="E257" s="54"/>
      <c r="F257" s="54"/>
    </row>
    <row r="258" spans="1:6" ht="42" hidden="1" customHeight="1" outlineLevel="1" x14ac:dyDescent="0.2">
      <c r="A258" s="54"/>
      <c r="B258" s="54"/>
      <c r="C258" s="54"/>
      <c r="D258" s="54"/>
      <c r="E258" s="54"/>
      <c r="F258" s="54"/>
    </row>
    <row r="259" spans="1:6" hidden="1" outlineLevel="1" x14ac:dyDescent="0.2">
      <c r="A259" s="52" t="s">
        <v>824</v>
      </c>
      <c r="B259" s="52"/>
      <c r="C259" s="52"/>
      <c r="D259" s="52"/>
      <c r="E259" s="52"/>
      <c r="F259" s="52"/>
    </row>
    <row r="260" spans="1:6" hidden="1" outlineLevel="1" x14ac:dyDescent="0.2">
      <c r="A260" s="52" t="s">
        <v>825</v>
      </c>
      <c r="B260" s="52"/>
      <c r="C260" s="52"/>
      <c r="D260" s="52"/>
      <c r="E260" s="52"/>
      <c r="F260" s="52"/>
    </row>
    <row r="261" spans="1:6" hidden="1" outlineLevel="1" x14ac:dyDescent="0.2">
      <c r="A261" s="52" t="s">
        <v>826</v>
      </c>
      <c r="B261" s="52"/>
      <c r="C261" s="52"/>
      <c r="D261" s="52"/>
      <c r="E261" s="52"/>
      <c r="F261" s="52"/>
    </row>
    <row r="262" spans="1:6" hidden="1" outlineLevel="1" x14ac:dyDescent="0.2">
      <c r="A262" s="52" t="s">
        <v>827</v>
      </c>
      <c r="B262" s="52"/>
      <c r="C262" s="52"/>
      <c r="D262" s="52"/>
      <c r="E262" s="52"/>
      <c r="F262" s="52"/>
    </row>
    <row r="263" spans="1:6" hidden="1" outlineLevel="1" x14ac:dyDescent="0.2">
      <c r="A263" s="43"/>
      <c r="B263" s="43"/>
      <c r="C263" s="43"/>
      <c r="D263" s="43"/>
      <c r="E263" s="43"/>
      <c r="F263" s="43"/>
    </row>
    <row r="264" spans="1:6" ht="16.5" hidden="1" outlineLevel="1" x14ac:dyDescent="0.2">
      <c r="A264" s="53" t="s">
        <v>828</v>
      </c>
      <c r="B264" s="53"/>
      <c r="C264" s="53"/>
      <c r="D264" s="53"/>
      <c r="E264" s="53"/>
      <c r="F264" s="53"/>
    </row>
    <row r="265" spans="1:6" hidden="1" outlineLevel="1" x14ac:dyDescent="0.2">
      <c r="A265" s="52" t="s">
        <v>829</v>
      </c>
      <c r="B265" s="52"/>
      <c r="C265" s="52"/>
      <c r="D265" s="52"/>
      <c r="E265" s="52"/>
      <c r="F265" s="52"/>
    </row>
    <row r="266" spans="1:6" hidden="1" outlineLevel="1" x14ac:dyDescent="0.2">
      <c r="A266" s="52" t="s">
        <v>830</v>
      </c>
      <c r="B266" s="52"/>
      <c r="C266" s="52"/>
      <c r="D266" s="52"/>
      <c r="E266" s="52"/>
      <c r="F266" s="52"/>
    </row>
    <row r="267" spans="1:6" hidden="1" outlineLevel="1" x14ac:dyDescent="0.2">
      <c r="A267" s="52" t="s">
        <v>831</v>
      </c>
      <c r="B267" s="52"/>
      <c r="C267" s="52"/>
      <c r="D267" s="52"/>
      <c r="E267" s="52"/>
      <c r="F267" s="52"/>
    </row>
    <row r="268" spans="1:6" hidden="1" outlineLevel="1" x14ac:dyDescent="0.2">
      <c r="A268" s="52" t="s">
        <v>832</v>
      </c>
      <c r="B268" s="52"/>
      <c r="C268" s="52"/>
      <c r="D268" s="52"/>
      <c r="E268" s="52"/>
      <c r="F268" s="52"/>
    </row>
    <row r="269" spans="1:6" hidden="1" outlineLevel="1" x14ac:dyDescent="0.2">
      <c r="A269" s="52" t="s">
        <v>833</v>
      </c>
      <c r="B269" s="52"/>
      <c r="C269" s="52"/>
      <c r="D269" s="52"/>
      <c r="E269" s="52"/>
      <c r="F269" s="52"/>
    </row>
    <row r="270" spans="1:6" hidden="1" outlineLevel="1" x14ac:dyDescent="0.2">
      <c r="A270" s="43"/>
      <c r="B270" s="43"/>
      <c r="C270" s="43"/>
      <c r="D270" s="43"/>
      <c r="E270" s="43"/>
      <c r="F270" s="43"/>
    </row>
    <row r="271" spans="1:6" hidden="1" outlineLevel="1" x14ac:dyDescent="0.2">
      <c r="A271" s="43"/>
      <c r="B271" s="43"/>
      <c r="C271" s="43"/>
      <c r="D271" s="43"/>
      <c r="E271" s="43"/>
      <c r="F271" s="43"/>
    </row>
    <row r="272" spans="1:6" ht="20.25" collapsed="1" x14ac:dyDescent="0.2">
      <c r="A272" s="55" t="s">
        <v>834</v>
      </c>
      <c r="B272" s="55"/>
      <c r="C272" s="55"/>
      <c r="D272" s="55"/>
      <c r="E272" s="55"/>
      <c r="F272" s="55"/>
    </row>
    <row r="273" spans="1:6" hidden="1" outlineLevel="1" x14ac:dyDescent="0.2">
      <c r="A273" s="52" t="s">
        <v>835</v>
      </c>
      <c r="B273" s="52"/>
      <c r="C273" s="52"/>
      <c r="D273" s="52"/>
      <c r="E273" s="52"/>
      <c r="F273" s="52"/>
    </row>
    <row r="274" spans="1:6" hidden="1" outlineLevel="1" x14ac:dyDescent="0.2">
      <c r="A274" s="52" t="s">
        <v>836</v>
      </c>
      <c r="B274" s="52"/>
      <c r="C274" s="52"/>
      <c r="D274" s="52"/>
      <c r="E274" s="52"/>
      <c r="F274" s="52"/>
    </row>
    <row r="275" spans="1:6" hidden="1" outlineLevel="1" x14ac:dyDescent="0.2">
      <c r="A275" s="43"/>
      <c r="B275" s="43"/>
      <c r="C275" s="43"/>
      <c r="D275" s="43"/>
      <c r="E275" s="43"/>
      <c r="F275" s="43"/>
    </row>
    <row r="276" spans="1:6" ht="16.5" hidden="1" outlineLevel="1" x14ac:dyDescent="0.2">
      <c r="A276" s="53" t="s">
        <v>837</v>
      </c>
      <c r="B276" s="53"/>
      <c r="C276" s="53"/>
      <c r="D276" s="53"/>
      <c r="E276" s="53"/>
      <c r="F276" s="53"/>
    </row>
    <row r="277" spans="1:6" hidden="1" outlineLevel="1" x14ac:dyDescent="0.2">
      <c r="A277" s="52" t="s">
        <v>838</v>
      </c>
      <c r="B277" s="52"/>
      <c r="C277" s="52"/>
      <c r="D277" s="52"/>
      <c r="E277" s="52"/>
      <c r="F277" s="52"/>
    </row>
    <row r="278" spans="1:6" ht="42" hidden="1" customHeight="1" outlineLevel="1" x14ac:dyDescent="0.2">
      <c r="A278" s="54"/>
      <c r="B278" s="54"/>
      <c r="C278" s="54"/>
      <c r="D278" s="54"/>
      <c r="E278" s="54"/>
      <c r="F278" s="54"/>
    </row>
    <row r="279" spans="1:6" hidden="1" outlineLevel="1" x14ac:dyDescent="0.2">
      <c r="A279" s="52" t="s">
        <v>839</v>
      </c>
      <c r="B279" s="52"/>
      <c r="C279" s="52"/>
      <c r="D279" s="52"/>
      <c r="E279" s="52"/>
      <c r="F279" s="52"/>
    </row>
    <row r="280" spans="1:6" ht="42" hidden="1" customHeight="1" outlineLevel="1" x14ac:dyDescent="0.2">
      <c r="A280" s="54"/>
      <c r="B280" s="54"/>
      <c r="C280" s="54"/>
      <c r="D280" s="54"/>
      <c r="E280" s="54"/>
      <c r="F280" s="54"/>
    </row>
    <row r="281" spans="1:6" ht="66" hidden="1" customHeight="1" outlineLevel="1" x14ac:dyDescent="0.2">
      <c r="A281" s="54"/>
      <c r="B281" s="54"/>
      <c r="C281" s="54"/>
      <c r="D281" s="54"/>
      <c r="E281" s="54"/>
      <c r="F281" s="54"/>
    </row>
    <row r="282" spans="1:6" hidden="1" outlineLevel="1" x14ac:dyDescent="0.2">
      <c r="A282" s="52" t="s">
        <v>840</v>
      </c>
      <c r="B282" s="52"/>
      <c r="C282" s="52"/>
      <c r="D282" s="52"/>
      <c r="E282" s="52"/>
      <c r="F282" s="52"/>
    </row>
    <row r="283" spans="1:6" hidden="1" outlineLevel="1" x14ac:dyDescent="0.2">
      <c r="A283" s="52" t="s">
        <v>841</v>
      </c>
      <c r="B283" s="52"/>
      <c r="C283" s="52"/>
      <c r="D283" s="52"/>
      <c r="E283" s="52"/>
      <c r="F283" s="52"/>
    </row>
    <row r="284" spans="1:6" hidden="1" outlineLevel="1" x14ac:dyDescent="0.2">
      <c r="A284" s="52" t="s">
        <v>842</v>
      </c>
      <c r="B284" s="52"/>
      <c r="C284" s="52"/>
      <c r="D284" s="52"/>
      <c r="E284" s="52"/>
      <c r="F284" s="52"/>
    </row>
    <row r="285" spans="1:6" hidden="1" outlineLevel="1" x14ac:dyDescent="0.2">
      <c r="A285" s="52" t="s">
        <v>843</v>
      </c>
      <c r="B285" s="52"/>
      <c r="C285" s="52"/>
      <c r="D285" s="52"/>
      <c r="E285" s="52"/>
      <c r="F285" s="52"/>
    </row>
    <row r="286" spans="1:6" hidden="1" outlineLevel="1" x14ac:dyDescent="0.2">
      <c r="A286" s="43"/>
      <c r="B286" s="43"/>
      <c r="C286" s="43"/>
      <c r="D286" s="43"/>
      <c r="E286" s="43"/>
      <c r="F286" s="43"/>
    </row>
    <row r="287" spans="1:6" ht="16.5" hidden="1" outlineLevel="1" x14ac:dyDescent="0.2">
      <c r="A287" s="53" t="s">
        <v>844</v>
      </c>
      <c r="B287" s="53"/>
      <c r="C287" s="53"/>
      <c r="D287" s="53"/>
      <c r="E287" s="53"/>
      <c r="F287" s="53"/>
    </row>
    <row r="288" spans="1:6" hidden="1" outlineLevel="1" x14ac:dyDescent="0.2">
      <c r="A288" s="52" t="s">
        <v>845</v>
      </c>
      <c r="B288" s="52"/>
      <c r="C288" s="52"/>
      <c r="D288" s="52"/>
      <c r="E288" s="52"/>
      <c r="F288" s="52"/>
    </row>
    <row r="289" spans="1:6" hidden="1" outlineLevel="1" x14ac:dyDescent="0.2">
      <c r="A289" s="52" t="s">
        <v>846</v>
      </c>
      <c r="B289" s="52"/>
      <c r="C289" s="52"/>
      <c r="D289" s="52"/>
      <c r="E289" s="52"/>
      <c r="F289" s="52"/>
    </row>
    <row r="290" spans="1:6" hidden="1" outlineLevel="1" x14ac:dyDescent="0.2">
      <c r="A290" s="52" t="s">
        <v>847</v>
      </c>
      <c r="B290" s="52"/>
      <c r="C290" s="52"/>
      <c r="D290" s="52"/>
      <c r="E290" s="52"/>
      <c r="F290" s="52"/>
    </row>
    <row r="291" spans="1:6" ht="42" hidden="1" customHeight="1" outlineLevel="1" x14ac:dyDescent="0.2">
      <c r="A291" s="54"/>
      <c r="B291" s="54"/>
      <c r="C291" s="54"/>
      <c r="D291" s="54"/>
      <c r="E291" s="54"/>
      <c r="F291" s="54"/>
    </row>
    <row r="292" spans="1:6" ht="42" hidden="1" customHeight="1" outlineLevel="1" x14ac:dyDescent="0.2">
      <c r="A292" s="54"/>
      <c r="B292" s="54"/>
      <c r="C292" s="54"/>
      <c r="D292" s="54"/>
      <c r="E292" s="54"/>
      <c r="F292" s="54"/>
    </row>
    <row r="293" spans="1:6" hidden="1" outlineLevel="1" x14ac:dyDescent="0.2">
      <c r="A293" s="52" t="s">
        <v>848</v>
      </c>
      <c r="B293" s="52"/>
      <c r="C293" s="52"/>
      <c r="D293" s="52"/>
      <c r="E293" s="52"/>
      <c r="F293" s="52"/>
    </row>
    <row r="294" spans="1:6" hidden="1" outlineLevel="1" x14ac:dyDescent="0.2">
      <c r="A294" s="52" t="s">
        <v>849</v>
      </c>
      <c r="B294" s="52"/>
      <c r="C294" s="52"/>
      <c r="D294" s="52"/>
      <c r="E294" s="52"/>
      <c r="F294" s="52"/>
    </row>
    <row r="295" spans="1:6" hidden="1" outlineLevel="1" x14ac:dyDescent="0.2">
      <c r="A295" s="43"/>
      <c r="B295" s="43"/>
      <c r="C295" s="43"/>
      <c r="D295" s="43"/>
      <c r="E295" s="43"/>
      <c r="F295" s="43"/>
    </row>
    <row r="296" spans="1:6" ht="16.5" hidden="1" outlineLevel="1" x14ac:dyDescent="0.2">
      <c r="A296" s="53" t="s">
        <v>850</v>
      </c>
      <c r="B296" s="53"/>
      <c r="C296" s="53"/>
      <c r="D296" s="53"/>
      <c r="E296" s="53"/>
      <c r="F296" s="53"/>
    </row>
    <row r="297" spans="1:6" hidden="1" outlineLevel="1" x14ac:dyDescent="0.2">
      <c r="A297" s="52" t="s">
        <v>851</v>
      </c>
      <c r="B297" s="52"/>
      <c r="C297" s="52"/>
      <c r="D297" s="52"/>
      <c r="E297" s="52"/>
      <c r="F297" s="52"/>
    </row>
    <row r="298" spans="1:6" hidden="1" outlineLevel="1" x14ac:dyDescent="0.2">
      <c r="A298" s="52" t="s">
        <v>852</v>
      </c>
      <c r="B298" s="52"/>
      <c r="C298" s="52"/>
      <c r="D298" s="52"/>
      <c r="E298" s="52"/>
      <c r="F298" s="52"/>
    </row>
    <row r="299" spans="1:6" hidden="1" outlineLevel="1" x14ac:dyDescent="0.2">
      <c r="A299" s="52" t="s">
        <v>853</v>
      </c>
      <c r="B299" s="52"/>
      <c r="C299" s="52"/>
      <c r="D299" s="52"/>
      <c r="E299" s="52"/>
      <c r="F299" s="52"/>
    </row>
    <row r="300" spans="1:6" hidden="1" outlineLevel="1" x14ac:dyDescent="0.2">
      <c r="A300" s="52" t="s">
        <v>854</v>
      </c>
      <c r="B300" s="52"/>
      <c r="C300" s="52"/>
      <c r="D300" s="52"/>
      <c r="E300" s="52"/>
      <c r="F300" s="52"/>
    </row>
    <row r="301" spans="1:6" hidden="1" outlineLevel="1" x14ac:dyDescent="0.2">
      <c r="A301" s="52" t="s">
        <v>855</v>
      </c>
      <c r="B301" s="52"/>
      <c r="C301" s="52"/>
      <c r="D301" s="52"/>
      <c r="E301" s="52"/>
      <c r="F301" s="52"/>
    </row>
    <row r="302" spans="1:6" hidden="1" outlineLevel="1" x14ac:dyDescent="0.2">
      <c r="A302" s="43"/>
      <c r="B302" s="43"/>
      <c r="C302" s="43"/>
      <c r="D302" s="43"/>
      <c r="E302" s="43"/>
      <c r="F302" s="43"/>
    </row>
    <row r="303" spans="1:6" ht="16.5" hidden="1" outlineLevel="1" x14ac:dyDescent="0.2">
      <c r="A303" s="53" t="s">
        <v>856</v>
      </c>
      <c r="B303" s="53"/>
      <c r="C303" s="53"/>
      <c r="D303" s="53"/>
      <c r="E303" s="53"/>
      <c r="F303" s="53"/>
    </row>
    <row r="304" spans="1:6" hidden="1" outlineLevel="1" x14ac:dyDescent="0.2">
      <c r="A304" s="52" t="s">
        <v>857</v>
      </c>
      <c r="B304" s="52"/>
      <c r="C304" s="52"/>
      <c r="D304" s="52"/>
      <c r="E304" s="52"/>
      <c r="F304" s="52"/>
    </row>
    <row r="305" spans="1:6" hidden="1" outlineLevel="1" x14ac:dyDescent="0.2">
      <c r="A305" s="52" t="s">
        <v>858</v>
      </c>
      <c r="B305" s="52"/>
      <c r="C305" s="52"/>
      <c r="D305" s="52"/>
      <c r="E305" s="52"/>
      <c r="F305" s="52"/>
    </row>
    <row r="306" spans="1:6" ht="42" hidden="1" customHeight="1" outlineLevel="1" x14ac:dyDescent="0.2">
      <c r="A306" s="54"/>
      <c r="B306" s="54"/>
      <c r="C306" s="54"/>
      <c r="D306" s="54"/>
      <c r="E306" s="54"/>
      <c r="F306" s="54"/>
    </row>
    <row r="307" spans="1:6" hidden="1" outlineLevel="1" x14ac:dyDescent="0.2">
      <c r="A307" s="52" t="s">
        <v>859</v>
      </c>
      <c r="B307" s="52"/>
      <c r="C307" s="52"/>
      <c r="D307" s="52"/>
      <c r="E307" s="52"/>
      <c r="F307" s="52"/>
    </row>
    <row r="308" spans="1:6" hidden="1" outlineLevel="1" x14ac:dyDescent="0.2">
      <c r="A308" s="52" t="s">
        <v>860</v>
      </c>
      <c r="B308" s="52"/>
      <c r="C308" s="52"/>
      <c r="D308" s="52"/>
      <c r="E308" s="52"/>
      <c r="F308" s="52"/>
    </row>
    <row r="309" spans="1:6" ht="42" hidden="1" customHeight="1" outlineLevel="1" x14ac:dyDescent="0.2">
      <c r="A309" s="54"/>
      <c r="B309" s="54"/>
      <c r="C309" s="54"/>
      <c r="D309" s="54"/>
      <c r="E309" s="54"/>
      <c r="F309" s="54"/>
    </row>
    <row r="310" spans="1:6" ht="66" hidden="1" customHeight="1" outlineLevel="1" x14ac:dyDescent="0.2">
      <c r="A310" s="54"/>
      <c r="B310" s="54"/>
      <c r="C310" s="54"/>
      <c r="D310" s="54"/>
      <c r="E310" s="54"/>
      <c r="F310" s="54"/>
    </row>
    <row r="311" spans="1:6" hidden="1" outlineLevel="1" x14ac:dyDescent="0.2">
      <c r="A311" s="52" t="s">
        <v>861</v>
      </c>
      <c r="B311" s="52"/>
      <c r="C311" s="52"/>
      <c r="D311" s="52"/>
      <c r="E311" s="52"/>
      <c r="F311" s="52"/>
    </row>
    <row r="312" spans="1:6" ht="66" hidden="1" customHeight="1" outlineLevel="1" x14ac:dyDescent="0.2">
      <c r="A312" s="54"/>
      <c r="B312" s="54"/>
      <c r="C312" s="54"/>
      <c r="D312" s="54"/>
      <c r="E312" s="54"/>
      <c r="F312" s="54"/>
    </row>
    <row r="313" spans="1:6" hidden="1" outlineLevel="1" x14ac:dyDescent="0.2">
      <c r="A313" s="52" t="s">
        <v>862</v>
      </c>
      <c r="B313" s="52"/>
      <c r="C313" s="52"/>
      <c r="D313" s="52"/>
      <c r="E313" s="52"/>
      <c r="F313" s="52"/>
    </row>
    <row r="314" spans="1:6" hidden="1" outlineLevel="1" x14ac:dyDescent="0.2">
      <c r="A314" s="52" t="s">
        <v>863</v>
      </c>
      <c r="B314" s="52"/>
      <c r="C314" s="52"/>
      <c r="D314" s="52"/>
      <c r="E314" s="52"/>
      <c r="F314" s="52"/>
    </row>
    <row r="315" spans="1:6" hidden="1" outlineLevel="1" x14ac:dyDescent="0.2">
      <c r="A315" s="52" t="s">
        <v>864</v>
      </c>
      <c r="B315" s="52"/>
      <c r="C315" s="52"/>
      <c r="D315" s="52"/>
      <c r="E315" s="52"/>
      <c r="F315" s="52"/>
    </row>
    <row r="316" spans="1:6" hidden="1" outlineLevel="1" x14ac:dyDescent="0.2">
      <c r="A316" s="43"/>
      <c r="B316" s="43"/>
      <c r="C316" s="43"/>
      <c r="D316" s="43"/>
      <c r="E316" s="43"/>
      <c r="F316" s="43"/>
    </row>
    <row r="317" spans="1:6" ht="16.5" hidden="1" outlineLevel="1" x14ac:dyDescent="0.2">
      <c r="A317" s="53" t="s">
        <v>865</v>
      </c>
      <c r="B317" s="53"/>
      <c r="C317" s="53"/>
      <c r="D317" s="53"/>
      <c r="E317" s="53"/>
      <c r="F317" s="53"/>
    </row>
    <row r="318" spans="1:6" hidden="1" outlineLevel="1" x14ac:dyDescent="0.2">
      <c r="A318" s="52" t="s">
        <v>866</v>
      </c>
      <c r="B318" s="52"/>
      <c r="C318" s="52"/>
      <c r="D318" s="52"/>
      <c r="E318" s="52"/>
      <c r="F318" s="52"/>
    </row>
    <row r="319" spans="1:6" hidden="1" outlineLevel="1" x14ac:dyDescent="0.2">
      <c r="A319" s="52" t="s">
        <v>867</v>
      </c>
      <c r="B319" s="52"/>
      <c r="C319" s="52"/>
      <c r="D319" s="52"/>
      <c r="E319" s="52"/>
      <c r="F319" s="52"/>
    </row>
    <row r="320" spans="1:6" hidden="1" outlineLevel="1" x14ac:dyDescent="0.2">
      <c r="A320" s="52" t="s">
        <v>868</v>
      </c>
      <c r="B320" s="52"/>
      <c r="C320" s="52"/>
      <c r="D320" s="52"/>
      <c r="E320" s="52"/>
      <c r="F320" s="52"/>
    </row>
    <row r="321" spans="1:6" hidden="1" outlineLevel="1" x14ac:dyDescent="0.2">
      <c r="A321" s="52" t="s">
        <v>869</v>
      </c>
      <c r="B321" s="52"/>
      <c r="C321" s="52"/>
      <c r="D321" s="52"/>
      <c r="E321" s="52"/>
      <c r="F321" s="52"/>
    </row>
    <row r="322" spans="1:6" hidden="1" outlineLevel="1" x14ac:dyDescent="0.2">
      <c r="A322" s="52" t="s">
        <v>870</v>
      </c>
      <c r="B322" s="52"/>
      <c r="C322" s="52"/>
      <c r="D322" s="52"/>
      <c r="E322" s="52"/>
      <c r="F322" s="52"/>
    </row>
    <row r="323" spans="1:6" hidden="1" outlineLevel="1" x14ac:dyDescent="0.2">
      <c r="A323" s="52" t="s">
        <v>871</v>
      </c>
      <c r="B323" s="52"/>
      <c r="C323" s="52"/>
      <c r="D323" s="52"/>
      <c r="E323" s="52"/>
      <c r="F323" s="52"/>
    </row>
    <row r="324" spans="1:6" hidden="1" outlineLevel="1" x14ac:dyDescent="0.2">
      <c r="A324" s="52" t="s">
        <v>872</v>
      </c>
      <c r="B324" s="52"/>
      <c r="C324" s="52"/>
      <c r="D324" s="52"/>
      <c r="E324" s="52"/>
      <c r="F324" s="52"/>
    </row>
    <row r="325" spans="1:6" hidden="1" outlineLevel="1" x14ac:dyDescent="0.2">
      <c r="A325" s="52" t="s">
        <v>873</v>
      </c>
      <c r="B325" s="52"/>
      <c r="C325" s="52"/>
      <c r="D325" s="52"/>
      <c r="E325" s="52"/>
      <c r="F325" s="52"/>
    </row>
    <row r="326" spans="1:6" hidden="1" outlineLevel="1" x14ac:dyDescent="0.2">
      <c r="A326" s="52" t="s">
        <v>874</v>
      </c>
      <c r="B326" s="52"/>
      <c r="C326" s="52"/>
      <c r="D326" s="52"/>
      <c r="E326" s="52"/>
      <c r="F326" s="52"/>
    </row>
    <row r="327" spans="1:6" hidden="1" outlineLevel="1" x14ac:dyDescent="0.2">
      <c r="A327" s="52" t="s">
        <v>875</v>
      </c>
      <c r="B327" s="52"/>
      <c r="C327" s="52"/>
      <c r="D327" s="52"/>
      <c r="E327" s="52"/>
      <c r="F327" s="52"/>
    </row>
    <row r="328" spans="1:6" ht="42" hidden="1" customHeight="1" outlineLevel="1" x14ac:dyDescent="0.2">
      <c r="A328" s="54"/>
      <c r="B328" s="54"/>
      <c r="C328" s="54"/>
      <c r="D328" s="54"/>
      <c r="E328" s="54"/>
      <c r="F328" s="54"/>
    </row>
    <row r="329" spans="1:6" hidden="1" outlineLevel="1" x14ac:dyDescent="0.2">
      <c r="A329" s="52" t="s">
        <v>876</v>
      </c>
      <c r="B329" s="52"/>
      <c r="C329" s="52"/>
      <c r="D329" s="52"/>
      <c r="E329" s="52"/>
      <c r="F329" s="52"/>
    </row>
    <row r="330" spans="1:6" ht="66" hidden="1" customHeight="1" outlineLevel="1" x14ac:dyDescent="0.2">
      <c r="A330" s="54"/>
      <c r="B330" s="54"/>
      <c r="C330" s="54"/>
      <c r="D330" s="54"/>
      <c r="E330" s="54"/>
      <c r="F330" s="54"/>
    </row>
    <row r="331" spans="1:6" hidden="1" outlineLevel="1" x14ac:dyDescent="0.2">
      <c r="A331" s="52" t="s">
        <v>877</v>
      </c>
      <c r="B331" s="52"/>
      <c r="C331" s="52"/>
      <c r="D331" s="52"/>
      <c r="E331" s="52"/>
      <c r="F331" s="52"/>
    </row>
    <row r="332" spans="1:6" hidden="1" outlineLevel="1" x14ac:dyDescent="0.2">
      <c r="A332" s="52" t="s">
        <v>878</v>
      </c>
      <c r="B332" s="52"/>
      <c r="C332" s="52"/>
      <c r="D332" s="52"/>
      <c r="E332" s="52"/>
      <c r="F332" s="52"/>
    </row>
    <row r="333" spans="1:6" hidden="1" outlineLevel="1" x14ac:dyDescent="0.2">
      <c r="A333" s="52" t="s">
        <v>879</v>
      </c>
      <c r="B333" s="52"/>
      <c r="C333" s="52"/>
      <c r="D333" s="52"/>
      <c r="E333" s="52"/>
      <c r="F333" s="52"/>
    </row>
    <row r="334" spans="1:6" hidden="1" outlineLevel="1" x14ac:dyDescent="0.2">
      <c r="A334" s="52" t="s">
        <v>880</v>
      </c>
      <c r="B334" s="52"/>
      <c r="C334" s="52"/>
      <c r="D334" s="52"/>
      <c r="E334" s="52"/>
      <c r="F334" s="52"/>
    </row>
    <row r="335" spans="1:6" hidden="1" outlineLevel="1" x14ac:dyDescent="0.2">
      <c r="A335" s="52" t="s">
        <v>881</v>
      </c>
      <c r="B335" s="52"/>
      <c r="C335" s="52"/>
      <c r="D335" s="52"/>
      <c r="E335" s="52"/>
      <c r="F335" s="52"/>
    </row>
    <row r="336" spans="1:6" ht="42" hidden="1" customHeight="1" outlineLevel="1" x14ac:dyDescent="0.2">
      <c r="A336" s="54"/>
      <c r="B336" s="54"/>
      <c r="C336" s="54"/>
      <c r="D336" s="54"/>
      <c r="E336" s="54"/>
      <c r="F336" s="54"/>
    </row>
    <row r="337" spans="1:6" hidden="1" outlineLevel="1" x14ac:dyDescent="0.2">
      <c r="A337" s="52" t="s">
        <v>882</v>
      </c>
      <c r="B337" s="52"/>
      <c r="C337" s="52"/>
      <c r="D337" s="52"/>
      <c r="E337" s="52"/>
      <c r="F337" s="52"/>
    </row>
    <row r="338" spans="1:6" hidden="1" outlineLevel="1" x14ac:dyDescent="0.2">
      <c r="A338" s="52" t="s">
        <v>883</v>
      </c>
      <c r="B338" s="52"/>
      <c r="C338" s="52"/>
      <c r="D338" s="52"/>
      <c r="E338" s="52"/>
      <c r="F338" s="52"/>
    </row>
    <row r="339" spans="1:6" ht="66" hidden="1" customHeight="1" outlineLevel="1" x14ac:dyDescent="0.2">
      <c r="A339" s="54"/>
      <c r="B339" s="54"/>
      <c r="C339" s="54"/>
      <c r="D339" s="54"/>
      <c r="E339" s="54"/>
      <c r="F339" s="54"/>
    </row>
    <row r="340" spans="1:6" ht="42" hidden="1" customHeight="1" outlineLevel="1" x14ac:dyDescent="0.2">
      <c r="A340" s="54"/>
      <c r="B340" s="54"/>
      <c r="C340" s="54"/>
      <c r="D340" s="54"/>
      <c r="E340" s="54"/>
      <c r="F340" s="54"/>
    </row>
    <row r="341" spans="1:6" hidden="1" outlineLevel="1" x14ac:dyDescent="0.2">
      <c r="A341" s="52" t="s">
        <v>884</v>
      </c>
      <c r="B341" s="52"/>
      <c r="C341" s="52"/>
      <c r="D341" s="52"/>
      <c r="E341" s="52"/>
      <c r="F341" s="52"/>
    </row>
    <row r="342" spans="1:6" hidden="1" outlineLevel="1" x14ac:dyDescent="0.2">
      <c r="A342" s="52" t="s">
        <v>885</v>
      </c>
      <c r="B342" s="52"/>
      <c r="C342" s="52"/>
      <c r="D342" s="52"/>
      <c r="E342" s="52"/>
      <c r="F342" s="52"/>
    </row>
    <row r="343" spans="1:6" hidden="1" outlineLevel="1" x14ac:dyDescent="0.2">
      <c r="A343" s="52" t="s">
        <v>886</v>
      </c>
      <c r="B343" s="52"/>
      <c r="C343" s="52"/>
      <c r="D343" s="52"/>
      <c r="E343" s="52"/>
      <c r="F343" s="52"/>
    </row>
    <row r="344" spans="1:6" hidden="1" outlineLevel="1" x14ac:dyDescent="0.2">
      <c r="A344" s="43"/>
      <c r="B344" s="43"/>
      <c r="C344" s="43"/>
      <c r="D344" s="43"/>
      <c r="E344" s="43"/>
      <c r="F344" s="43"/>
    </row>
    <row r="345" spans="1:6" ht="16.5" hidden="1" outlineLevel="1" x14ac:dyDescent="0.2">
      <c r="A345" s="53" t="s">
        <v>887</v>
      </c>
      <c r="B345" s="53"/>
      <c r="C345" s="53"/>
      <c r="D345" s="53"/>
      <c r="E345" s="53"/>
      <c r="F345" s="53"/>
    </row>
    <row r="346" spans="1:6" hidden="1" outlineLevel="1" x14ac:dyDescent="0.2">
      <c r="A346" s="52" t="s">
        <v>888</v>
      </c>
      <c r="B346" s="52"/>
      <c r="C346" s="52"/>
      <c r="D346" s="52"/>
      <c r="E346" s="52"/>
      <c r="F346" s="52"/>
    </row>
    <row r="347" spans="1:6" hidden="1" outlineLevel="1" x14ac:dyDescent="0.2">
      <c r="A347" s="52" t="s">
        <v>889</v>
      </c>
      <c r="B347" s="52"/>
      <c r="C347" s="52"/>
      <c r="D347" s="52"/>
      <c r="E347" s="52"/>
      <c r="F347" s="52"/>
    </row>
    <row r="348" spans="1:6" hidden="1" outlineLevel="1" x14ac:dyDescent="0.2">
      <c r="A348" s="52" t="s">
        <v>890</v>
      </c>
      <c r="B348" s="52"/>
      <c r="C348" s="52"/>
      <c r="D348" s="52"/>
      <c r="E348" s="52"/>
      <c r="F348" s="52"/>
    </row>
    <row r="349" spans="1:6" hidden="1" outlineLevel="1" x14ac:dyDescent="0.2">
      <c r="A349" s="52" t="s">
        <v>891</v>
      </c>
      <c r="B349" s="52"/>
      <c r="C349" s="52"/>
      <c r="D349" s="52"/>
      <c r="E349" s="52"/>
      <c r="F349" s="52"/>
    </row>
    <row r="350" spans="1:6" hidden="1" outlineLevel="1" x14ac:dyDescent="0.2">
      <c r="A350" s="52" t="s">
        <v>892</v>
      </c>
      <c r="B350" s="52"/>
      <c r="C350" s="52"/>
      <c r="D350" s="52"/>
      <c r="E350" s="52"/>
      <c r="F350" s="52"/>
    </row>
    <row r="351" spans="1:6" hidden="1" outlineLevel="1" x14ac:dyDescent="0.2">
      <c r="A351" s="52" t="s">
        <v>893</v>
      </c>
      <c r="B351" s="52"/>
      <c r="C351" s="52"/>
      <c r="D351" s="52"/>
      <c r="E351" s="52"/>
      <c r="F351" s="52"/>
    </row>
    <row r="352" spans="1:6" hidden="1" outlineLevel="1" x14ac:dyDescent="0.2">
      <c r="A352" s="52" t="s">
        <v>894</v>
      </c>
      <c r="B352" s="52"/>
      <c r="C352" s="52"/>
      <c r="D352" s="52"/>
      <c r="E352" s="52"/>
      <c r="F352" s="52"/>
    </row>
    <row r="353" spans="1:6" hidden="1" outlineLevel="1" x14ac:dyDescent="0.2">
      <c r="A353" s="52" t="s">
        <v>895</v>
      </c>
      <c r="B353" s="52"/>
      <c r="C353" s="52"/>
      <c r="D353" s="52"/>
      <c r="E353" s="52"/>
      <c r="F353" s="52"/>
    </row>
    <row r="354" spans="1:6" hidden="1" outlineLevel="1" x14ac:dyDescent="0.2">
      <c r="A354" s="52" t="s">
        <v>896</v>
      </c>
      <c r="B354" s="52"/>
      <c r="C354" s="52"/>
      <c r="D354" s="52"/>
      <c r="E354" s="52"/>
      <c r="F354" s="52"/>
    </row>
    <row r="355" spans="1:6" hidden="1" outlineLevel="1" x14ac:dyDescent="0.2">
      <c r="A355" s="43"/>
      <c r="B355" s="43"/>
      <c r="C355" s="43"/>
      <c r="D355" s="43"/>
      <c r="E355" s="43"/>
      <c r="F355" s="43"/>
    </row>
    <row r="356" spans="1:6" ht="16.5" hidden="1" outlineLevel="1" x14ac:dyDescent="0.2">
      <c r="A356" s="53" t="s">
        <v>897</v>
      </c>
      <c r="B356" s="53"/>
      <c r="C356" s="53"/>
      <c r="D356" s="53"/>
      <c r="E356" s="53"/>
      <c r="F356" s="53"/>
    </row>
    <row r="357" spans="1:6" hidden="1" outlineLevel="1" x14ac:dyDescent="0.2">
      <c r="A357" s="52" t="s">
        <v>898</v>
      </c>
      <c r="B357" s="52"/>
      <c r="C357" s="52"/>
      <c r="D357" s="52"/>
      <c r="E357" s="52"/>
      <c r="F357" s="52"/>
    </row>
    <row r="358" spans="1:6" hidden="1" outlineLevel="1" x14ac:dyDescent="0.2">
      <c r="A358" s="52" t="s">
        <v>899</v>
      </c>
      <c r="B358" s="52"/>
      <c r="C358" s="52"/>
      <c r="D358" s="52"/>
      <c r="E358" s="52"/>
      <c r="F358" s="52"/>
    </row>
    <row r="359" spans="1:6" ht="66" hidden="1" customHeight="1" outlineLevel="1" x14ac:dyDescent="0.2">
      <c r="A359" s="54"/>
      <c r="B359" s="54"/>
      <c r="C359" s="54"/>
      <c r="D359" s="54"/>
      <c r="E359" s="54"/>
      <c r="F359" s="54"/>
    </row>
    <row r="360" spans="1:6" ht="42" hidden="1" customHeight="1" outlineLevel="1" x14ac:dyDescent="0.2">
      <c r="A360" s="54"/>
      <c r="B360" s="54"/>
      <c r="C360" s="54"/>
      <c r="D360" s="54"/>
      <c r="E360" s="54"/>
      <c r="F360" s="54"/>
    </row>
    <row r="361" spans="1:6" ht="42" hidden="1" customHeight="1" outlineLevel="1" x14ac:dyDescent="0.2">
      <c r="A361" s="54"/>
      <c r="B361" s="54"/>
      <c r="C361" s="54"/>
      <c r="D361" s="54"/>
      <c r="E361" s="54"/>
      <c r="F361" s="54"/>
    </row>
    <row r="362" spans="1:6" hidden="1" outlineLevel="1" x14ac:dyDescent="0.2">
      <c r="A362" s="52" t="s">
        <v>900</v>
      </c>
      <c r="B362" s="52"/>
      <c r="C362" s="52"/>
      <c r="D362" s="52"/>
      <c r="E362" s="52"/>
      <c r="F362" s="52"/>
    </row>
    <row r="363" spans="1:6" hidden="1" outlineLevel="1" x14ac:dyDescent="0.2">
      <c r="A363" s="52" t="s">
        <v>901</v>
      </c>
      <c r="B363" s="52"/>
      <c r="C363" s="52"/>
      <c r="D363" s="52"/>
      <c r="E363" s="52"/>
      <c r="F363" s="52"/>
    </row>
    <row r="364" spans="1:6" hidden="1" outlineLevel="1" x14ac:dyDescent="0.2">
      <c r="A364" s="52" t="s">
        <v>902</v>
      </c>
      <c r="B364" s="52"/>
      <c r="C364" s="52"/>
      <c r="D364" s="52"/>
      <c r="E364" s="52"/>
      <c r="F364" s="52"/>
    </row>
    <row r="365" spans="1:6" hidden="1" outlineLevel="1" x14ac:dyDescent="0.2">
      <c r="A365" s="52" t="s">
        <v>903</v>
      </c>
      <c r="B365" s="52"/>
      <c r="C365" s="52"/>
      <c r="D365" s="52"/>
      <c r="E365" s="52"/>
      <c r="F365" s="52"/>
    </row>
    <row r="366" spans="1:6" hidden="1" outlineLevel="1" x14ac:dyDescent="0.2">
      <c r="A366" s="52" t="s">
        <v>904</v>
      </c>
      <c r="B366" s="52"/>
      <c r="C366" s="52"/>
      <c r="D366" s="52"/>
      <c r="E366" s="52"/>
      <c r="F366" s="52"/>
    </row>
    <row r="367" spans="1:6" hidden="1" outlineLevel="1" x14ac:dyDescent="0.2">
      <c r="A367" s="52" t="s">
        <v>905</v>
      </c>
      <c r="B367" s="52"/>
      <c r="C367" s="52"/>
      <c r="D367" s="52"/>
      <c r="E367" s="52"/>
      <c r="F367" s="52"/>
    </row>
    <row r="368" spans="1:6" hidden="1" outlineLevel="1" x14ac:dyDescent="0.2">
      <c r="A368" s="52" t="s">
        <v>906</v>
      </c>
      <c r="B368" s="52"/>
      <c r="C368" s="52"/>
      <c r="D368" s="52"/>
      <c r="E368" s="52"/>
      <c r="F368" s="52"/>
    </row>
    <row r="369" spans="1:6" hidden="1" outlineLevel="1" x14ac:dyDescent="0.2">
      <c r="A369" s="43"/>
      <c r="B369" s="43"/>
      <c r="C369" s="43"/>
      <c r="D369" s="43"/>
      <c r="E369" s="43"/>
      <c r="F369" s="43"/>
    </row>
    <row r="370" spans="1:6" ht="16.5" hidden="1" outlineLevel="1" x14ac:dyDescent="0.2">
      <c r="A370" s="53" t="s">
        <v>907</v>
      </c>
      <c r="B370" s="53"/>
      <c r="C370" s="53"/>
      <c r="D370" s="53"/>
      <c r="E370" s="53"/>
      <c r="F370" s="53"/>
    </row>
    <row r="371" spans="1:6" hidden="1" outlineLevel="1" x14ac:dyDescent="0.2">
      <c r="A371" s="52" t="s">
        <v>908</v>
      </c>
      <c r="B371" s="52"/>
      <c r="C371" s="52"/>
      <c r="D371" s="52"/>
      <c r="E371" s="52"/>
      <c r="F371" s="52"/>
    </row>
    <row r="372" spans="1:6" hidden="1" outlineLevel="1" x14ac:dyDescent="0.2">
      <c r="A372" s="52" t="s">
        <v>909</v>
      </c>
      <c r="B372" s="52"/>
      <c r="C372" s="52"/>
      <c r="D372" s="52"/>
      <c r="E372" s="52"/>
      <c r="F372" s="52"/>
    </row>
    <row r="373" spans="1:6" hidden="1" outlineLevel="1" x14ac:dyDescent="0.2">
      <c r="A373" s="52" t="s">
        <v>910</v>
      </c>
      <c r="B373" s="52"/>
      <c r="C373" s="52"/>
      <c r="D373" s="52"/>
      <c r="E373" s="52"/>
      <c r="F373" s="52"/>
    </row>
    <row r="374" spans="1:6" hidden="1" outlineLevel="1" x14ac:dyDescent="0.2">
      <c r="A374" s="52" t="s">
        <v>911</v>
      </c>
      <c r="B374" s="52"/>
      <c r="C374" s="52"/>
      <c r="D374" s="52"/>
      <c r="E374" s="52"/>
      <c r="F374" s="52"/>
    </row>
    <row r="375" spans="1:6" hidden="1" outlineLevel="1" x14ac:dyDescent="0.2">
      <c r="A375" s="52" t="s">
        <v>912</v>
      </c>
      <c r="B375" s="52"/>
      <c r="C375" s="52"/>
      <c r="D375" s="52"/>
      <c r="E375" s="52"/>
      <c r="F375" s="52"/>
    </row>
    <row r="376" spans="1:6" ht="42" hidden="1" customHeight="1" outlineLevel="1" x14ac:dyDescent="0.2">
      <c r="A376" s="54"/>
      <c r="B376" s="54"/>
      <c r="C376" s="54"/>
      <c r="D376" s="54"/>
      <c r="E376" s="54"/>
      <c r="F376" s="54"/>
    </row>
    <row r="377" spans="1:6" ht="66" hidden="1" customHeight="1" outlineLevel="1" x14ac:dyDescent="0.2">
      <c r="A377" s="54"/>
      <c r="B377" s="54"/>
      <c r="C377" s="54"/>
      <c r="D377" s="54"/>
      <c r="E377" s="54"/>
      <c r="F377" s="54"/>
    </row>
    <row r="378" spans="1:6" ht="42" hidden="1" customHeight="1" outlineLevel="1" x14ac:dyDescent="0.2">
      <c r="A378" s="54"/>
      <c r="B378" s="54"/>
      <c r="C378" s="54"/>
      <c r="D378" s="54"/>
      <c r="E378" s="54"/>
      <c r="F378" s="54"/>
    </row>
    <row r="379" spans="1:6" hidden="1" outlineLevel="1" x14ac:dyDescent="0.2">
      <c r="A379" s="52" t="s">
        <v>913</v>
      </c>
      <c r="B379" s="52"/>
      <c r="C379" s="52"/>
      <c r="D379" s="52"/>
      <c r="E379" s="52"/>
      <c r="F379" s="52"/>
    </row>
    <row r="380" spans="1:6" hidden="1" outlineLevel="1" x14ac:dyDescent="0.2">
      <c r="A380" s="52" t="s">
        <v>914</v>
      </c>
      <c r="B380" s="52"/>
      <c r="C380" s="52"/>
      <c r="D380" s="52"/>
      <c r="E380" s="52"/>
      <c r="F380" s="52"/>
    </row>
    <row r="381" spans="1:6" hidden="1" outlineLevel="1" x14ac:dyDescent="0.2">
      <c r="A381" s="52" t="s">
        <v>915</v>
      </c>
      <c r="B381" s="52"/>
      <c r="C381" s="52"/>
      <c r="D381" s="52"/>
      <c r="E381" s="52"/>
      <c r="F381" s="52"/>
    </row>
    <row r="382" spans="1:6" hidden="1" outlineLevel="1" x14ac:dyDescent="0.2">
      <c r="A382" s="52" t="s">
        <v>916</v>
      </c>
      <c r="B382" s="52"/>
      <c r="C382" s="52"/>
      <c r="D382" s="52"/>
      <c r="E382" s="52"/>
      <c r="F382" s="52"/>
    </row>
    <row r="383" spans="1:6" hidden="1" outlineLevel="1" x14ac:dyDescent="0.2">
      <c r="A383" s="52" t="s">
        <v>917</v>
      </c>
      <c r="B383" s="52"/>
      <c r="C383" s="52"/>
      <c r="D383" s="52"/>
      <c r="E383" s="52"/>
      <c r="F383" s="52"/>
    </row>
    <row r="384" spans="1:6" hidden="1" outlineLevel="1" x14ac:dyDescent="0.2">
      <c r="A384" s="43"/>
      <c r="B384" s="43"/>
      <c r="C384" s="43"/>
      <c r="D384" s="43"/>
      <c r="E384" s="43"/>
      <c r="F384" s="43"/>
    </row>
    <row r="385" spans="1:6" ht="16.5" hidden="1" outlineLevel="1" x14ac:dyDescent="0.2">
      <c r="A385" s="53" t="s">
        <v>918</v>
      </c>
      <c r="B385" s="53"/>
      <c r="C385" s="53"/>
      <c r="D385" s="53"/>
      <c r="E385" s="53"/>
      <c r="F385" s="53"/>
    </row>
    <row r="386" spans="1:6" hidden="1" outlineLevel="1" x14ac:dyDescent="0.2">
      <c r="A386" s="52" t="s">
        <v>919</v>
      </c>
      <c r="B386" s="52"/>
      <c r="C386" s="52"/>
      <c r="D386" s="52"/>
      <c r="E386" s="52"/>
      <c r="F386" s="52"/>
    </row>
    <row r="387" spans="1:6" hidden="1" outlineLevel="1" x14ac:dyDescent="0.2">
      <c r="A387" s="52" t="s">
        <v>920</v>
      </c>
      <c r="B387" s="52"/>
      <c r="C387" s="52"/>
      <c r="D387" s="52"/>
      <c r="E387" s="52"/>
      <c r="F387" s="52"/>
    </row>
    <row r="388" spans="1:6" hidden="1" outlineLevel="1" x14ac:dyDescent="0.2">
      <c r="A388" s="52" t="s">
        <v>921</v>
      </c>
      <c r="B388" s="52"/>
      <c r="C388" s="52"/>
      <c r="D388" s="52"/>
      <c r="E388" s="52"/>
      <c r="F388" s="52"/>
    </row>
    <row r="389" spans="1:6" hidden="1" outlineLevel="1" x14ac:dyDescent="0.2">
      <c r="A389" s="52" t="s">
        <v>922</v>
      </c>
      <c r="B389" s="52"/>
      <c r="C389" s="52"/>
      <c r="D389" s="52"/>
      <c r="E389" s="52"/>
      <c r="F389" s="52"/>
    </row>
    <row r="390" spans="1:6" hidden="1" outlineLevel="1" x14ac:dyDescent="0.2">
      <c r="A390" s="52" t="s">
        <v>923</v>
      </c>
      <c r="B390" s="52"/>
      <c r="C390" s="52"/>
      <c r="D390" s="52"/>
      <c r="E390" s="52"/>
      <c r="F390" s="52"/>
    </row>
    <row r="391" spans="1:6" ht="42" hidden="1" customHeight="1" outlineLevel="1" x14ac:dyDescent="0.2">
      <c r="A391" s="54"/>
      <c r="B391" s="54"/>
      <c r="C391" s="54"/>
      <c r="D391" s="54"/>
      <c r="E391" s="54"/>
      <c r="F391" s="54"/>
    </row>
    <row r="392" spans="1:6" ht="42" hidden="1" customHeight="1" outlineLevel="1" x14ac:dyDescent="0.2">
      <c r="A392" s="54"/>
      <c r="B392" s="54"/>
      <c r="C392" s="54"/>
      <c r="D392" s="54"/>
      <c r="E392" s="54"/>
      <c r="F392" s="54"/>
    </row>
    <row r="393" spans="1:6" hidden="1" outlineLevel="1" x14ac:dyDescent="0.2">
      <c r="A393" s="52" t="s">
        <v>924</v>
      </c>
      <c r="B393" s="52"/>
      <c r="C393" s="52"/>
      <c r="D393" s="52"/>
      <c r="E393" s="52"/>
      <c r="F393" s="52"/>
    </row>
    <row r="394" spans="1:6" hidden="1" outlineLevel="1" x14ac:dyDescent="0.2">
      <c r="A394" s="52" t="s">
        <v>925</v>
      </c>
      <c r="B394" s="52"/>
      <c r="C394" s="52"/>
      <c r="D394" s="52"/>
      <c r="E394" s="52"/>
      <c r="F394" s="52"/>
    </row>
    <row r="395" spans="1:6" hidden="1" outlineLevel="1" x14ac:dyDescent="0.2">
      <c r="A395" s="52" t="s">
        <v>926</v>
      </c>
      <c r="B395" s="52"/>
      <c r="C395" s="52"/>
      <c r="D395" s="52"/>
      <c r="E395" s="52"/>
      <c r="F395" s="52"/>
    </row>
    <row r="396" spans="1:6" hidden="1" outlineLevel="1" x14ac:dyDescent="0.2">
      <c r="A396" s="52" t="s">
        <v>927</v>
      </c>
      <c r="B396" s="52"/>
      <c r="C396" s="52"/>
      <c r="D396" s="52"/>
      <c r="E396" s="52"/>
      <c r="F396" s="52"/>
    </row>
    <row r="397" spans="1:6" hidden="1" outlineLevel="1" x14ac:dyDescent="0.2">
      <c r="A397" s="52" t="s">
        <v>928</v>
      </c>
      <c r="B397" s="52"/>
      <c r="C397" s="52"/>
      <c r="D397" s="52"/>
      <c r="E397" s="52"/>
      <c r="F397" s="52"/>
    </row>
    <row r="398" spans="1:6" hidden="1" outlineLevel="1" x14ac:dyDescent="0.2">
      <c r="A398" s="52" t="s">
        <v>929</v>
      </c>
      <c r="B398" s="52"/>
      <c r="C398" s="52"/>
      <c r="D398" s="52"/>
      <c r="E398" s="52"/>
      <c r="F398" s="52"/>
    </row>
    <row r="399" spans="1:6" hidden="1" outlineLevel="1" x14ac:dyDescent="0.2">
      <c r="A399" s="52" t="s">
        <v>930</v>
      </c>
      <c r="B399" s="52"/>
      <c r="C399" s="52"/>
      <c r="D399" s="52"/>
      <c r="E399" s="52"/>
      <c r="F399" s="52"/>
    </row>
    <row r="400" spans="1:6" hidden="1" outlineLevel="1" x14ac:dyDescent="0.2">
      <c r="A400" s="52" t="s">
        <v>931</v>
      </c>
      <c r="B400" s="52"/>
      <c r="C400" s="52"/>
      <c r="D400" s="52"/>
      <c r="E400" s="52"/>
      <c r="F400" s="52"/>
    </row>
    <row r="401" spans="1:6" ht="42" hidden="1" customHeight="1" outlineLevel="1" x14ac:dyDescent="0.2">
      <c r="A401" s="54"/>
      <c r="B401" s="54"/>
      <c r="C401" s="54"/>
      <c r="D401" s="54"/>
      <c r="E401" s="54"/>
      <c r="F401" s="54"/>
    </row>
    <row r="402" spans="1:6" hidden="1" outlineLevel="1" x14ac:dyDescent="0.2">
      <c r="A402" s="52" t="s">
        <v>932</v>
      </c>
      <c r="B402" s="52"/>
      <c r="C402" s="52"/>
      <c r="D402" s="52"/>
      <c r="E402" s="52"/>
      <c r="F402" s="52"/>
    </row>
    <row r="403" spans="1:6" hidden="1" outlineLevel="1" x14ac:dyDescent="0.2">
      <c r="A403" s="52" t="s">
        <v>933</v>
      </c>
      <c r="B403" s="52"/>
      <c r="C403" s="52"/>
      <c r="D403" s="52"/>
      <c r="E403" s="52"/>
      <c r="F403" s="52"/>
    </row>
    <row r="404" spans="1:6" hidden="1" outlineLevel="1" x14ac:dyDescent="0.2">
      <c r="A404" s="52" t="s">
        <v>934</v>
      </c>
      <c r="B404" s="52"/>
      <c r="C404" s="52"/>
      <c r="D404" s="52"/>
      <c r="E404" s="52"/>
      <c r="F404" s="52"/>
    </row>
    <row r="405" spans="1:6" hidden="1" outlineLevel="1" x14ac:dyDescent="0.2">
      <c r="A405" s="52" t="s">
        <v>935</v>
      </c>
      <c r="B405" s="52"/>
      <c r="C405" s="52"/>
      <c r="D405" s="52"/>
      <c r="E405" s="52"/>
      <c r="F405" s="52"/>
    </row>
    <row r="406" spans="1:6" hidden="1" outlineLevel="1" x14ac:dyDescent="0.2">
      <c r="A406" s="52" t="s">
        <v>936</v>
      </c>
      <c r="B406" s="52"/>
      <c r="C406" s="52"/>
      <c r="D406" s="52"/>
      <c r="E406" s="52"/>
      <c r="F406" s="52"/>
    </row>
    <row r="407" spans="1:6" hidden="1" outlineLevel="1" x14ac:dyDescent="0.2">
      <c r="A407" s="52" t="s">
        <v>937</v>
      </c>
      <c r="B407" s="52"/>
      <c r="C407" s="52"/>
      <c r="D407" s="52"/>
      <c r="E407" s="52"/>
      <c r="F407" s="52"/>
    </row>
    <row r="408" spans="1:6" hidden="1" outlineLevel="1" x14ac:dyDescent="0.2">
      <c r="A408" s="52" t="s">
        <v>938</v>
      </c>
      <c r="B408" s="52"/>
      <c r="C408" s="52"/>
      <c r="D408" s="52"/>
      <c r="E408" s="52"/>
      <c r="F408" s="52"/>
    </row>
    <row r="409" spans="1:6" hidden="1" outlineLevel="1" x14ac:dyDescent="0.2">
      <c r="A409" s="43"/>
      <c r="B409" s="43"/>
      <c r="C409" s="43"/>
      <c r="D409" s="43"/>
      <c r="E409" s="43"/>
      <c r="F409" s="43"/>
    </row>
    <row r="410" spans="1:6" ht="16.5" hidden="1" outlineLevel="1" x14ac:dyDescent="0.2">
      <c r="A410" s="53" t="s">
        <v>939</v>
      </c>
      <c r="B410" s="53"/>
      <c r="C410" s="53"/>
      <c r="D410" s="53"/>
      <c r="E410" s="53"/>
      <c r="F410" s="53"/>
    </row>
    <row r="411" spans="1:6" hidden="1" outlineLevel="1" x14ac:dyDescent="0.2">
      <c r="A411" s="52" t="s">
        <v>940</v>
      </c>
      <c r="B411" s="52"/>
      <c r="C411" s="52"/>
      <c r="D411" s="52"/>
      <c r="E411" s="52"/>
      <c r="F411" s="52"/>
    </row>
    <row r="412" spans="1:6" hidden="1" outlineLevel="1" x14ac:dyDescent="0.2">
      <c r="A412" s="52" t="s">
        <v>941</v>
      </c>
      <c r="B412" s="52"/>
      <c r="C412" s="52"/>
      <c r="D412" s="52"/>
      <c r="E412" s="52"/>
      <c r="F412" s="52"/>
    </row>
    <row r="413" spans="1:6" hidden="1" outlineLevel="1" x14ac:dyDescent="0.2">
      <c r="A413" s="52" t="s">
        <v>942</v>
      </c>
      <c r="B413" s="52"/>
      <c r="C413" s="52"/>
      <c r="D413" s="52"/>
      <c r="E413" s="52"/>
      <c r="F413" s="52"/>
    </row>
    <row r="414" spans="1:6" ht="66" hidden="1" customHeight="1" outlineLevel="1" x14ac:dyDescent="0.2">
      <c r="A414" s="54"/>
      <c r="B414" s="54"/>
      <c r="C414" s="54"/>
      <c r="D414" s="54"/>
      <c r="E414" s="54"/>
      <c r="F414" s="54"/>
    </row>
    <row r="415" spans="1:6" hidden="1" outlineLevel="1" x14ac:dyDescent="0.2">
      <c r="A415" s="52" t="s">
        <v>943</v>
      </c>
      <c r="B415" s="52"/>
      <c r="C415" s="52"/>
      <c r="D415" s="52"/>
      <c r="E415" s="52"/>
      <c r="F415" s="52"/>
    </row>
    <row r="416" spans="1:6" hidden="1" outlineLevel="1" x14ac:dyDescent="0.2">
      <c r="A416" s="52" t="s">
        <v>944</v>
      </c>
      <c r="B416" s="52"/>
      <c r="C416" s="52"/>
      <c r="D416" s="52"/>
      <c r="E416" s="52"/>
      <c r="F416" s="52"/>
    </row>
    <row r="417" spans="1:6" hidden="1" outlineLevel="1" x14ac:dyDescent="0.2">
      <c r="A417" s="52" t="s">
        <v>945</v>
      </c>
      <c r="B417" s="52"/>
      <c r="C417" s="52"/>
      <c r="D417" s="52"/>
      <c r="E417" s="52"/>
      <c r="F417" s="52"/>
    </row>
    <row r="418" spans="1:6" hidden="1" outlineLevel="1" x14ac:dyDescent="0.2">
      <c r="A418" s="52" t="s">
        <v>946</v>
      </c>
      <c r="B418" s="52"/>
      <c r="C418" s="52"/>
      <c r="D418" s="52"/>
      <c r="E418" s="52"/>
      <c r="F418" s="52"/>
    </row>
    <row r="419" spans="1:6" hidden="1" outlineLevel="1" x14ac:dyDescent="0.2">
      <c r="A419" s="43"/>
      <c r="B419" s="43"/>
      <c r="C419" s="43"/>
      <c r="D419" s="43"/>
      <c r="E419" s="43"/>
      <c r="F419" s="43"/>
    </row>
    <row r="420" spans="1:6" ht="16.5" hidden="1" outlineLevel="1" x14ac:dyDescent="0.2">
      <c r="A420" s="53" t="s">
        <v>947</v>
      </c>
      <c r="B420" s="53"/>
      <c r="C420" s="53"/>
      <c r="D420" s="53"/>
      <c r="E420" s="53"/>
      <c r="F420" s="53"/>
    </row>
    <row r="421" spans="1:6" hidden="1" outlineLevel="1" x14ac:dyDescent="0.2">
      <c r="A421" s="52" t="s">
        <v>948</v>
      </c>
      <c r="B421" s="52"/>
      <c r="C421" s="52"/>
      <c r="D421" s="52"/>
      <c r="E421" s="52"/>
      <c r="F421" s="52"/>
    </row>
    <row r="422" spans="1:6" ht="66" hidden="1" customHeight="1" outlineLevel="1" x14ac:dyDescent="0.2">
      <c r="A422" s="54"/>
      <c r="B422" s="54"/>
      <c r="C422" s="54"/>
      <c r="D422" s="54"/>
      <c r="E422" s="54"/>
      <c r="F422" s="54"/>
    </row>
    <row r="423" spans="1:6" hidden="1" outlineLevel="1" x14ac:dyDescent="0.2">
      <c r="A423" s="52" t="s">
        <v>949</v>
      </c>
      <c r="B423" s="52"/>
      <c r="C423" s="52"/>
      <c r="D423" s="52"/>
      <c r="E423" s="52"/>
      <c r="F423" s="52"/>
    </row>
    <row r="424" spans="1:6" hidden="1" outlineLevel="1" x14ac:dyDescent="0.2">
      <c r="A424" s="52" t="s">
        <v>950</v>
      </c>
      <c r="B424" s="52"/>
      <c r="C424" s="52"/>
      <c r="D424" s="52"/>
      <c r="E424" s="52"/>
      <c r="F424" s="52"/>
    </row>
    <row r="425" spans="1:6" hidden="1" outlineLevel="1" x14ac:dyDescent="0.2">
      <c r="A425" s="52" t="s">
        <v>951</v>
      </c>
      <c r="B425" s="52"/>
      <c r="C425" s="52"/>
      <c r="D425" s="52"/>
      <c r="E425" s="52"/>
      <c r="F425" s="52"/>
    </row>
    <row r="426" spans="1:6" hidden="1" outlineLevel="1" x14ac:dyDescent="0.2">
      <c r="A426" s="43"/>
      <c r="B426" s="43"/>
      <c r="C426" s="43"/>
      <c r="D426" s="43"/>
      <c r="E426" s="43"/>
      <c r="F426" s="43"/>
    </row>
    <row r="427" spans="1:6" ht="16.5" hidden="1" outlineLevel="1" x14ac:dyDescent="0.2">
      <c r="A427" s="53" t="s">
        <v>952</v>
      </c>
      <c r="B427" s="53"/>
      <c r="C427" s="53"/>
      <c r="D427" s="53"/>
      <c r="E427" s="53"/>
      <c r="F427" s="53"/>
    </row>
    <row r="428" spans="1:6" hidden="1" outlineLevel="1" x14ac:dyDescent="0.2">
      <c r="A428" s="52" t="s">
        <v>953</v>
      </c>
      <c r="B428" s="52"/>
      <c r="C428" s="52"/>
      <c r="D428" s="52"/>
      <c r="E428" s="52"/>
      <c r="F428" s="52"/>
    </row>
    <row r="429" spans="1:6" hidden="1" outlineLevel="1" x14ac:dyDescent="0.2">
      <c r="A429" s="52" t="s">
        <v>954</v>
      </c>
      <c r="B429" s="52"/>
      <c r="C429" s="52"/>
      <c r="D429" s="52"/>
      <c r="E429" s="52"/>
      <c r="F429" s="52"/>
    </row>
    <row r="430" spans="1:6" hidden="1" outlineLevel="1" x14ac:dyDescent="0.2">
      <c r="A430" s="52" t="s">
        <v>955</v>
      </c>
      <c r="B430" s="52"/>
      <c r="C430" s="52"/>
      <c r="D430" s="52"/>
      <c r="E430" s="52"/>
      <c r="F430" s="52"/>
    </row>
    <row r="431" spans="1:6" hidden="1" outlineLevel="1" x14ac:dyDescent="0.2">
      <c r="A431" s="52" t="s">
        <v>956</v>
      </c>
      <c r="B431" s="52"/>
      <c r="C431" s="52"/>
      <c r="D431" s="52"/>
      <c r="E431" s="52"/>
      <c r="F431" s="52"/>
    </row>
    <row r="432" spans="1:6" hidden="1" outlineLevel="1" x14ac:dyDescent="0.2">
      <c r="A432" s="52" t="s">
        <v>957</v>
      </c>
      <c r="B432" s="52"/>
      <c r="C432" s="52"/>
      <c r="D432" s="52"/>
      <c r="E432" s="52"/>
      <c r="F432" s="52"/>
    </row>
    <row r="433" spans="1:6" hidden="1" outlineLevel="1" x14ac:dyDescent="0.2">
      <c r="A433" s="52" t="s">
        <v>958</v>
      </c>
      <c r="B433" s="52"/>
      <c r="C433" s="52"/>
      <c r="D433" s="52"/>
      <c r="E433" s="52"/>
      <c r="F433" s="52"/>
    </row>
    <row r="434" spans="1:6" hidden="1" outlineLevel="1" x14ac:dyDescent="0.2">
      <c r="A434" s="52" t="s">
        <v>959</v>
      </c>
      <c r="B434" s="52"/>
      <c r="C434" s="52"/>
      <c r="D434" s="52"/>
      <c r="E434" s="52"/>
      <c r="F434" s="52"/>
    </row>
    <row r="435" spans="1:6" hidden="1" outlineLevel="1" x14ac:dyDescent="0.2">
      <c r="A435" s="52" t="s">
        <v>960</v>
      </c>
      <c r="B435" s="52"/>
      <c r="C435" s="52"/>
      <c r="D435" s="52"/>
      <c r="E435" s="52"/>
      <c r="F435" s="52"/>
    </row>
    <row r="436" spans="1:6" hidden="1" outlineLevel="1" x14ac:dyDescent="0.2">
      <c r="A436" s="52" t="s">
        <v>961</v>
      </c>
      <c r="B436" s="52"/>
      <c r="C436" s="52"/>
      <c r="D436" s="52"/>
      <c r="E436" s="52"/>
      <c r="F436" s="52"/>
    </row>
    <row r="437" spans="1:6" hidden="1" outlineLevel="1" x14ac:dyDescent="0.2">
      <c r="A437" s="52" t="s">
        <v>962</v>
      </c>
      <c r="B437" s="52"/>
      <c r="C437" s="52"/>
      <c r="D437" s="52"/>
      <c r="E437" s="52"/>
      <c r="F437" s="52"/>
    </row>
    <row r="438" spans="1:6" hidden="1" outlineLevel="1" x14ac:dyDescent="0.2">
      <c r="A438" s="52" t="s">
        <v>963</v>
      </c>
      <c r="B438" s="52"/>
      <c r="C438" s="52"/>
      <c r="D438" s="52"/>
      <c r="E438" s="52"/>
      <c r="F438" s="52"/>
    </row>
    <row r="439" spans="1:6" hidden="1" outlineLevel="1" x14ac:dyDescent="0.2">
      <c r="A439" s="52" t="s">
        <v>964</v>
      </c>
      <c r="B439" s="52"/>
      <c r="C439" s="52"/>
      <c r="D439" s="52"/>
      <c r="E439" s="52"/>
      <c r="F439" s="52"/>
    </row>
    <row r="440" spans="1:6" hidden="1" outlineLevel="1" x14ac:dyDescent="0.2">
      <c r="A440" s="52" t="s">
        <v>965</v>
      </c>
      <c r="B440" s="52"/>
      <c r="C440" s="52"/>
      <c r="D440" s="52"/>
      <c r="E440" s="52"/>
      <c r="F440" s="52"/>
    </row>
    <row r="441" spans="1:6" hidden="1" outlineLevel="1" x14ac:dyDescent="0.2">
      <c r="A441" s="52" t="s">
        <v>966</v>
      </c>
      <c r="B441" s="52"/>
      <c r="C441" s="52"/>
      <c r="D441" s="52"/>
      <c r="E441" s="52"/>
      <c r="F441" s="52"/>
    </row>
    <row r="442" spans="1:6" hidden="1" outlineLevel="1" x14ac:dyDescent="0.2">
      <c r="A442" s="52" t="s">
        <v>967</v>
      </c>
      <c r="B442" s="52"/>
      <c r="C442" s="52"/>
      <c r="D442" s="52"/>
      <c r="E442" s="52"/>
      <c r="F442" s="52"/>
    </row>
    <row r="443" spans="1:6" hidden="1" outlineLevel="1" x14ac:dyDescent="0.2">
      <c r="A443" s="52" t="s">
        <v>968</v>
      </c>
      <c r="B443" s="52"/>
      <c r="C443" s="52"/>
      <c r="D443" s="52"/>
      <c r="E443" s="52"/>
      <c r="F443" s="52"/>
    </row>
    <row r="444" spans="1:6" hidden="1" outlineLevel="1" x14ac:dyDescent="0.2">
      <c r="A444" s="52" t="s">
        <v>969</v>
      </c>
      <c r="B444" s="52"/>
      <c r="C444" s="52"/>
      <c r="D444" s="52"/>
      <c r="E444" s="52"/>
      <c r="F444" s="52"/>
    </row>
    <row r="445" spans="1:6" hidden="1" outlineLevel="1" x14ac:dyDescent="0.2">
      <c r="A445" s="52" t="s">
        <v>970</v>
      </c>
      <c r="B445" s="52"/>
      <c r="C445" s="52"/>
      <c r="D445" s="52"/>
      <c r="E445" s="52"/>
      <c r="F445" s="52"/>
    </row>
    <row r="446" spans="1:6" hidden="1" outlineLevel="1" x14ac:dyDescent="0.2">
      <c r="A446" s="52" t="s">
        <v>971</v>
      </c>
      <c r="B446" s="52"/>
      <c r="C446" s="52"/>
      <c r="D446" s="52"/>
      <c r="E446" s="52"/>
      <c r="F446" s="52"/>
    </row>
    <row r="447" spans="1:6" hidden="1" outlineLevel="1" x14ac:dyDescent="0.2">
      <c r="A447" s="52" t="s">
        <v>972</v>
      </c>
      <c r="B447" s="52"/>
      <c r="C447" s="52"/>
      <c r="D447" s="52"/>
      <c r="E447" s="52"/>
      <c r="F447" s="52"/>
    </row>
    <row r="448" spans="1:6" hidden="1" outlineLevel="1" x14ac:dyDescent="0.2">
      <c r="A448" s="52" t="s">
        <v>973</v>
      </c>
      <c r="B448" s="52"/>
      <c r="C448" s="52"/>
      <c r="D448" s="52"/>
      <c r="E448" s="52"/>
      <c r="F448" s="52"/>
    </row>
    <row r="449" spans="1:6" ht="66" hidden="1" customHeight="1" outlineLevel="1" x14ac:dyDescent="0.2">
      <c r="A449" s="54"/>
      <c r="B449" s="54"/>
      <c r="C449" s="54"/>
      <c r="D449" s="54"/>
      <c r="E449" s="54"/>
      <c r="F449" s="54"/>
    </row>
    <row r="450" spans="1:6" hidden="1" outlineLevel="1" x14ac:dyDescent="0.2">
      <c r="A450" s="52" t="s">
        <v>974</v>
      </c>
      <c r="B450" s="52"/>
      <c r="C450" s="52"/>
      <c r="D450" s="52"/>
      <c r="E450" s="52"/>
      <c r="F450" s="52"/>
    </row>
    <row r="451" spans="1:6" hidden="1" outlineLevel="1" x14ac:dyDescent="0.2">
      <c r="A451" s="52" t="s">
        <v>975</v>
      </c>
      <c r="B451" s="52"/>
      <c r="C451" s="52"/>
      <c r="D451" s="52"/>
      <c r="E451" s="52"/>
      <c r="F451" s="52"/>
    </row>
    <row r="452" spans="1:6" hidden="1" outlineLevel="1" x14ac:dyDescent="0.2">
      <c r="A452" s="52" t="s">
        <v>976</v>
      </c>
      <c r="B452" s="52"/>
      <c r="C452" s="52"/>
      <c r="D452" s="52"/>
      <c r="E452" s="52"/>
      <c r="F452" s="52"/>
    </row>
    <row r="453" spans="1:6" hidden="1" outlineLevel="1" x14ac:dyDescent="0.2">
      <c r="A453" s="52" t="s">
        <v>977</v>
      </c>
      <c r="B453" s="52"/>
      <c r="C453" s="52"/>
      <c r="D453" s="52"/>
      <c r="E453" s="52"/>
      <c r="F453" s="52"/>
    </row>
    <row r="454" spans="1:6" hidden="1" outlineLevel="1" x14ac:dyDescent="0.2">
      <c r="A454" s="52" t="s">
        <v>978</v>
      </c>
      <c r="B454" s="52"/>
      <c r="C454" s="52"/>
      <c r="D454" s="52"/>
      <c r="E454" s="52"/>
      <c r="F454" s="52"/>
    </row>
    <row r="455" spans="1:6" hidden="1" outlineLevel="1" x14ac:dyDescent="0.2">
      <c r="A455" s="52" t="s">
        <v>979</v>
      </c>
      <c r="B455" s="52"/>
      <c r="C455" s="52"/>
      <c r="D455" s="52"/>
      <c r="E455" s="52"/>
      <c r="F455" s="52"/>
    </row>
    <row r="456" spans="1:6" ht="66" hidden="1" customHeight="1" outlineLevel="1" x14ac:dyDescent="0.2">
      <c r="A456" s="54"/>
      <c r="B456" s="54"/>
      <c r="C456" s="54"/>
      <c r="D456" s="54"/>
      <c r="E456" s="54"/>
      <c r="F456" s="54"/>
    </row>
    <row r="457" spans="1:6" hidden="1" outlineLevel="1" x14ac:dyDescent="0.2">
      <c r="A457" s="52" t="s">
        <v>980</v>
      </c>
      <c r="B457" s="52"/>
      <c r="C457" s="52"/>
      <c r="D457" s="52"/>
      <c r="E457" s="52"/>
      <c r="F457" s="52"/>
    </row>
    <row r="458" spans="1:6" hidden="1" outlineLevel="1" x14ac:dyDescent="0.2">
      <c r="A458" s="43"/>
      <c r="B458" s="43"/>
      <c r="C458" s="43"/>
      <c r="D458" s="43"/>
      <c r="E458" s="43"/>
      <c r="F458" s="43"/>
    </row>
    <row r="459" spans="1:6" ht="16.5" hidden="1" outlineLevel="1" x14ac:dyDescent="0.2">
      <c r="A459" s="53" t="s">
        <v>981</v>
      </c>
      <c r="B459" s="53"/>
      <c r="C459" s="53"/>
      <c r="D459" s="53"/>
      <c r="E459" s="53"/>
      <c r="F459" s="53"/>
    </row>
    <row r="460" spans="1:6" hidden="1" outlineLevel="1" x14ac:dyDescent="0.2">
      <c r="A460" s="52" t="s">
        <v>982</v>
      </c>
      <c r="B460" s="52"/>
      <c r="C460" s="52"/>
      <c r="D460" s="52"/>
      <c r="E460" s="52"/>
      <c r="F460" s="52"/>
    </row>
    <row r="461" spans="1:6" hidden="1" outlineLevel="1" x14ac:dyDescent="0.2">
      <c r="A461" s="52" t="s">
        <v>983</v>
      </c>
      <c r="B461" s="52"/>
      <c r="C461" s="52"/>
      <c r="D461" s="52"/>
      <c r="E461" s="52"/>
      <c r="F461" s="52"/>
    </row>
    <row r="462" spans="1:6" ht="42" hidden="1" customHeight="1" outlineLevel="1" x14ac:dyDescent="0.2">
      <c r="A462" s="54"/>
      <c r="B462" s="54"/>
      <c r="C462" s="54"/>
      <c r="D462" s="54"/>
      <c r="E462" s="54"/>
      <c r="F462" s="54"/>
    </row>
    <row r="463" spans="1:6" ht="66" hidden="1" customHeight="1" outlineLevel="1" x14ac:dyDescent="0.2">
      <c r="A463" s="54"/>
      <c r="B463" s="54"/>
      <c r="C463" s="54"/>
      <c r="D463" s="54"/>
      <c r="E463" s="54"/>
      <c r="F463" s="54"/>
    </row>
    <row r="464" spans="1:6" hidden="1" outlineLevel="1" x14ac:dyDescent="0.2">
      <c r="A464" s="52" t="s">
        <v>984</v>
      </c>
      <c r="B464" s="52"/>
      <c r="C464" s="52"/>
      <c r="D464" s="52"/>
      <c r="E464" s="52"/>
      <c r="F464" s="52"/>
    </row>
    <row r="465" spans="1:6" hidden="1" outlineLevel="1" x14ac:dyDescent="0.2">
      <c r="A465" s="52" t="s">
        <v>985</v>
      </c>
      <c r="B465" s="52"/>
      <c r="C465" s="52"/>
      <c r="D465" s="52"/>
      <c r="E465" s="52"/>
      <c r="F465" s="52"/>
    </row>
    <row r="466" spans="1:6" hidden="1" outlineLevel="1" x14ac:dyDescent="0.2">
      <c r="A466" s="52" t="s">
        <v>986</v>
      </c>
      <c r="B466" s="52"/>
      <c r="C466" s="52"/>
      <c r="D466" s="52"/>
      <c r="E466" s="52"/>
      <c r="F466" s="52"/>
    </row>
    <row r="467" spans="1:6" hidden="1" outlineLevel="1" x14ac:dyDescent="0.2">
      <c r="A467" s="52" t="s">
        <v>987</v>
      </c>
      <c r="B467" s="52"/>
      <c r="C467" s="52"/>
      <c r="D467" s="52"/>
      <c r="E467" s="52"/>
      <c r="F467" s="52"/>
    </row>
    <row r="468" spans="1:6" hidden="1" outlineLevel="1" x14ac:dyDescent="0.2">
      <c r="A468" s="43"/>
      <c r="B468" s="43"/>
      <c r="C468" s="43"/>
      <c r="D468" s="43"/>
      <c r="E468" s="43"/>
      <c r="F468" s="43"/>
    </row>
    <row r="469" spans="1:6" ht="16.5" hidden="1" outlineLevel="1" x14ac:dyDescent="0.2">
      <c r="A469" s="53" t="s">
        <v>988</v>
      </c>
      <c r="B469" s="53"/>
      <c r="C469" s="53"/>
      <c r="D469" s="53"/>
      <c r="E469" s="53"/>
      <c r="F469" s="53"/>
    </row>
    <row r="470" spans="1:6" hidden="1" outlineLevel="1" x14ac:dyDescent="0.2">
      <c r="A470" s="52" t="s">
        <v>989</v>
      </c>
      <c r="B470" s="52"/>
      <c r="C470" s="52"/>
      <c r="D470" s="52"/>
      <c r="E470" s="52"/>
      <c r="F470" s="52"/>
    </row>
    <row r="471" spans="1:6" hidden="1" outlineLevel="1" x14ac:dyDescent="0.2">
      <c r="A471" s="52" t="s">
        <v>990</v>
      </c>
      <c r="B471" s="52"/>
      <c r="C471" s="52"/>
      <c r="D471" s="52"/>
      <c r="E471" s="52"/>
      <c r="F471" s="52"/>
    </row>
    <row r="472" spans="1:6" hidden="1" outlineLevel="1" x14ac:dyDescent="0.2">
      <c r="A472" s="52" t="s">
        <v>991</v>
      </c>
      <c r="B472" s="52"/>
      <c r="C472" s="52"/>
      <c r="D472" s="52"/>
      <c r="E472" s="52"/>
      <c r="F472" s="52"/>
    </row>
    <row r="473" spans="1:6" hidden="1" outlineLevel="1" x14ac:dyDescent="0.2">
      <c r="A473" s="52" t="s">
        <v>992</v>
      </c>
      <c r="B473" s="52"/>
      <c r="C473" s="52"/>
      <c r="D473" s="52"/>
      <c r="E473" s="52"/>
      <c r="F473" s="52"/>
    </row>
    <row r="474" spans="1:6" hidden="1" outlineLevel="1" x14ac:dyDescent="0.2">
      <c r="A474" s="52" t="s">
        <v>993</v>
      </c>
      <c r="B474" s="52"/>
      <c r="C474" s="52"/>
      <c r="D474" s="52"/>
      <c r="E474" s="52"/>
      <c r="F474" s="52"/>
    </row>
    <row r="475" spans="1:6" ht="42" hidden="1" customHeight="1" outlineLevel="1" x14ac:dyDescent="0.2">
      <c r="A475" s="54"/>
      <c r="B475" s="54"/>
      <c r="C475" s="54"/>
      <c r="D475" s="54"/>
      <c r="E475" s="54"/>
      <c r="F475" s="54"/>
    </row>
    <row r="476" spans="1:6" ht="66" hidden="1" customHeight="1" outlineLevel="1" x14ac:dyDescent="0.2">
      <c r="A476" s="54"/>
      <c r="B476" s="54"/>
      <c r="C476" s="54"/>
      <c r="D476" s="54"/>
      <c r="E476" s="54"/>
      <c r="F476" s="54"/>
    </row>
    <row r="477" spans="1:6" hidden="1" outlineLevel="1" x14ac:dyDescent="0.2">
      <c r="A477" s="52" t="s">
        <v>994</v>
      </c>
      <c r="B477" s="52"/>
      <c r="C477" s="52"/>
      <c r="D477" s="52"/>
      <c r="E477" s="52"/>
      <c r="F477" s="52"/>
    </row>
    <row r="478" spans="1:6" hidden="1" outlineLevel="1" x14ac:dyDescent="0.2">
      <c r="A478" s="52" t="s">
        <v>995</v>
      </c>
      <c r="B478" s="52"/>
      <c r="C478" s="52"/>
      <c r="D478" s="52"/>
      <c r="E478" s="52"/>
      <c r="F478" s="52"/>
    </row>
    <row r="479" spans="1:6" hidden="1" outlineLevel="1" x14ac:dyDescent="0.2">
      <c r="A479" s="52" t="s">
        <v>996</v>
      </c>
      <c r="B479" s="52"/>
      <c r="C479" s="52"/>
      <c r="D479" s="52"/>
      <c r="E479" s="52"/>
      <c r="F479" s="52"/>
    </row>
    <row r="480" spans="1:6" hidden="1" outlineLevel="1" x14ac:dyDescent="0.2">
      <c r="A480" s="52" t="s">
        <v>983</v>
      </c>
      <c r="B480" s="52"/>
      <c r="C480" s="52"/>
      <c r="D480" s="52"/>
      <c r="E480" s="52"/>
      <c r="F480" s="52"/>
    </row>
    <row r="481" spans="1:6" hidden="1" outlineLevel="1" x14ac:dyDescent="0.2">
      <c r="A481" s="52" t="s">
        <v>997</v>
      </c>
      <c r="B481" s="52"/>
      <c r="C481" s="52"/>
      <c r="D481" s="52"/>
      <c r="E481" s="52"/>
      <c r="F481" s="52"/>
    </row>
    <row r="482" spans="1:6" hidden="1" outlineLevel="1" x14ac:dyDescent="0.2">
      <c r="A482" s="52" t="s">
        <v>998</v>
      </c>
      <c r="B482" s="52"/>
      <c r="C482" s="52"/>
      <c r="D482" s="52"/>
      <c r="E482" s="52"/>
      <c r="F482" s="52"/>
    </row>
    <row r="483" spans="1:6" hidden="1" outlineLevel="1" x14ac:dyDescent="0.2">
      <c r="A483" s="52" t="s">
        <v>999</v>
      </c>
      <c r="B483" s="52"/>
      <c r="C483" s="52"/>
      <c r="D483" s="52"/>
      <c r="E483" s="52"/>
      <c r="F483" s="52"/>
    </row>
    <row r="484" spans="1:6" hidden="1" outlineLevel="1" x14ac:dyDescent="0.2">
      <c r="A484" s="52" t="s">
        <v>1000</v>
      </c>
      <c r="B484" s="52"/>
      <c r="C484" s="52"/>
      <c r="D484" s="52"/>
      <c r="E484" s="52"/>
      <c r="F484" s="52"/>
    </row>
    <row r="485" spans="1:6" hidden="1" outlineLevel="1" x14ac:dyDescent="0.2">
      <c r="A485" s="52" t="s">
        <v>1001</v>
      </c>
      <c r="B485" s="52"/>
      <c r="C485" s="52"/>
      <c r="D485" s="52"/>
      <c r="E485" s="52"/>
      <c r="F485" s="52"/>
    </row>
    <row r="486" spans="1:6" hidden="1" outlineLevel="1" x14ac:dyDescent="0.2">
      <c r="A486" s="43"/>
      <c r="B486" s="43"/>
      <c r="C486" s="43"/>
      <c r="D486" s="43"/>
      <c r="E486" s="43"/>
      <c r="F486" s="43"/>
    </row>
    <row r="487" spans="1:6" ht="16.5" hidden="1" outlineLevel="1" x14ac:dyDescent="0.2">
      <c r="A487" s="53" t="s">
        <v>1002</v>
      </c>
      <c r="B487" s="53"/>
      <c r="C487" s="53"/>
      <c r="D487" s="53"/>
      <c r="E487" s="53"/>
      <c r="F487" s="53"/>
    </row>
    <row r="488" spans="1:6" hidden="1" outlineLevel="1" x14ac:dyDescent="0.2">
      <c r="A488" s="52" t="s">
        <v>1003</v>
      </c>
      <c r="B488" s="52"/>
      <c r="C488" s="52"/>
      <c r="D488" s="52"/>
      <c r="E488" s="52"/>
      <c r="F488" s="52"/>
    </row>
    <row r="489" spans="1:6" hidden="1" outlineLevel="1" x14ac:dyDescent="0.2">
      <c r="A489" s="52" t="s">
        <v>1004</v>
      </c>
      <c r="B489" s="52"/>
      <c r="C489" s="52"/>
      <c r="D489" s="52"/>
      <c r="E489" s="52"/>
      <c r="F489" s="52"/>
    </row>
    <row r="490" spans="1:6" hidden="1" outlineLevel="1" x14ac:dyDescent="0.2">
      <c r="A490" s="52" t="s">
        <v>1005</v>
      </c>
      <c r="B490" s="52"/>
      <c r="C490" s="52"/>
      <c r="D490" s="52"/>
      <c r="E490" s="52"/>
      <c r="F490" s="52"/>
    </row>
    <row r="491" spans="1:6" hidden="1" outlineLevel="1" x14ac:dyDescent="0.2">
      <c r="A491" s="52" t="s">
        <v>1006</v>
      </c>
      <c r="B491" s="52"/>
      <c r="C491" s="52"/>
      <c r="D491" s="52"/>
      <c r="E491" s="52"/>
      <c r="F491" s="52"/>
    </row>
    <row r="492" spans="1:6" hidden="1" outlineLevel="1" x14ac:dyDescent="0.2">
      <c r="A492" s="52" t="s">
        <v>1007</v>
      </c>
      <c r="B492" s="52"/>
      <c r="C492" s="52"/>
      <c r="D492" s="52"/>
      <c r="E492" s="52"/>
      <c r="F492" s="52"/>
    </row>
    <row r="493" spans="1:6" hidden="1" outlineLevel="1" x14ac:dyDescent="0.2">
      <c r="A493" s="52" t="s">
        <v>1008</v>
      </c>
      <c r="B493" s="52"/>
      <c r="C493" s="52"/>
      <c r="D493" s="52"/>
      <c r="E493" s="52"/>
      <c r="F493" s="52"/>
    </row>
    <row r="494" spans="1:6" hidden="1" outlineLevel="1" x14ac:dyDescent="0.2">
      <c r="A494" s="52" t="s">
        <v>1009</v>
      </c>
      <c r="B494" s="52"/>
      <c r="C494" s="52"/>
      <c r="D494" s="52"/>
      <c r="E494" s="52"/>
      <c r="F494" s="52"/>
    </row>
    <row r="495" spans="1:6" hidden="1" outlineLevel="1" x14ac:dyDescent="0.2">
      <c r="A495" s="52" t="s">
        <v>1010</v>
      </c>
      <c r="B495" s="52"/>
      <c r="C495" s="52"/>
      <c r="D495" s="52"/>
      <c r="E495" s="52"/>
      <c r="F495" s="52"/>
    </row>
    <row r="496" spans="1:6" hidden="1" outlineLevel="1" x14ac:dyDescent="0.2">
      <c r="A496" s="52" t="s">
        <v>1011</v>
      </c>
      <c r="B496" s="52"/>
      <c r="C496" s="52"/>
      <c r="D496" s="52"/>
      <c r="E496" s="52"/>
      <c r="F496" s="52"/>
    </row>
    <row r="497" spans="1:6" hidden="1" outlineLevel="1" x14ac:dyDescent="0.2">
      <c r="A497" s="52" t="s">
        <v>1012</v>
      </c>
      <c r="B497" s="52"/>
      <c r="C497" s="52"/>
      <c r="D497" s="52"/>
      <c r="E497" s="52"/>
      <c r="F497" s="52"/>
    </row>
    <row r="498" spans="1:6" hidden="1" outlineLevel="1" x14ac:dyDescent="0.2">
      <c r="A498" s="52" t="s">
        <v>1013</v>
      </c>
      <c r="B498" s="52"/>
      <c r="C498" s="52"/>
      <c r="D498" s="52"/>
      <c r="E498" s="52"/>
      <c r="F498" s="52"/>
    </row>
    <row r="499" spans="1:6" hidden="1" outlineLevel="1" x14ac:dyDescent="0.2">
      <c r="A499" s="52" t="s">
        <v>1014</v>
      </c>
      <c r="B499" s="52"/>
      <c r="C499" s="52"/>
      <c r="D499" s="52"/>
      <c r="E499" s="52"/>
      <c r="F499" s="52"/>
    </row>
    <row r="500" spans="1:6" hidden="1" outlineLevel="1" x14ac:dyDescent="0.2">
      <c r="A500" s="52" t="s">
        <v>1015</v>
      </c>
      <c r="B500" s="52"/>
      <c r="C500" s="52"/>
      <c r="D500" s="52"/>
      <c r="E500" s="52"/>
      <c r="F500" s="52"/>
    </row>
    <row r="501" spans="1:6" hidden="1" outlineLevel="1" x14ac:dyDescent="0.2">
      <c r="A501" s="52" t="s">
        <v>1016</v>
      </c>
      <c r="B501" s="52"/>
      <c r="C501" s="52"/>
      <c r="D501" s="52"/>
      <c r="E501" s="52"/>
      <c r="F501" s="52"/>
    </row>
    <row r="502" spans="1:6" hidden="1" outlineLevel="1" x14ac:dyDescent="0.2">
      <c r="A502" s="52" t="s">
        <v>1017</v>
      </c>
      <c r="B502" s="52"/>
      <c r="C502" s="52"/>
      <c r="D502" s="52"/>
      <c r="E502" s="52"/>
      <c r="F502" s="52"/>
    </row>
    <row r="503" spans="1:6" hidden="1" outlineLevel="1" x14ac:dyDescent="0.2">
      <c r="A503" s="52" t="s">
        <v>1018</v>
      </c>
      <c r="B503" s="52"/>
      <c r="C503" s="52"/>
      <c r="D503" s="52"/>
      <c r="E503" s="52"/>
      <c r="F503" s="52"/>
    </row>
    <row r="504" spans="1:6" hidden="1" outlineLevel="1" x14ac:dyDescent="0.2">
      <c r="A504" s="52" t="s">
        <v>1019</v>
      </c>
      <c r="B504" s="52"/>
      <c r="C504" s="52"/>
      <c r="D504" s="52"/>
      <c r="E504" s="52"/>
      <c r="F504" s="52"/>
    </row>
    <row r="505" spans="1:6" hidden="1" outlineLevel="1" x14ac:dyDescent="0.2">
      <c r="A505" s="52" t="s">
        <v>1020</v>
      </c>
      <c r="B505" s="52"/>
      <c r="C505" s="52"/>
      <c r="D505" s="52"/>
      <c r="E505" s="52"/>
      <c r="F505" s="52"/>
    </row>
    <row r="506" spans="1:6" hidden="1" outlineLevel="1" x14ac:dyDescent="0.2">
      <c r="A506" s="52" t="s">
        <v>1021</v>
      </c>
      <c r="B506" s="52"/>
      <c r="C506" s="52"/>
      <c r="D506" s="52"/>
      <c r="E506" s="52"/>
      <c r="F506" s="52"/>
    </row>
    <row r="507" spans="1:6" hidden="1" outlineLevel="1" x14ac:dyDescent="0.2">
      <c r="A507" s="52" t="s">
        <v>1022</v>
      </c>
      <c r="B507" s="52"/>
      <c r="C507" s="52"/>
      <c r="D507" s="52"/>
      <c r="E507" s="52"/>
      <c r="F507" s="52"/>
    </row>
    <row r="508" spans="1:6" hidden="1" outlineLevel="1" x14ac:dyDescent="0.2">
      <c r="A508" s="43"/>
      <c r="B508" s="43"/>
      <c r="C508" s="43"/>
      <c r="D508" s="43"/>
      <c r="E508" s="43"/>
      <c r="F508" s="43"/>
    </row>
    <row r="509" spans="1:6" hidden="1" outlineLevel="1" x14ac:dyDescent="0.2">
      <c r="A509" s="43"/>
      <c r="B509" s="43"/>
      <c r="C509" s="43"/>
      <c r="D509" s="43"/>
      <c r="E509" s="43"/>
      <c r="F509" s="43"/>
    </row>
    <row r="510" spans="1:6" ht="20.25" collapsed="1" x14ac:dyDescent="0.2">
      <c r="A510" s="55" t="s">
        <v>1023</v>
      </c>
      <c r="B510" s="55"/>
      <c r="C510" s="55"/>
      <c r="D510" s="55"/>
      <c r="E510" s="55"/>
      <c r="F510" s="55"/>
    </row>
    <row r="511" spans="1:6" hidden="1" outlineLevel="1" x14ac:dyDescent="0.2">
      <c r="A511" s="52" t="s">
        <v>1024</v>
      </c>
      <c r="B511" s="52"/>
      <c r="C511" s="52"/>
      <c r="D511" s="52"/>
      <c r="E511" s="52"/>
      <c r="F511" s="52"/>
    </row>
    <row r="512" spans="1:6" hidden="1" outlineLevel="1" x14ac:dyDescent="0.2">
      <c r="A512" s="52" t="s">
        <v>1025</v>
      </c>
      <c r="B512" s="52"/>
      <c r="C512" s="52"/>
      <c r="D512" s="52"/>
      <c r="E512" s="52"/>
      <c r="F512" s="52"/>
    </row>
    <row r="513" spans="1:6" hidden="1" outlineLevel="1" x14ac:dyDescent="0.2">
      <c r="A513" s="52" t="s">
        <v>1026</v>
      </c>
      <c r="B513" s="52"/>
      <c r="C513" s="52"/>
      <c r="D513" s="52"/>
      <c r="E513" s="52"/>
      <c r="F513" s="52"/>
    </row>
    <row r="514" spans="1:6" hidden="1" outlineLevel="1" x14ac:dyDescent="0.2">
      <c r="A514" s="52" t="s">
        <v>1027</v>
      </c>
      <c r="B514" s="52"/>
      <c r="C514" s="52"/>
      <c r="D514" s="52"/>
      <c r="E514" s="52"/>
      <c r="F514" s="52"/>
    </row>
    <row r="515" spans="1:6" hidden="1" outlineLevel="1" x14ac:dyDescent="0.2">
      <c r="A515" s="52" t="s">
        <v>1028</v>
      </c>
      <c r="B515" s="52"/>
      <c r="C515" s="52"/>
      <c r="D515" s="52"/>
      <c r="E515" s="52"/>
      <c r="F515" s="52"/>
    </row>
    <row r="516" spans="1:6" hidden="1" outlineLevel="1" x14ac:dyDescent="0.2">
      <c r="A516" s="52" t="s">
        <v>1029</v>
      </c>
      <c r="B516" s="52"/>
      <c r="C516" s="52"/>
      <c r="D516" s="52"/>
      <c r="E516" s="52"/>
      <c r="F516" s="52"/>
    </row>
    <row r="517" spans="1:6" hidden="1" outlineLevel="1" x14ac:dyDescent="0.2">
      <c r="A517" s="43"/>
      <c r="B517" s="43"/>
      <c r="C517" s="43"/>
      <c r="D517" s="43"/>
      <c r="E517" s="43"/>
      <c r="F517" s="43"/>
    </row>
    <row r="518" spans="1:6" ht="16.5" hidden="1" outlineLevel="1" x14ac:dyDescent="0.2">
      <c r="A518" s="53" t="s">
        <v>1030</v>
      </c>
      <c r="B518" s="53"/>
      <c r="C518" s="53"/>
      <c r="D518" s="53"/>
      <c r="E518" s="53"/>
      <c r="F518" s="53"/>
    </row>
    <row r="519" spans="1:6" hidden="1" outlineLevel="1" x14ac:dyDescent="0.2">
      <c r="A519" s="52" t="s">
        <v>1031</v>
      </c>
      <c r="B519" s="52"/>
      <c r="C519" s="52"/>
      <c r="D519" s="52"/>
      <c r="E519" s="52"/>
      <c r="F519" s="52"/>
    </row>
    <row r="520" spans="1:6" hidden="1" outlineLevel="1" x14ac:dyDescent="0.2">
      <c r="A520" s="52" t="s">
        <v>1032</v>
      </c>
      <c r="B520" s="52"/>
      <c r="C520" s="52"/>
      <c r="D520" s="52"/>
      <c r="E520" s="52"/>
      <c r="F520" s="52"/>
    </row>
    <row r="521" spans="1:6" hidden="1" outlineLevel="1" x14ac:dyDescent="0.2">
      <c r="A521" s="52" t="s">
        <v>1033</v>
      </c>
      <c r="B521" s="52"/>
      <c r="C521" s="52"/>
      <c r="D521" s="52"/>
      <c r="E521" s="52"/>
      <c r="F521" s="52"/>
    </row>
    <row r="522" spans="1:6" hidden="1" outlineLevel="1" x14ac:dyDescent="0.2">
      <c r="A522" s="52" t="s">
        <v>1034</v>
      </c>
      <c r="B522" s="52"/>
      <c r="C522" s="52"/>
      <c r="D522" s="52"/>
      <c r="E522" s="52"/>
      <c r="F522" s="52"/>
    </row>
    <row r="523" spans="1:6" hidden="1" outlineLevel="1" x14ac:dyDescent="0.2">
      <c r="A523" s="52" t="s">
        <v>1035</v>
      </c>
      <c r="B523" s="52"/>
      <c r="C523" s="52"/>
      <c r="D523" s="52"/>
      <c r="E523" s="52"/>
      <c r="F523" s="52"/>
    </row>
    <row r="524" spans="1:6" hidden="1" outlineLevel="1" x14ac:dyDescent="0.2">
      <c r="A524" s="52" t="s">
        <v>1036</v>
      </c>
      <c r="B524" s="52"/>
      <c r="C524" s="52"/>
      <c r="D524" s="52"/>
      <c r="E524" s="52"/>
      <c r="F524" s="52"/>
    </row>
    <row r="525" spans="1:6" hidden="1" outlineLevel="1" x14ac:dyDescent="0.2">
      <c r="A525" s="52" t="s">
        <v>1037</v>
      </c>
      <c r="B525" s="52"/>
      <c r="C525" s="52"/>
      <c r="D525" s="52"/>
      <c r="E525" s="52"/>
      <c r="F525" s="52"/>
    </row>
    <row r="526" spans="1:6" hidden="1" outlineLevel="1" x14ac:dyDescent="0.2">
      <c r="A526" s="52" t="s">
        <v>1038</v>
      </c>
      <c r="B526" s="52"/>
      <c r="C526" s="52"/>
      <c r="D526" s="52"/>
      <c r="E526" s="52"/>
      <c r="F526" s="52"/>
    </row>
    <row r="527" spans="1:6" hidden="1" outlineLevel="1" x14ac:dyDescent="0.2">
      <c r="A527" s="52" t="s">
        <v>1039</v>
      </c>
      <c r="B527" s="52"/>
      <c r="C527" s="52"/>
      <c r="D527" s="52"/>
      <c r="E527" s="52"/>
      <c r="F527" s="52"/>
    </row>
    <row r="528" spans="1:6" hidden="1" outlineLevel="1" x14ac:dyDescent="0.2">
      <c r="A528" s="52" t="s">
        <v>1040</v>
      </c>
      <c r="B528" s="52"/>
      <c r="C528" s="52"/>
      <c r="D528" s="52"/>
      <c r="E528" s="52"/>
      <c r="F528" s="52"/>
    </row>
    <row r="529" spans="1:6" hidden="1" outlineLevel="1" x14ac:dyDescent="0.2">
      <c r="A529" s="52" t="s">
        <v>1041</v>
      </c>
      <c r="B529" s="52"/>
      <c r="C529" s="52"/>
      <c r="D529" s="52"/>
      <c r="E529" s="52"/>
      <c r="F529" s="52"/>
    </row>
    <row r="530" spans="1:6" hidden="1" outlineLevel="1" x14ac:dyDescent="0.2">
      <c r="A530" s="52" t="s">
        <v>1042</v>
      </c>
      <c r="B530" s="52"/>
      <c r="C530" s="52"/>
      <c r="D530" s="52"/>
      <c r="E530" s="52"/>
      <c r="F530" s="52"/>
    </row>
    <row r="531" spans="1:6" hidden="1" outlineLevel="1" x14ac:dyDescent="0.2">
      <c r="A531" s="52" t="s">
        <v>1043</v>
      </c>
      <c r="B531" s="52"/>
      <c r="C531" s="52"/>
      <c r="D531" s="52"/>
      <c r="E531" s="52"/>
      <c r="F531" s="52"/>
    </row>
    <row r="532" spans="1:6" hidden="1" outlineLevel="1" x14ac:dyDescent="0.2">
      <c r="A532" s="52" t="s">
        <v>1044</v>
      </c>
      <c r="B532" s="52"/>
      <c r="C532" s="52"/>
      <c r="D532" s="52"/>
      <c r="E532" s="52"/>
      <c r="F532" s="52"/>
    </row>
    <row r="533" spans="1:6" hidden="1" outlineLevel="1" x14ac:dyDescent="0.2">
      <c r="A533" s="52" t="s">
        <v>1045</v>
      </c>
      <c r="B533" s="52"/>
      <c r="C533" s="52"/>
      <c r="D533" s="52"/>
      <c r="E533" s="52"/>
      <c r="F533" s="52"/>
    </row>
    <row r="534" spans="1:6" hidden="1" outlineLevel="1" x14ac:dyDescent="0.2">
      <c r="A534" s="52" t="s">
        <v>1046</v>
      </c>
      <c r="B534" s="52"/>
      <c r="C534" s="52"/>
      <c r="D534" s="52"/>
      <c r="E534" s="52"/>
      <c r="F534" s="52"/>
    </row>
    <row r="535" spans="1:6" hidden="1" outlineLevel="1" x14ac:dyDescent="0.2">
      <c r="A535" s="43"/>
      <c r="B535" s="43"/>
      <c r="C535" s="43"/>
      <c r="D535" s="43"/>
      <c r="E535" s="43"/>
      <c r="F535" s="43"/>
    </row>
    <row r="536" spans="1:6" ht="16.5" hidden="1" outlineLevel="1" x14ac:dyDescent="0.2">
      <c r="A536" s="53" t="s">
        <v>1047</v>
      </c>
      <c r="B536" s="53"/>
      <c r="C536" s="53"/>
      <c r="D536" s="53"/>
      <c r="E536" s="53"/>
      <c r="F536" s="53"/>
    </row>
    <row r="537" spans="1:6" hidden="1" outlineLevel="1" x14ac:dyDescent="0.2">
      <c r="A537" s="52" t="s">
        <v>1048</v>
      </c>
      <c r="B537" s="52"/>
      <c r="C537" s="52"/>
      <c r="D537" s="52"/>
      <c r="E537" s="52"/>
      <c r="F537" s="52"/>
    </row>
    <row r="538" spans="1:6" hidden="1" outlineLevel="1" x14ac:dyDescent="0.2">
      <c r="A538" s="52" t="s">
        <v>1049</v>
      </c>
      <c r="B538" s="52"/>
      <c r="C538" s="52"/>
      <c r="D538" s="52"/>
      <c r="E538" s="52"/>
      <c r="F538" s="52"/>
    </row>
    <row r="539" spans="1:6" ht="42" hidden="1" customHeight="1" outlineLevel="1" x14ac:dyDescent="0.2">
      <c r="A539" s="54"/>
      <c r="B539" s="54"/>
      <c r="C539" s="54"/>
      <c r="D539" s="54"/>
      <c r="E539" s="54"/>
      <c r="F539" s="54"/>
    </row>
    <row r="540" spans="1:6" ht="42" hidden="1" customHeight="1" outlineLevel="1" x14ac:dyDescent="0.2">
      <c r="A540" s="54"/>
      <c r="B540" s="54"/>
      <c r="C540" s="54"/>
      <c r="D540" s="54"/>
      <c r="E540" s="54"/>
      <c r="F540" s="54"/>
    </row>
    <row r="541" spans="1:6" hidden="1" outlineLevel="1" x14ac:dyDescent="0.2">
      <c r="A541" s="52" t="s">
        <v>1050</v>
      </c>
      <c r="B541" s="52"/>
      <c r="C541" s="52"/>
      <c r="D541" s="52"/>
      <c r="E541" s="52"/>
      <c r="F541" s="52"/>
    </row>
    <row r="542" spans="1:6" hidden="1" outlineLevel="1" x14ac:dyDescent="0.2">
      <c r="A542" s="52" t="s">
        <v>1051</v>
      </c>
      <c r="B542" s="52"/>
      <c r="C542" s="52"/>
      <c r="D542" s="52"/>
      <c r="E542" s="52"/>
      <c r="F542" s="52"/>
    </row>
    <row r="543" spans="1:6" ht="42" hidden="1" customHeight="1" outlineLevel="1" x14ac:dyDescent="0.2">
      <c r="A543" s="54"/>
      <c r="B543" s="54"/>
      <c r="C543" s="54"/>
      <c r="D543" s="54"/>
      <c r="E543" s="54"/>
      <c r="F543" s="54"/>
    </row>
    <row r="544" spans="1:6" ht="42" hidden="1" customHeight="1" outlineLevel="1" x14ac:dyDescent="0.2">
      <c r="A544" s="54"/>
      <c r="B544" s="54"/>
      <c r="C544" s="54"/>
      <c r="D544" s="54"/>
      <c r="E544" s="54"/>
      <c r="F544" s="54"/>
    </row>
    <row r="545" spans="1:6" hidden="1" outlineLevel="1" x14ac:dyDescent="0.2">
      <c r="A545" s="52" t="s">
        <v>1052</v>
      </c>
      <c r="B545" s="52"/>
      <c r="C545" s="52"/>
      <c r="D545" s="52"/>
      <c r="E545" s="52"/>
      <c r="F545" s="52"/>
    </row>
    <row r="546" spans="1:6" hidden="1" outlineLevel="1" x14ac:dyDescent="0.2">
      <c r="A546" s="52" t="s">
        <v>1053</v>
      </c>
      <c r="B546" s="52"/>
      <c r="C546" s="52"/>
      <c r="D546" s="52"/>
      <c r="E546" s="52"/>
      <c r="F546" s="52"/>
    </row>
    <row r="547" spans="1:6" hidden="1" outlineLevel="1" x14ac:dyDescent="0.2">
      <c r="A547" s="52" t="s">
        <v>1054</v>
      </c>
      <c r="B547" s="52"/>
      <c r="C547" s="52"/>
      <c r="D547" s="52"/>
      <c r="E547" s="52"/>
      <c r="F547" s="52"/>
    </row>
    <row r="548" spans="1:6" hidden="1" outlineLevel="1" x14ac:dyDescent="0.2">
      <c r="A548" s="52" t="s">
        <v>1055</v>
      </c>
      <c r="B548" s="52"/>
      <c r="C548" s="52"/>
      <c r="D548" s="52"/>
      <c r="E548" s="52"/>
      <c r="F548" s="52"/>
    </row>
    <row r="549" spans="1:6" ht="42" hidden="1" customHeight="1" outlineLevel="1" x14ac:dyDescent="0.2">
      <c r="A549" s="54"/>
      <c r="B549" s="54"/>
      <c r="C549" s="54"/>
      <c r="D549" s="54"/>
      <c r="E549" s="54"/>
      <c r="F549" s="54"/>
    </row>
    <row r="550" spans="1:6" hidden="1" outlineLevel="1" x14ac:dyDescent="0.2">
      <c r="A550" s="43"/>
      <c r="B550" s="43"/>
      <c r="C550" s="43"/>
      <c r="D550" s="43"/>
      <c r="E550" s="43"/>
      <c r="F550" s="43"/>
    </row>
    <row r="551" spans="1:6" ht="16.5" hidden="1" outlineLevel="1" x14ac:dyDescent="0.2">
      <c r="A551" s="53" t="s">
        <v>1056</v>
      </c>
      <c r="B551" s="53"/>
      <c r="C551" s="53"/>
      <c r="D551" s="53"/>
      <c r="E551" s="53"/>
      <c r="F551" s="53"/>
    </row>
    <row r="552" spans="1:6" hidden="1" outlineLevel="1" x14ac:dyDescent="0.2">
      <c r="A552" s="52" t="s">
        <v>1057</v>
      </c>
      <c r="B552" s="52"/>
      <c r="C552" s="52"/>
      <c r="D552" s="52"/>
      <c r="E552" s="52"/>
      <c r="F552" s="52"/>
    </row>
    <row r="553" spans="1:6" hidden="1" outlineLevel="1" x14ac:dyDescent="0.2">
      <c r="A553" s="52" t="s">
        <v>1058</v>
      </c>
      <c r="B553" s="52"/>
      <c r="C553" s="52"/>
      <c r="D553" s="52"/>
      <c r="E553" s="52"/>
      <c r="F553" s="52"/>
    </row>
    <row r="554" spans="1:6" ht="66" hidden="1" customHeight="1" outlineLevel="1" x14ac:dyDescent="0.2">
      <c r="A554" s="54"/>
      <c r="B554" s="54"/>
      <c r="C554" s="54"/>
      <c r="D554" s="54"/>
      <c r="E554" s="54"/>
      <c r="F554" s="54"/>
    </row>
    <row r="555" spans="1:6" ht="42" hidden="1" customHeight="1" outlineLevel="1" x14ac:dyDescent="0.2">
      <c r="A555" s="54"/>
      <c r="B555" s="54"/>
      <c r="C555" s="54"/>
      <c r="D555" s="54"/>
      <c r="E555" s="54"/>
      <c r="F555" s="54"/>
    </row>
    <row r="556" spans="1:6" ht="66" hidden="1" customHeight="1" outlineLevel="1" x14ac:dyDescent="0.2">
      <c r="A556" s="54"/>
      <c r="B556" s="54"/>
      <c r="C556" s="54"/>
      <c r="D556" s="54"/>
      <c r="E556" s="54"/>
      <c r="F556" s="54"/>
    </row>
    <row r="557" spans="1:6" ht="66" hidden="1" customHeight="1" outlineLevel="1" x14ac:dyDescent="0.2">
      <c r="A557" s="54"/>
      <c r="B557" s="54"/>
      <c r="C557" s="54"/>
      <c r="D557" s="54"/>
      <c r="E557" s="54"/>
      <c r="F557" s="54"/>
    </row>
    <row r="558" spans="1:6" hidden="1" outlineLevel="1" x14ac:dyDescent="0.2">
      <c r="A558" s="52" t="s">
        <v>1059</v>
      </c>
      <c r="B558" s="52"/>
      <c r="C558" s="52"/>
      <c r="D558" s="52"/>
      <c r="E558" s="52"/>
      <c r="F558" s="52"/>
    </row>
    <row r="559" spans="1:6" hidden="1" outlineLevel="1" x14ac:dyDescent="0.2">
      <c r="A559" s="52" t="s">
        <v>1060</v>
      </c>
      <c r="B559" s="52"/>
      <c r="C559" s="52"/>
      <c r="D559" s="52"/>
      <c r="E559" s="52"/>
      <c r="F559" s="52"/>
    </row>
    <row r="560" spans="1:6" hidden="1" outlineLevel="1" x14ac:dyDescent="0.2">
      <c r="A560" s="52" t="s">
        <v>1061</v>
      </c>
      <c r="B560" s="52"/>
      <c r="C560" s="52"/>
      <c r="D560" s="52"/>
      <c r="E560" s="52"/>
      <c r="F560" s="52"/>
    </row>
    <row r="561" spans="1:6" hidden="1" outlineLevel="1" x14ac:dyDescent="0.2">
      <c r="A561" s="52" t="s">
        <v>1062</v>
      </c>
      <c r="B561" s="52"/>
      <c r="C561" s="52"/>
      <c r="D561" s="52"/>
      <c r="E561" s="52"/>
      <c r="F561" s="52"/>
    </row>
    <row r="562" spans="1:6" hidden="1" outlineLevel="1" x14ac:dyDescent="0.2">
      <c r="A562" s="52" t="s">
        <v>1063</v>
      </c>
      <c r="B562" s="52"/>
      <c r="C562" s="52"/>
      <c r="D562" s="52"/>
      <c r="E562" s="52"/>
      <c r="F562" s="52"/>
    </row>
    <row r="563" spans="1:6" hidden="1" outlineLevel="1" x14ac:dyDescent="0.2">
      <c r="A563" s="52" t="s">
        <v>1064</v>
      </c>
      <c r="B563" s="52"/>
      <c r="C563" s="52"/>
      <c r="D563" s="52"/>
      <c r="E563" s="52"/>
      <c r="F563" s="52"/>
    </row>
    <row r="564" spans="1:6" hidden="1" outlineLevel="1" x14ac:dyDescent="0.2">
      <c r="A564" s="52" t="s">
        <v>1065</v>
      </c>
      <c r="B564" s="52"/>
      <c r="C564" s="52"/>
      <c r="D564" s="52"/>
      <c r="E564" s="52"/>
      <c r="F564" s="52"/>
    </row>
    <row r="565" spans="1:6" hidden="1" outlineLevel="1" x14ac:dyDescent="0.2">
      <c r="A565" s="52" t="s">
        <v>1066</v>
      </c>
      <c r="B565" s="52"/>
      <c r="C565" s="52"/>
      <c r="D565" s="52"/>
      <c r="E565" s="52"/>
      <c r="F565" s="52"/>
    </row>
    <row r="566" spans="1:6" hidden="1" outlineLevel="1" x14ac:dyDescent="0.2">
      <c r="A566" s="52" t="s">
        <v>1067</v>
      </c>
      <c r="B566" s="52"/>
      <c r="C566" s="52"/>
      <c r="D566" s="52"/>
      <c r="E566" s="52"/>
      <c r="F566" s="52"/>
    </row>
    <row r="567" spans="1:6" hidden="1" outlineLevel="1" x14ac:dyDescent="0.2">
      <c r="A567" s="52" t="s">
        <v>1068</v>
      </c>
      <c r="B567" s="52"/>
      <c r="C567" s="52"/>
      <c r="D567" s="52"/>
      <c r="E567" s="52"/>
      <c r="F567" s="52"/>
    </row>
    <row r="568" spans="1:6" ht="42" hidden="1" customHeight="1" outlineLevel="1" x14ac:dyDescent="0.2">
      <c r="A568" s="54"/>
      <c r="B568" s="54"/>
      <c r="C568" s="54"/>
      <c r="D568" s="54"/>
      <c r="E568" s="54"/>
      <c r="F568" s="54"/>
    </row>
    <row r="569" spans="1:6" hidden="1" outlineLevel="1" x14ac:dyDescent="0.2">
      <c r="A569" s="52" t="s">
        <v>1069</v>
      </c>
      <c r="B569" s="52"/>
      <c r="C569" s="52"/>
      <c r="D569" s="52"/>
      <c r="E569" s="52"/>
      <c r="F569" s="52"/>
    </row>
    <row r="570" spans="1:6" hidden="1" outlineLevel="1" x14ac:dyDescent="0.2">
      <c r="A570" s="43"/>
      <c r="B570" s="43"/>
      <c r="C570" s="43"/>
      <c r="D570" s="43"/>
      <c r="E570" s="43"/>
      <c r="F570" s="43"/>
    </row>
    <row r="571" spans="1:6" ht="16.5" hidden="1" outlineLevel="1" x14ac:dyDescent="0.2">
      <c r="A571" s="53" t="s">
        <v>1070</v>
      </c>
      <c r="B571" s="53"/>
      <c r="C571" s="53"/>
      <c r="D571" s="53"/>
      <c r="E571" s="53"/>
      <c r="F571" s="53"/>
    </row>
    <row r="572" spans="1:6" hidden="1" outlineLevel="1" x14ac:dyDescent="0.2">
      <c r="A572" s="52" t="s">
        <v>1071</v>
      </c>
      <c r="B572" s="52"/>
      <c r="C572" s="52"/>
      <c r="D572" s="52"/>
      <c r="E572" s="52"/>
      <c r="F572" s="52"/>
    </row>
    <row r="573" spans="1:6" hidden="1" outlineLevel="1" x14ac:dyDescent="0.2">
      <c r="A573" s="52" t="s">
        <v>1072</v>
      </c>
      <c r="B573" s="52"/>
      <c r="C573" s="52"/>
      <c r="D573" s="52"/>
      <c r="E573" s="52"/>
      <c r="F573" s="52"/>
    </row>
    <row r="574" spans="1:6" ht="42" hidden="1" customHeight="1" outlineLevel="1" x14ac:dyDescent="0.2">
      <c r="A574" s="54"/>
      <c r="B574" s="54"/>
      <c r="C574" s="54"/>
      <c r="D574" s="54"/>
      <c r="E574" s="54"/>
      <c r="F574" s="54"/>
    </row>
    <row r="575" spans="1:6" hidden="1" outlineLevel="1" x14ac:dyDescent="0.2">
      <c r="A575" s="52" t="s">
        <v>1073</v>
      </c>
      <c r="B575" s="52"/>
      <c r="C575" s="52"/>
      <c r="D575" s="52"/>
      <c r="E575" s="52"/>
      <c r="F575" s="52"/>
    </row>
    <row r="576" spans="1:6" hidden="1" outlineLevel="1" x14ac:dyDescent="0.2">
      <c r="A576" s="52" t="s">
        <v>1074</v>
      </c>
      <c r="B576" s="52"/>
      <c r="C576" s="52"/>
      <c r="D576" s="52"/>
      <c r="E576" s="52"/>
      <c r="F576" s="52"/>
    </row>
    <row r="577" spans="1:6" ht="66" hidden="1" customHeight="1" outlineLevel="1" x14ac:dyDescent="0.2">
      <c r="A577" s="54"/>
      <c r="B577" s="54"/>
      <c r="C577" s="54"/>
      <c r="D577" s="54"/>
      <c r="E577" s="54"/>
      <c r="F577" s="54"/>
    </row>
    <row r="578" spans="1:6" ht="66" hidden="1" customHeight="1" outlineLevel="1" x14ac:dyDescent="0.2">
      <c r="A578" s="54"/>
      <c r="B578" s="54"/>
      <c r="C578" s="54"/>
      <c r="D578" s="54"/>
      <c r="E578" s="54"/>
      <c r="F578" s="54"/>
    </row>
    <row r="579" spans="1:6" hidden="1" outlineLevel="1" x14ac:dyDescent="0.2">
      <c r="A579" s="52" t="s">
        <v>1075</v>
      </c>
      <c r="B579" s="52"/>
      <c r="C579" s="52"/>
      <c r="D579" s="52"/>
      <c r="E579" s="52"/>
      <c r="F579" s="52"/>
    </row>
    <row r="580" spans="1:6" hidden="1" outlineLevel="1" x14ac:dyDescent="0.2">
      <c r="A580" s="52" t="s">
        <v>1076</v>
      </c>
      <c r="B580" s="52"/>
      <c r="C580" s="52"/>
      <c r="D580" s="52"/>
      <c r="E580" s="52"/>
      <c r="F580" s="52"/>
    </row>
    <row r="581" spans="1:6" hidden="1" outlineLevel="1" x14ac:dyDescent="0.2">
      <c r="A581" s="52" t="s">
        <v>1077</v>
      </c>
      <c r="B581" s="52"/>
      <c r="C581" s="52"/>
      <c r="D581" s="52"/>
      <c r="E581" s="52"/>
      <c r="F581" s="52"/>
    </row>
    <row r="582" spans="1:6" hidden="1" outlineLevel="1" x14ac:dyDescent="0.2">
      <c r="A582" s="52" t="s">
        <v>1078</v>
      </c>
      <c r="B582" s="52"/>
      <c r="C582" s="52"/>
      <c r="D582" s="52"/>
      <c r="E582" s="52"/>
      <c r="F582" s="52"/>
    </row>
    <row r="583" spans="1:6" hidden="1" outlineLevel="1" x14ac:dyDescent="0.2">
      <c r="A583" s="52" t="s">
        <v>1079</v>
      </c>
      <c r="B583" s="52"/>
      <c r="C583" s="52"/>
      <c r="D583" s="52"/>
      <c r="E583" s="52"/>
      <c r="F583" s="52"/>
    </row>
    <row r="584" spans="1:6" hidden="1" outlineLevel="1" x14ac:dyDescent="0.2">
      <c r="A584" s="52" t="s">
        <v>1080</v>
      </c>
      <c r="B584" s="52"/>
      <c r="C584" s="52"/>
      <c r="D584" s="52"/>
      <c r="E584" s="52"/>
      <c r="F584" s="52"/>
    </row>
    <row r="585" spans="1:6" hidden="1" outlineLevel="1" x14ac:dyDescent="0.2">
      <c r="A585" s="43"/>
      <c r="B585" s="43"/>
      <c r="C585" s="43"/>
      <c r="D585" s="43"/>
      <c r="E585" s="43"/>
      <c r="F585" s="43"/>
    </row>
    <row r="586" spans="1:6" ht="16.5" hidden="1" outlineLevel="1" x14ac:dyDescent="0.2">
      <c r="A586" s="53" t="s">
        <v>1081</v>
      </c>
      <c r="B586" s="53"/>
      <c r="C586" s="53"/>
      <c r="D586" s="53"/>
      <c r="E586" s="53"/>
      <c r="F586" s="53"/>
    </row>
    <row r="587" spans="1:6" hidden="1" outlineLevel="1" x14ac:dyDescent="0.2">
      <c r="A587" s="52" t="s">
        <v>1082</v>
      </c>
      <c r="B587" s="52"/>
      <c r="C587" s="52"/>
      <c r="D587" s="52"/>
      <c r="E587" s="52"/>
      <c r="F587" s="52"/>
    </row>
    <row r="588" spans="1:6" hidden="1" outlineLevel="1" x14ac:dyDescent="0.2">
      <c r="A588" s="52" t="s">
        <v>1083</v>
      </c>
      <c r="B588" s="52"/>
      <c r="C588" s="52"/>
      <c r="D588" s="52"/>
      <c r="E588" s="52"/>
      <c r="F588" s="52"/>
    </row>
    <row r="589" spans="1:6" ht="66" hidden="1" customHeight="1" outlineLevel="1" x14ac:dyDescent="0.2">
      <c r="A589" s="54"/>
      <c r="B589" s="54"/>
      <c r="C589" s="54"/>
      <c r="D589" s="54"/>
      <c r="E589" s="54"/>
      <c r="F589" s="54"/>
    </row>
    <row r="590" spans="1:6" ht="42" hidden="1" customHeight="1" outlineLevel="1" x14ac:dyDescent="0.2">
      <c r="A590" s="54"/>
      <c r="B590" s="54"/>
      <c r="C590" s="54"/>
      <c r="D590" s="54"/>
      <c r="E590" s="54"/>
      <c r="F590" s="54"/>
    </row>
    <row r="591" spans="1:6" ht="42" hidden="1" customHeight="1" outlineLevel="1" x14ac:dyDescent="0.2">
      <c r="A591" s="54"/>
      <c r="B591" s="54"/>
      <c r="C591" s="54"/>
      <c r="D591" s="54"/>
      <c r="E591" s="54"/>
      <c r="F591" s="54"/>
    </row>
    <row r="592" spans="1:6" hidden="1" outlineLevel="1" x14ac:dyDescent="0.2">
      <c r="A592" s="52" t="s">
        <v>1084</v>
      </c>
      <c r="B592" s="52"/>
      <c r="C592" s="52"/>
      <c r="D592" s="52"/>
      <c r="E592" s="52"/>
      <c r="F592" s="52"/>
    </row>
    <row r="593" spans="1:6" hidden="1" outlineLevel="1" x14ac:dyDescent="0.2">
      <c r="A593" s="52" t="s">
        <v>1085</v>
      </c>
      <c r="B593" s="52"/>
      <c r="C593" s="52"/>
      <c r="D593" s="52"/>
      <c r="E593" s="52"/>
      <c r="F593" s="52"/>
    </row>
    <row r="594" spans="1:6" hidden="1" outlineLevel="1" x14ac:dyDescent="0.2">
      <c r="A594" s="52" t="s">
        <v>1086</v>
      </c>
      <c r="B594" s="52"/>
      <c r="C594" s="52"/>
      <c r="D594" s="52"/>
      <c r="E594" s="52"/>
      <c r="F594" s="52"/>
    </row>
    <row r="595" spans="1:6" hidden="1" outlineLevel="1" x14ac:dyDescent="0.2">
      <c r="A595" s="43"/>
      <c r="B595" s="43"/>
      <c r="C595" s="43"/>
      <c r="D595" s="43"/>
      <c r="E595" s="43"/>
      <c r="F595" s="43"/>
    </row>
    <row r="596" spans="1:6" ht="16.5" hidden="1" outlineLevel="1" x14ac:dyDescent="0.2">
      <c r="A596" s="53" t="s">
        <v>1087</v>
      </c>
      <c r="B596" s="53"/>
      <c r="C596" s="53"/>
      <c r="D596" s="53"/>
      <c r="E596" s="53"/>
      <c r="F596" s="53"/>
    </row>
    <row r="597" spans="1:6" hidden="1" outlineLevel="1" x14ac:dyDescent="0.2">
      <c r="A597" s="52" t="s">
        <v>1088</v>
      </c>
      <c r="B597" s="52"/>
      <c r="C597" s="52"/>
      <c r="D597" s="52"/>
      <c r="E597" s="52"/>
      <c r="F597" s="52"/>
    </row>
    <row r="598" spans="1:6" hidden="1" outlineLevel="1" x14ac:dyDescent="0.2">
      <c r="A598" s="52" t="s">
        <v>1089</v>
      </c>
      <c r="B598" s="52"/>
      <c r="C598" s="52"/>
      <c r="D598" s="52"/>
      <c r="E598" s="52"/>
      <c r="F598" s="52"/>
    </row>
    <row r="599" spans="1:6" ht="66" hidden="1" customHeight="1" outlineLevel="1" x14ac:dyDescent="0.2">
      <c r="A599" s="54"/>
      <c r="B599" s="54"/>
      <c r="C599" s="54"/>
      <c r="D599" s="54"/>
      <c r="E599" s="54"/>
      <c r="F599" s="54"/>
    </row>
    <row r="600" spans="1:6" hidden="1" outlineLevel="1" x14ac:dyDescent="0.2">
      <c r="A600" s="52" t="s">
        <v>1090</v>
      </c>
      <c r="B600" s="52"/>
      <c r="C600" s="52"/>
      <c r="D600" s="52"/>
      <c r="E600" s="52"/>
      <c r="F600" s="52"/>
    </row>
    <row r="601" spans="1:6" hidden="1" outlineLevel="1" x14ac:dyDescent="0.2">
      <c r="A601" s="52" t="s">
        <v>1091</v>
      </c>
      <c r="B601" s="52"/>
      <c r="C601" s="52"/>
      <c r="D601" s="52"/>
      <c r="E601" s="52"/>
      <c r="F601" s="52"/>
    </row>
    <row r="602" spans="1:6" ht="66" hidden="1" customHeight="1" outlineLevel="1" x14ac:dyDescent="0.2">
      <c r="A602" s="54"/>
      <c r="B602" s="54"/>
      <c r="C602" s="54"/>
      <c r="D602" s="54"/>
      <c r="E602" s="54"/>
      <c r="F602" s="54"/>
    </row>
    <row r="603" spans="1:6" hidden="1" outlineLevel="1" x14ac:dyDescent="0.2">
      <c r="A603" s="52" t="s">
        <v>1092</v>
      </c>
      <c r="B603" s="52"/>
      <c r="C603" s="52"/>
      <c r="D603" s="52"/>
      <c r="E603" s="52"/>
      <c r="F603" s="52"/>
    </row>
    <row r="604" spans="1:6" ht="66" hidden="1" customHeight="1" outlineLevel="1" x14ac:dyDescent="0.2">
      <c r="A604" s="54"/>
      <c r="B604" s="54"/>
      <c r="C604" s="54"/>
      <c r="D604" s="54"/>
      <c r="E604" s="54"/>
      <c r="F604" s="54"/>
    </row>
    <row r="605" spans="1:6" ht="42" hidden="1" customHeight="1" outlineLevel="1" x14ac:dyDescent="0.2">
      <c r="A605" s="54"/>
      <c r="B605" s="54"/>
      <c r="C605" s="54"/>
      <c r="D605" s="54"/>
      <c r="E605" s="54"/>
      <c r="F605" s="54"/>
    </row>
    <row r="606" spans="1:6" ht="66" hidden="1" customHeight="1" outlineLevel="1" x14ac:dyDescent="0.2">
      <c r="A606" s="54"/>
      <c r="B606" s="54"/>
      <c r="C606" s="54"/>
      <c r="D606" s="54"/>
      <c r="E606" s="54"/>
      <c r="F606" s="54"/>
    </row>
    <row r="607" spans="1:6" ht="66" hidden="1" customHeight="1" outlineLevel="1" x14ac:dyDescent="0.2">
      <c r="A607" s="54"/>
      <c r="B607" s="54"/>
      <c r="C607" s="54"/>
      <c r="D607" s="54"/>
      <c r="E607" s="54"/>
      <c r="F607" s="54"/>
    </row>
    <row r="608" spans="1:6" ht="66" hidden="1" customHeight="1" outlineLevel="1" x14ac:dyDescent="0.2">
      <c r="A608" s="54"/>
      <c r="B608" s="54"/>
      <c r="C608" s="54"/>
      <c r="D608" s="54"/>
      <c r="E608" s="54"/>
      <c r="F608" s="54"/>
    </row>
    <row r="609" spans="1:6" ht="42" hidden="1" customHeight="1" outlineLevel="1" x14ac:dyDescent="0.2">
      <c r="A609" s="54"/>
      <c r="B609" s="54"/>
      <c r="C609" s="54"/>
      <c r="D609" s="54"/>
      <c r="E609" s="54"/>
      <c r="F609" s="54"/>
    </row>
    <row r="610" spans="1:6" hidden="1" outlineLevel="1" x14ac:dyDescent="0.2">
      <c r="A610" s="52" t="s">
        <v>1093</v>
      </c>
      <c r="B610" s="52"/>
      <c r="C610" s="52"/>
      <c r="D610" s="52"/>
      <c r="E610" s="52"/>
      <c r="F610" s="52"/>
    </row>
    <row r="611" spans="1:6" hidden="1" outlineLevel="1" x14ac:dyDescent="0.2">
      <c r="A611" s="52" t="s">
        <v>1094</v>
      </c>
      <c r="B611" s="52"/>
      <c r="C611" s="52"/>
      <c r="D611" s="52"/>
      <c r="E611" s="52"/>
      <c r="F611" s="52"/>
    </row>
    <row r="612" spans="1:6" hidden="1" outlineLevel="1" x14ac:dyDescent="0.2">
      <c r="A612" s="52" t="s">
        <v>1095</v>
      </c>
      <c r="B612" s="52"/>
      <c r="C612" s="52"/>
      <c r="D612" s="52"/>
      <c r="E612" s="52"/>
      <c r="F612" s="52"/>
    </row>
    <row r="613" spans="1:6" hidden="1" outlineLevel="1" x14ac:dyDescent="0.2">
      <c r="A613" s="43"/>
      <c r="B613" s="43"/>
      <c r="C613" s="43"/>
      <c r="D613" s="43"/>
      <c r="E613" s="43"/>
      <c r="F613" s="43"/>
    </row>
    <row r="614" spans="1:6" ht="16.5" hidden="1" outlineLevel="1" x14ac:dyDescent="0.2">
      <c r="A614" s="53" t="s">
        <v>1096</v>
      </c>
      <c r="B614" s="53"/>
      <c r="C614" s="53"/>
      <c r="D614" s="53"/>
      <c r="E614" s="53"/>
      <c r="F614" s="53"/>
    </row>
    <row r="615" spans="1:6" hidden="1" outlineLevel="1" x14ac:dyDescent="0.2">
      <c r="A615" s="52" t="s">
        <v>1097</v>
      </c>
      <c r="B615" s="52"/>
      <c r="C615" s="52"/>
      <c r="D615" s="52"/>
      <c r="E615" s="52"/>
      <c r="F615" s="52"/>
    </row>
    <row r="616" spans="1:6" ht="42" hidden="1" customHeight="1" outlineLevel="1" x14ac:dyDescent="0.2">
      <c r="A616" s="54"/>
      <c r="B616" s="54"/>
      <c r="C616" s="54"/>
      <c r="D616" s="54"/>
      <c r="E616" s="54"/>
      <c r="F616" s="54"/>
    </row>
    <row r="617" spans="1:6" ht="42" hidden="1" customHeight="1" outlineLevel="1" x14ac:dyDescent="0.2">
      <c r="A617" s="54"/>
      <c r="B617" s="54"/>
      <c r="C617" s="54"/>
      <c r="D617" s="54"/>
      <c r="E617" s="54"/>
      <c r="F617" s="54"/>
    </row>
    <row r="618" spans="1:6" hidden="1" outlineLevel="1" x14ac:dyDescent="0.2">
      <c r="A618" s="52" t="s">
        <v>1098</v>
      </c>
      <c r="B618" s="52"/>
      <c r="C618" s="52"/>
      <c r="D618" s="52"/>
      <c r="E618" s="52"/>
      <c r="F618" s="52"/>
    </row>
    <row r="619" spans="1:6" hidden="1" outlineLevel="1" x14ac:dyDescent="0.2">
      <c r="A619" s="43"/>
      <c r="B619" s="43"/>
      <c r="C619" s="43"/>
      <c r="D619" s="43"/>
      <c r="E619" s="43"/>
      <c r="F619" s="43"/>
    </row>
    <row r="620" spans="1:6" ht="16.5" hidden="1" outlineLevel="1" x14ac:dyDescent="0.2">
      <c r="A620" s="53" t="s">
        <v>1099</v>
      </c>
      <c r="B620" s="53"/>
      <c r="C620" s="53"/>
      <c r="D620" s="53"/>
      <c r="E620" s="53"/>
      <c r="F620" s="53"/>
    </row>
    <row r="621" spans="1:6" hidden="1" outlineLevel="1" x14ac:dyDescent="0.2">
      <c r="A621" s="52" t="s">
        <v>1100</v>
      </c>
      <c r="B621" s="52"/>
      <c r="C621" s="52"/>
      <c r="D621" s="52"/>
      <c r="E621" s="52"/>
      <c r="F621" s="52"/>
    </row>
    <row r="622" spans="1:6" ht="66" hidden="1" customHeight="1" outlineLevel="1" x14ac:dyDescent="0.2">
      <c r="A622" s="54"/>
      <c r="B622" s="54"/>
      <c r="C622" s="54"/>
      <c r="D622" s="54"/>
      <c r="E622" s="54"/>
      <c r="F622" s="54"/>
    </row>
    <row r="623" spans="1:6" hidden="1" outlineLevel="1" x14ac:dyDescent="0.2">
      <c r="A623" s="52" t="s">
        <v>1101</v>
      </c>
      <c r="B623" s="52"/>
      <c r="C623" s="52"/>
      <c r="D623" s="52"/>
      <c r="E623" s="52"/>
      <c r="F623" s="52"/>
    </row>
    <row r="624" spans="1:6" hidden="1" outlineLevel="1" x14ac:dyDescent="0.2">
      <c r="A624" s="52" t="s">
        <v>1102</v>
      </c>
      <c r="B624" s="52"/>
      <c r="C624" s="52"/>
      <c r="D624" s="52"/>
      <c r="E624" s="52"/>
      <c r="F624" s="52"/>
    </row>
    <row r="625" spans="1:6" ht="66" hidden="1" customHeight="1" outlineLevel="1" x14ac:dyDescent="0.2">
      <c r="A625" s="54"/>
      <c r="B625" s="54"/>
      <c r="C625" s="54"/>
      <c r="D625" s="54"/>
      <c r="E625" s="54"/>
      <c r="F625" s="54"/>
    </row>
    <row r="626" spans="1:6" ht="66" hidden="1" customHeight="1" outlineLevel="1" x14ac:dyDescent="0.2">
      <c r="A626" s="54"/>
      <c r="B626" s="54"/>
      <c r="C626" s="54"/>
      <c r="D626" s="54"/>
      <c r="E626" s="54"/>
      <c r="F626" s="54"/>
    </row>
    <row r="627" spans="1:6" ht="66" hidden="1" customHeight="1" outlineLevel="1" x14ac:dyDescent="0.2">
      <c r="A627" s="54"/>
      <c r="B627" s="54"/>
      <c r="C627" s="54"/>
      <c r="D627" s="54"/>
      <c r="E627" s="54"/>
      <c r="F627" s="54"/>
    </row>
    <row r="628" spans="1:6" ht="66" hidden="1" customHeight="1" outlineLevel="1" x14ac:dyDescent="0.2">
      <c r="A628" s="54"/>
      <c r="B628" s="54"/>
      <c r="C628" s="54"/>
      <c r="D628" s="54"/>
      <c r="E628" s="54"/>
      <c r="F628" s="54"/>
    </row>
    <row r="629" spans="1:6" ht="66" hidden="1" customHeight="1" outlineLevel="1" x14ac:dyDescent="0.2">
      <c r="A629" s="54"/>
      <c r="B629" s="54"/>
      <c r="C629" s="54"/>
      <c r="D629" s="54"/>
      <c r="E629" s="54"/>
      <c r="F629" s="54"/>
    </row>
    <row r="630" spans="1:6" ht="66" hidden="1" customHeight="1" outlineLevel="1" x14ac:dyDescent="0.2">
      <c r="A630" s="54"/>
      <c r="B630" s="54"/>
      <c r="C630" s="54"/>
      <c r="D630" s="54"/>
      <c r="E630" s="54"/>
      <c r="F630" s="54"/>
    </row>
    <row r="631" spans="1:6" ht="66" hidden="1" customHeight="1" outlineLevel="1" x14ac:dyDescent="0.2">
      <c r="A631" s="54"/>
      <c r="B631" s="54"/>
      <c r="C631" s="54"/>
      <c r="D631" s="54"/>
      <c r="E631" s="54"/>
      <c r="F631" s="54"/>
    </row>
    <row r="632" spans="1:6" ht="42" hidden="1" customHeight="1" outlineLevel="1" x14ac:dyDescent="0.2">
      <c r="A632" s="54"/>
      <c r="B632" s="54"/>
      <c r="C632" s="54"/>
      <c r="D632" s="54"/>
      <c r="E632" s="54"/>
      <c r="F632" s="54"/>
    </row>
    <row r="633" spans="1:6" hidden="1" outlineLevel="1" x14ac:dyDescent="0.2">
      <c r="A633" s="52" t="s">
        <v>1103</v>
      </c>
      <c r="B633" s="52"/>
      <c r="C633" s="52"/>
      <c r="D633" s="52"/>
      <c r="E633" s="52"/>
      <c r="F633" s="52"/>
    </row>
    <row r="634" spans="1:6" hidden="1" outlineLevel="1" x14ac:dyDescent="0.2">
      <c r="A634" s="52" t="s">
        <v>1104</v>
      </c>
      <c r="B634" s="52"/>
      <c r="C634" s="52"/>
      <c r="D634" s="52"/>
      <c r="E634" s="52"/>
      <c r="F634" s="52"/>
    </row>
    <row r="635" spans="1:6" hidden="1" outlineLevel="1" x14ac:dyDescent="0.2">
      <c r="A635" s="52" t="s">
        <v>1105</v>
      </c>
      <c r="B635" s="52"/>
      <c r="C635" s="52"/>
      <c r="D635" s="52"/>
      <c r="E635" s="52"/>
      <c r="F635" s="52"/>
    </row>
    <row r="636" spans="1:6" hidden="1" outlineLevel="1" x14ac:dyDescent="0.2">
      <c r="A636" s="43"/>
      <c r="B636" s="43"/>
      <c r="C636" s="43"/>
      <c r="D636" s="43"/>
      <c r="E636" s="43"/>
      <c r="F636" s="43"/>
    </row>
    <row r="637" spans="1:6" ht="16.5" hidden="1" outlineLevel="1" x14ac:dyDescent="0.2">
      <c r="A637" s="53" t="s">
        <v>1106</v>
      </c>
      <c r="B637" s="53"/>
      <c r="C637" s="53"/>
      <c r="D637" s="53"/>
      <c r="E637" s="53"/>
      <c r="F637" s="53"/>
    </row>
    <row r="638" spans="1:6" hidden="1" outlineLevel="1" x14ac:dyDescent="0.2">
      <c r="A638" s="52" t="s">
        <v>1107</v>
      </c>
      <c r="B638" s="52"/>
      <c r="C638" s="52"/>
      <c r="D638" s="52"/>
      <c r="E638" s="52"/>
      <c r="F638" s="52"/>
    </row>
    <row r="639" spans="1:6" hidden="1" outlineLevel="1" x14ac:dyDescent="0.2">
      <c r="A639" s="52" t="s">
        <v>1108</v>
      </c>
      <c r="B639" s="52"/>
      <c r="C639" s="52"/>
      <c r="D639" s="52"/>
      <c r="E639" s="52"/>
      <c r="F639" s="52"/>
    </row>
    <row r="640" spans="1:6" ht="66" hidden="1" customHeight="1" outlineLevel="1" x14ac:dyDescent="0.2">
      <c r="A640" s="54"/>
      <c r="B640" s="54"/>
      <c r="C640" s="54"/>
      <c r="D640" s="54"/>
      <c r="E640" s="54"/>
      <c r="F640" s="54"/>
    </row>
    <row r="641" spans="1:6" ht="66" hidden="1" customHeight="1" outlineLevel="1" x14ac:dyDescent="0.2">
      <c r="A641" s="54"/>
      <c r="B641" s="54"/>
      <c r="C641" s="54"/>
      <c r="D641" s="54"/>
      <c r="E641" s="54"/>
      <c r="F641" s="54"/>
    </row>
    <row r="642" spans="1:6" ht="66" hidden="1" customHeight="1" outlineLevel="1" x14ac:dyDescent="0.2">
      <c r="A642" s="54"/>
      <c r="B642" s="54"/>
      <c r="C642" s="54"/>
      <c r="D642" s="54"/>
      <c r="E642" s="54"/>
      <c r="F642" s="54"/>
    </row>
    <row r="643" spans="1:6" ht="66" hidden="1" customHeight="1" outlineLevel="1" x14ac:dyDescent="0.2">
      <c r="A643" s="54"/>
      <c r="B643" s="54"/>
      <c r="C643" s="54"/>
      <c r="D643" s="54"/>
      <c r="E643" s="54"/>
      <c r="F643" s="54"/>
    </row>
    <row r="644" spans="1:6" ht="66" hidden="1" customHeight="1" outlineLevel="1" x14ac:dyDescent="0.2">
      <c r="A644" s="54"/>
      <c r="B644" s="54"/>
      <c r="C644" s="54"/>
      <c r="D644" s="54"/>
      <c r="E644" s="54"/>
      <c r="F644" s="54"/>
    </row>
    <row r="645" spans="1:6" ht="42" hidden="1" customHeight="1" outlineLevel="1" x14ac:dyDescent="0.2">
      <c r="A645" s="54"/>
      <c r="B645" s="54"/>
      <c r="C645" s="54"/>
      <c r="D645" s="54"/>
      <c r="E645" s="54"/>
      <c r="F645" s="54"/>
    </row>
    <row r="646" spans="1:6" ht="66" hidden="1" customHeight="1" outlineLevel="1" x14ac:dyDescent="0.2">
      <c r="A646" s="54"/>
      <c r="B646" s="54"/>
      <c r="C646" s="54"/>
      <c r="D646" s="54"/>
      <c r="E646" s="54"/>
      <c r="F646" s="54"/>
    </row>
    <row r="647" spans="1:6" ht="42" hidden="1" customHeight="1" outlineLevel="1" x14ac:dyDescent="0.2">
      <c r="A647" s="54"/>
      <c r="B647" s="54"/>
      <c r="C647" s="54"/>
      <c r="D647" s="54"/>
      <c r="E647" s="54"/>
      <c r="F647" s="54"/>
    </row>
    <row r="648" spans="1:6" hidden="1" outlineLevel="1" x14ac:dyDescent="0.2">
      <c r="A648" s="52" t="s">
        <v>1109</v>
      </c>
      <c r="B648" s="52"/>
      <c r="C648" s="52"/>
      <c r="D648" s="52"/>
      <c r="E648" s="52"/>
      <c r="F648" s="52"/>
    </row>
    <row r="649" spans="1:6" hidden="1" outlineLevel="1" x14ac:dyDescent="0.2">
      <c r="A649" s="52" t="s">
        <v>1110</v>
      </c>
      <c r="B649" s="52"/>
      <c r="C649" s="52"/>
      <c r="D649" s="52"/>
      <c r="E649" s="52"/>
      <c r="F649" s="52"/>
    </row>
    <row r="650" spans="1:6" hidden="1" outlineLevel="1" x14ac:dyDescent="0.2">
      <c r="A650" s="52" t="s">
        <v>1111</v>
      </c>
      <c r="B650" s="52"/>
      <c r="C650" s="52"/>
      <c r="D650" s="52"/>
      <c r="E650" s="52"/>
      <c r="F650" s="52"/>
    </row>
    <row r="651" spans="1:6" hidden="1" outlineLevel="1" x14ac:dyDescent="0.2">
      <c r="A651" s="52" t="s">
        <v>1112</v>
      </c>
      <c r="B651" s="52"/>
      <c r="C651" s="52"/>
      <c r="D651" s="52"/>
      <c r="E651" s="52"/>
      <c r="F651" s="52"/>
    </row>
    <row r="652" spans="1:6" hidden="1" outlineLevel="1" x14ac:dyDescent="0.2">
      <c r="A652" s="43"/>
      <c r="B652" s="43"/>
      <c r="C652" s="43"/>
      <c r="D652" s="43"/>
      <c r="E652" s="43"/>
      <c r="F652" s="43"/>
    </row>
    <row r="653" spans="1:6" ht="16.5" hidden="1" outlineLevel="1" x14ac:dyDescent="0.2">
      <c r="A653" s="53" t="s">
        <v>1113</v>
      </c>
      <c r="B653" s="53"/>
      <c r="C653" s="53"/>
      <c r="D653" s="53"/>
      <c r="E653" s="53"/>
      <c r="F653" s="53"/>
    </row>
    <row r="654" spans="1:6" hidden="1" outlineLevel="1" x14ac:dyDescent="0.2">
      <c r="A654" s="52" t="s">
        <v>1114</v>
      </c>
      <c r="B654" s="52"/>
      <c r="C654" s="52"/>
      <c r="D654" s="52"/>
      <c r="E654" s="52"/>
      <c r="F654" s="52"/>
    </row>
    <row r="655" spans="1:6" hidden="1" outlineLevel="1" x14ac:dyDescent="0.2">
      <c r="A655" s="52" t="s">
        <v>1115</v>
      </c>
      <c r="B655" s="52"/>
      <c r="C655" s="52"/>
      <c r="D655" s="52"/>
      <c r="E655" s="52"/>
      <c r="F655" s="52"/>
    </row>
    <row r="656" spans="1:6" hidden="1" outlineLevel="1" x14ac:dyDescent="0.2">
      <c r="A656" s="52" t="s">
        <v>1116</v>
      </c>
      <c r="B656" s="52"/>
      <c r="C656" s="52"/>
      <c r="D656" s="52"/>
      <c r="E656" s="52"/>
      <c r="F656" s="52"/>
    </row>
    <row r="657" spans="1:6" hidden="1" outlineLevel="1" x14ac:dyDescent="0.2">
      <c r="A657" s="52" t="s">
        <v>1117</v>
      </c>
      <c r="B657" s="52"/>
      <c r="C657" s="52"/>
      <c r="D657" s="52"/>
      <c r="E657" s="52"/>
      <c r="F657" s="52"/>
    </row>
    <row r="658" spans="1:6" hidden="1" outlineLevel="1" x14ac:dyDescent="0.2">
      <c r="A658" s="52" t="s">
        <v>1118</v>
      </c>
      <c r="B658" s="52"/>
      <c r="C658" s="52"/>
      <c r="D658" s="52"/>
      <c r="E658" s="52"/>
      <c r="F658" s="52"/>
    </row>
    <row r="659" spans="1:6" hidden="1" outlineLevel="1" x14ac:dyDescent="0.2">
      <c r="A659" s="52" t="s">
        <v>1119</v>
      </c>
      <c r="B659" s="52"/>
      <c r="C659" s="52"/>
      <c r="D659" s="52"/>
      <c r="E659" s="52"/>
      <c r="F659" s="52"/>
    </row>
    <row r="660" spans="1:6" hidden="1" outlineLevel="1" x14ac:dyDescent="0.2">
      <c r="A660" s="52" t="s">
        <v>1120</v>
      </c>
      <c r="B660" s="52"/>
      <c r="C660" s="52"/>
      <c r="D660" s="52"/>
      <c r="E660" s="52"/>
      <c r="F660" s="52"/>
    </row>
    <row r="661" spans="1:6" hidden="1" outlineLevel="1" x14ac:dyDescent="0.2">
      <c r="A661" s="43"/>
      <c r="B661" s="43"/>
      <c r="C661" s="43"/>
      <c r="D661" s="43"/>
      <c r="E661" s="43"/>
      <c r="F661" s="43"/>
    </row>
    <row r="662" spans="1:6" hidden="1" outlineLevel="1" x14ac:dyDescent="0.2">
      <c r="A662" s="43"/>
      <c r="B662" s="43"/>
      <c r="C662" s="43"/>
      <c r="D662" s="43"/>
      <c r="E662" s="43"/>
      <c r="F662" s="43"/>
    </row>
    <row r="663" spans="1:6" ht="20.25" x14ac:dyDescent="0.2">
      <c r="A663" s="55" t="s">
        <v>1121</v>
      </c>
      <c r="B663" s="55"/>
      <c r="C663" s="55"/>
      <c r="D663" s="55"/>
      <c r="E663" s="55"/>
      <c r="F663" s="55"/>
    </row>
    <row r="664" spans="1:6" outlineLevel="1" x14ac:dyDescent="0.2">
      <c r="A664" s="36" t="s">
        <v>1122</v>
      </c>
      <c r="B664" s="43"/>
      <c r="C664" s="43"/>
      <c r="D664" s="43"/>
      <c r="E664" s="43"/>
      <c r="F664" s="43"/>
    </row>
    <row r="665" spans="1:6" ht="25.5" outlineLevel="1" x14ac:dyDescent="0.2">
      <c r="A665" s="43" t="s">
        <v>1123</v>
      </c>
      <c r="B665" s="43" t="s">
        <v>1124</v>
      </c>
      <c r="C665" s="43"/>
      <c r="D665" s="43"/>
      <c r="E665" s="43"/>
      <c r="F665" s="43"/>
    </row>
    <row r="666" spans="1:6" ht="25.5" outlineLevel="1" x14ac:dyDescent="0.2">
      <c r="A666" s="43" t="s">
        <v>1125</v>
      </c>
      <c r="B666" s="43" t="s">
        <v>1126</v>
      </c>
      <c r="C666" s="43"/>
      <c r="D666" s="43"/>
      <c r="E666" s="43"/>
      <c r="F666" s="43"/>
    </row>
    <row r="667" spans="1:6" outlineLevel="1" x14ac:dyDescent="0.2">
      <c r="A667" s="43"/>
      <c r="B667" s="43"/>
      <c r="C667" s="43"/>
      <c r="D667" s="43"/>
      <c r="E667" s="43"/>
      <c r="F667" s="43"/>
    </row>
    <row r="668" spans="1:6" ht="25.5" outlineLevel="1" x14ac:dyDescent="0.2">
      <c r="A668" s="43" t="s">
        <v>1127</v>
      </c>
      <c r="B668" s="43" t="s">
        <v>1128</v>
      </c>
      <c r="C668" s="43"/>
      <c r="D668" s="43"/>
      <c r="E668" s="43"/>
      <c r="F668" s="43"/>
    </row>
    <row r="669" spans="1:6" outlineLevel="1" x14ac:dyDescent="0.2">
      <c r="A669" s="43"/>
      <c r="B669" s="43"/>
      <c r="C669" s="43"/>
      <c r="D669" s="43"/>
      <c r="E669" s="43"/>
      <c r="F669" s="43"/>
    </row>
    <row r="670" spans="1:6" ht="25.5" outlineLevel="1" x14ac:dyDescent="0.2">
      <c r="A670" s="33" t="s">
        <v>1129</v>
      </c>
      <c r="B670" s="34"/>
      <c r="C670" s="43"/>
      <c r="D670" s="43"/>
      <c r="E670" s="43"/>
      <c r="F670" s="43"/>
    </row>
    <row r="671" spans="1:6" ht="25.5" outlineLevel="1" x14ac:dyDescent="0.2">
      <c r="A671" s="43" t="s">
        <v>1130</v>
      </c>
      <c r="B671" s="43" t="s">
        <v>1131</v>
      </c>
      <c r="C671" s="43"/>
      <c r="D671" s="43"/>
      <c r="E671" s="43"/>
      <c r="F671" s="43"/>
    </row>
    <row r="672" spans="1:6" ht="38.25" outlineLevel="1" x14ac:dyDescent="0.2">
      <c r="A672" s="43" t="s">
        <v>1132</v>
      </c>
      <c r="B672" s="43" t="s">
        <v>1133</v>
      </c>
      <c r="C672" s="43"/>
      <c r="D672" s="43"/>
      <c r="E672" s="43"/>
      <c r="F672" s="43"/>
    </row>
    <row r="673" spans="1:6" ht="51" outlineLevel="1" x14ac:dyDescent="0.2">
      <c r="A673" s="43" t="s">
        <v>1134</v>
      </c>
      <c r="B673" s="43" t="s">
        <v>1135</v>
      </c>
      <c r="C673" s="43"/>
      <c r="D673" s="43"/>
      <c r="E673" s="43"/>
      <c r="F673" s="43"/>
    </row>
    <row r="674" spans="1:6" ht="25.5" outlineLevel="1" x14ac:dyDescent="0.2">
      <c r="A674" s="43" t="s">
        <v>1136</v>
      </c>
      <c r="B674" s="43" t="s">
        <v>1137</v>
      </c>
      <c r="C674" s="43"/>
      <c r="D674" s="43"/>
      <c r="E674" s="43"/>
      <c r="F674" s="43"/>
    </row>
    <row r="675" spans="1:6" ht="38.25" outlineLevel="1" x14ac:dyDescent="0.2">
      <c r="A675" s="43" t="s">
        <v>1138</v>
      </c>
      <c r="B675" s="43" t="s">
        <v>1139</v>
      </c>
      <c r="C675" s="43"/>
      <c r="D675" s="43"/>
      <c r="E675" s="43"/>
      <c r="F675" s="43"/>
    </row>
    <row r="676" spans="1:6" ht="25.5" outlineLevel="1" x14ac:dyDescent="0.2">
      <c r="A676" s="43" t="s">
        <v>1140</v>
      </c>
      <c r="B676" s="43" t="s">
        <v>1141</v>
      </c>
      <c r="C676" s="43"/>
      <c r="D676" s="43"/>
      <c r="E676" s="43"/>
      <c r="F676" s="43"/>
    </row>
    <row r="677" spans="1:6" ht="38.25" outlineLevel="1" x14ac:dyDescent="0.2">
      <c r="A677" s="43" t="s">
        <v>1142</v>
      </c>
      <c r="B677" s="43" t="s">
        <v>1143</v>
      </c>
      <c r="C677" s="43"/>
      <c r="D677" s="43"/>
      <c r="E677" s="43"/>
      <c r="F677" s="43"/>
    </row>
    <row r="678" spans="1:6" outlineLevel="1" x14ac:dyDescent="0.2">
      <c r="A678" s="43"/>
      <c r="B678" s="43"/>
      <c r="C678" s="43"/>
      <c r="D678" s="43"/>
      <c r="E678" s="43"/>
      <c r="F678" s="43"/>
    </row>
    <row r="679" spans="1:6" outlineLevel="1" x14ac:dyDescent="0.2">
      <c r="A679" s="43"/>
      <c r="B679" s="43"/>
      <c r="C679" s="43"/>
      <c r="D679" s="43"/>
      <c r="E679" s="43"/>
      <c r="F679" s="43"/>
    </row>
    <row r="680" spans="1:6" outlineLevel="1" x14ac:dyDescent="0.2">
      <c r="A680" s="33" t="s">
        <v>255</v>
      </c>
      <c r="B680" s="34"/>
      <c r="C680" s="43"/>
      <c r="D680" s="43"/>
      <c r="E680" s="43"/>
      <c r="F680" s="43"/>
    </row>
    <row r="681" spans="1:6" ht="25.5" outlineLevel="1" x14ac:dyDescent="0.2">
      <c r="A681" s="43">
        <v>1</v>
      </c>
      <c r="B681" s="37" t="s">
        <v>1144</v>
      </c>
      <c r="C681" s="43"/>
      <c r="D681" s="43"/>
      <c r="E681" s="43"/>
      <c r="F681" s="43"/>
    </row>
    <row r="682" spans="1:6" outlineLevel="1" x14ac:dyDescent="0.2">
      <c r="A682" s="43">
        <v>2</v>
      </c>
      <c r="B682" s="37" t="s">
        <v>1145</v>
      </c>
      <c r="C682" s="43"/>
      <c r="D682" s="43"/>
      <c r="E682" s="43"/>
      <c r="F682" s="43"/>
    </row>
    <row r="683" spans="1:6" ht="25.5" outlineLevel="1" x14ac:dyDescent="0.2">
      <c r="A683" s="43">
        <v>3</v>
      </c>
      <c r="B683" s="37" t="s">
        <v>1146</v>
      </c>
      <c r="C683" s="43"/>
      <c r="D683" s="43"/>
      <c r="E683" s="43"/>
      <c r="F683" s="43"/>
    </row>
    <row r="684" spans="1:6" ht="25.5" outlineLevel="1" x14ac:dyDescent="0.2">
      <c r="A684" s="43">
        <v>4</v>
      </c>
      <c r="B684" s="37" t="s">
        <v>1147</v>
      </c>
      <c r="C684" s="43"/>
      <c r="D684" s="43"/>
      <c r="E684" s="43"/>
      <c r="F684" s="43"/>
    </row>
    <row r="685" spans="1:6" ht="14.25" outlineLevel="1" x14ac:dyDescent="0.2">
      <c r="A685" s="43">
        <v>5</v>
      </c>
      <c r="B685" s="38" t="s">
        <v>1148</v>
      </c>
      <c r="C685" s="43"/>
      <c r="D685" s="43"/>
      <c r="E685" s="43"/>
      <c r="F685" s="43"/>
    </row>
    <row r="686" spans="1:6" ht="14.25" outlineLevel="1" x14ac:dyDescent="0.2">
      <c r="A686" s="43">
        <v>6</v>
      </c>
      <c r="B686" s="38" t="s">
        <v>1149</v>
      </c>
      <c r="C686" s="43"/>
      <c r="D686" s="43"/>
      <c r="E686" s="43"/>
      <c r="F686" s="43"/>
    </row>
    <row r="687" spans="1:6" ht="25.5" outlineLevel="1" x14ac:dyDescent="0.2">
      <c r="A687" s="43">
        <v>7</v>
      </c>
      <c r="B687" s="37" t="s">
        <v>1150</v>
      </c>
      <c r="C687" s="43"/>
      <c r="D687" s="43"/>
      <c r="E687" s="43"/>
      <c r="F687" s="43"/>
    </row>
    <row r="688" spans="1:6" outlineLevel="1" x14ac:dyDescent="0.2">
      <c r="A688" s="43">
        <v>8</v>
      </c>
      <c r="B688" s="37" t="s">
        <v>1151</v>
      </c>
      <c r="C688" s="43"/>
      <c r="D688" s="43"/>
      <c r="E688" s="43"/>
      <c r="F688" s="43"/>
    </row>
    <row r="689" spans="1:6" ht="25.5" outlineLevel="1" x14ac:dyDescent="0.2">
      <c r="A689" s="43">
        <v>9</v>
      </c>
      <c r="B689" s="37" t="s">
        <v>1152</v>
      </c>
      <c r="C689" s="43"/>
      <c r="D689" s="43"/>
      <c r="E689" s="43"/>
      <c r="F689" s="43"/>
    </row>
    <row r="690" spans="1:6" ht="38.25" outlineLevel="1" x14ac:dyDescent="0.2">
      <c r="A690" s="43">
        <v>10</v>
      </c>
      <c r="B690" s="37" t="s">
        <v>1153</v>
      </c>
      <c r="C690" s="43"/>
      <c r="D690" s="43"/>
      <c r="E690" s="43"/>
      <c r="F690" s="43"/>
    </row>
    <row r="691" spans="1:6" ht="38.25" outlineLevel="1" x14ac:dyDescent="0.2">
      <c r="A691" s="43">
        <v>11</v>
      </c>
      <c r="B691" s="37" t="s">
        <v>1154</v>
      </c>
      <c r="C691" s="43"/>
      <c r="D691" s="43"/>
      <c r="E691" s="43"/>
      <c r="F691" s="43"/>
    </row>
    <row r="692" spans="1:6" ht="25.5" outlineLevel="1" x14ac:dyDescent="0.2">
      <c r="A692" s="43">
        <v>12</v>
      </c>
      <c r="B692" s="37" t="s">
        <v>1155</v>
      </c>
      <c r="C692" s="43"/>
      <c r="D692" s="43"/>
      <c r="E692" s="43"/>
      <c r="F692" s="43"/>
    </row>
    <row r="693" spans="1:6" ht="51" outlineLevel="1" x14ac:dyDescent="0.2">
      <c r="A693" s="43">
        <v>13</v>
      </c>
      <c r="B693" s="37" t="s">
        <v>1156</v>
      </c>
      <c r="C693" s="43"/>
      <c r="D693" s="43"/>
      <c r="E693" s="43"/>
      <c r="F693" s="43"/>
    </row>
    <row r="694" spans="1:6" ht="51" outlineLevel="1" x14ac:dyDescent="0.2">
      <c r="A694" s="43">
        <v>14</v>
      </c>
      <c r="B694" s="37" t="s">
        <v>1157</v>
      </c>
      <c r="C694" s="43"/>
      <c r="D694" s="43"/>
      <c r="E694" s="43"/>
      <c r="F694" s="43"/>
    </row>
    <row r="695" spans="1:6" ht="25.5" outlineLevel="1" x14ac:dyDescent="0.2">
      <c r="A695" s="43">
        <v>15</v>
      </c>
      <c r="B695" s="37" t="s">
        <v>1158</v>
      </c>
      <c r="C695" s="43"/>
      <c r="D695" s="43"/>
      <c r="E695" s="43"/>
      <c r="F695" s="43"/>
    </row>
    <row r="696" spans="1:6" outlineLevel="1" x14ac:dyDescent="0.2">
      <c r="A696" s="43"/>
      <c r="B696" s="43"/>
      <c r="C696" s="43"/>
      <c r="D696" s="43"/>
      <c r="E696" s="43"/>
      <c r="F696" s="43"/>
    </row>
    <row r="697" spans="1:6" outlineLevel="1" x14ac:dyDescent="0.2">
      <c r="A697" s="33" t="s">
        <v>298</v>
      </c>
      <c r="B697" s="34"/>
      <c r="C697" s="43"/>
      <c r="D697" s="43"/>
      <c r="E697" s="43"/>
      <c r="F697" s="43"/>
    </row>
    <row r="698" spans="1:6" outlineLevel="1" x14ac:dyDescent="0.2">
      <c r="A698" s="43">
        <v>1</v>
      </c>
      <c r="B698" s="37" t="s">
        <v>1159</v>
      </c>
      <c r="C698" s="43"/>
      <c r="D698" s="43"/>
      <c r="E698" s="43"/>
      <c r="F698" s="43"/>
    </row>
    <row r="699" spans="1:6" outlineLevel="1" x14ac:dyDescent="0.2">
      <c r="A699" s="43">
        <v>2</v>
      </c>
      <c r="B699" s="37" t="s">
        <v>1160</v>
      </c>
      <c r="C699" s="43"/>
      <c r="D699" s="43"/>
      <c r="E699" s="43"/>
      <c r="F699" s="43"/>
    </row>
    <row r="700" spans="1:6" ht="14.25" outlineLevel="1" x14ac:dyDescent="0.2">
      <c r="A700" s="43">
        <v>3</v>
      </c>
      <c r="B700" s="38" t="s">
        <v>1161</v>
      </c>
      <c r="C700" s="43"/>
      <c r="D700" s="43"/>
      <c r="E700" s="43"/>
      <c r="F700" s="43"/>
    </row>
    <row r="701" spans="1:6" ht="25.5" outlineLevel="1" x14ac:dyDescent="0.2">
      <c r="A701" s="43">
        <v>4</v>
      </c>
      <c r="B701" s="37" t="s">
        <v>1162</v>
      </c>
      <c r="C701" s="43"/>
      <c r="D701" s="43"/>
      <c r="E701" s="43"/>
      <c r="F701" s="43"/>
    </row>
    <row r="702" spans="1:6" ht="25.5" outlineLevel="1" x14ac:dyDescent="0.2">
      <c r="A702" s="43">
        <v>5</v>
      </c>
      <c r="B702" s="37" t="s">
        <v>1163</v>
      </c>
      <c r="C702" s="43"/>
      <c r="D702" s="43"/>
      <c r="E702" s="43"/>
      <c r="F702" s="43"/>
    </row>
    <row r="703" spans="1:6" outlineLevel="1" x14ac:dyDescent="0.2">
      <c r="A703" s="43">
        <v>6</v>
      </c>
      <c r="B703" s="37" t="s">
        <v>1164</v>
      </c>
      <c r="C703" s="43"/>
      <c r="D703" s="43"/>
      <c r="E703" s="43"/>
      <c r="F703" s="43"/>
    </row>
    <row r="704" spans="1:6" ht="25.5" outlineLevel="1" x14ac:dyDescent="0.2">
      <c r="A704" s="43">
        <v>7</v>
      </c>
      <c r="B704" s="37" t="s">
        <v>1165</v>
      </c>
      <c r="C704" s="43"/>
      <c r="D704" s="43"/>
      <c r="E704" s="43"/>
      <c r="F704" s="43"/>
    </row>
    <row r="705" spans="1:6" ht="51" outlineLevel="1" x14ac:dyDescent="0.2">
      <c r="A705" s="43">
        <v>8</v>
      </c>
      <c r="B705" s="37" t="s">
        <v>1166</v>
      </c>
      <c r="C705" s="43"/>
      <c r="D705" s="43"/>
      <c r="E705" s="43"/>
      <c r="F705" s="43"/>
    </row>
    <row r="706" spans="1:6" ht="25.5" outlineLevel="1" x14ac:dyDescent="0.2">
      <c r="A706" s="43">
        <v>9</v>
      </c>
      <c r="B706" s="37" t="s">
        <v>1167</v>
      </c>
      <c r="C706" s="43"/>
      <c r="D706" s="43"/>
      <c r="E706" s="43"/>
      <c r="F706" s="43"/>
    </row>
    <row r="707" spans="1:6" ht="25.5" outlineLevel="1" x14ac:dyDescent="0.2">
      <c r="A707" s="43">
        <v>10</v>
      </c>
      <c r="B707" s="37" t="s">
        <v>1168</v>
      </c>
      <c r="C707" s="43"/>
      <c r="D707" s="43"/>
      <c r="E707" s="43"/>
      <c r="F707" s="43"/>
    </row>
    <row r="708" spans="1:6" outlineLevel="1" x14ac:dyDescent="0.2">
      <c r="A708" s="43"/>
      <c r="B708" s="43"/>
      <c r="C708" s="43"/>
      <c r="D708" s="43"/>
      <c r="E708" s="43"/>
      <c r="F708" s="43"/>
    </row>
    <row r="709" spans="1:6" outlineLevel="1" x14ac:dyDescent="0.2">
      <c r="A709" s="33" t="s">
        <v>285</v>
      </c>
      <c r="B709" s="34"/>
      <c r="C709" s="43"/>
      <c r="D709" s="43"/>
      <c r="E709" s="43"/>
      <c r="F709" s="43"/>
    </row>
    <row r="710" spans="1:6" outlineLevel="1" x14ac:dyDescent="0.2">
      <c r="A710" s="43">
        <v>1</v>
      </c>
      <c r="B710" s="37" t="s">
        <v>1169</v>
      </c>
      <c r="C710" s="43"/>
      <c r="D710" s="43"/>
      <c r="E710" s="43"/>
      <c r="F710" s="43"/>
    </row>
    <row r="711" spans="1:6" ht="25.5" outlineLevel="1" x14ac:dyDescent="0.2">
      <c r="A711" s="43">
        <v>2</v>
      </c>
      <c r="B711" s="37" t="s">
        <v>1170</v>
      </c>
      <c r="C711" s="43"/>
      <c r="D711" s="43"/>
      <c r="E711" s="43"/>
      <c r="F711" s="43"/>
    </row>
    <row r="712" spans="1:6" ht="38.25" outlineLevel="1" x14ac:dyDescent="0.2">
      <c r="A712" s="43">
        <v>3</v>
      </c>
      <c r="B712" s="37" t="s">
        <v>1171</v>
      </c>
      <c r="C712" s="43"/>
      <c r="D712" s="43"/>
      <c r="E712" s="43"/>
      <c r="F712" s="43"/>
    </row>
    <row r="713" spans="1:6" ht="51" outlineLevel="1" x14ac:dyDescent="0.2">
      <c r="A713" s="43">
        <v>4</v>
      </c>
      <c r="B713" s="37" t="s">
        <v>1172</v>
      </c>
      <c r="C713" s="43"/>
      <c r="D713" s="43"/>
      <c r="E713" s="43"/>
      <c r="F713" s="43"/>
    </row>
    <row r="714" spans="1:6" ht="25.5" outlineLevel="1" x14ac:dyDescent="0.2">
      <c r="A714" s="43">
        <v>5</v>
      </c>
      <c r="B714" s="37" t="s">
        <v>1173</v>
      </c>
      <c r="C714" s="43"/>
      <c r="D714" s="43"/>
      <c r="E714" s="43"/>
      <c r="F714" s="43"/>
    </row>
    <row r="715" spans="1:6" ht="25.5" outlineLevel="1" x14ac:dyDescent="0.2">
      <c r="A715" s="43">
        <v>6</v>
      </c>
      <c r="B715" s="37" t="s">
        <v>1174</v>
      </c>
      <c r="C715" s="43"/>
      <c r="D715" s="43"/>
      <c r="E715" s="43"/>
      <c r="F715" s="43"/>
    </row>
    <row r="716" spans="1:6" ht="38.25" outlineLevel="1" x14ac:dyDescent="0.2">
      <c r="A716" s="43">
        <v>7</v>
      </c>
      <c r="B716" s="37" t="s">
        <v>1175</v>
      </c>
      <c r="C716" s="43"/>
      <c r="D716" s="43"/>
      <c r="E716" s="43"/>
      <c r="F716" s="43"/>
    </row>
    <row r="717" spans="1:6" ht="25.5" outlineLevel="1" x14ac:dyDescent="0.2">
      <c r="A717" s="43">
        <v>8</v>
      </c>
      <c r="B717" s="37" t="s">
        <v>1176</v>
      </c>
      <c r="C717" s="43"/>
      <c r="D717" s="43"/>
      <c r="E717" s="43"/>
      <c r="F717" s="43"/>
    </row>
    <row r="718" spans="1:6" ht="38.25" outlineLevel="1" x14ac:dyDescent="0.2">
      <c r="A718" s="43">
        <v>9</v>
      </c>
      <c r="B718" s="37" t="s">
        <v>1177</v>
      </c>
      <c r="C718" s="43"/>
      <c r="D718" s="43"/>
      <c r="E718" s="43"/>
      <c r="F718" s="43"/>
    </row>
    <row r="719" spans="1:6" ht="38.25" outlineLevel="1" x14ac:dyDescent="0.2">
      <c r="A719" s="43">
        <v>10</v>
      </c>
      <c r="B719" s="37" t="s">
        <v>1178</v>
      </c>
      <c r="C719" s="43"/>
      <c r="D719" s="43"/>
      <c r="E719" s="43"/>
      <c r="F719" s="43"/>
    </row>
    <row r="720" spans="1:6" ht="25.5" outlineLevel="1" x14ac:dyDescent="0.2">
      <c r="A720" s="43">
        <v>11</v>
      </c>
      <c r="B720" s="37" t="s">
        <v>1179</v>
      </c>
      <c r="C720" s="43"/>
      <c r="D720" s="43"/>
      <c r="E720" s="43"/>
      <c r="F720" s="43"/>
    </row>
    <row r="721" spans="1:6" ht="51" outlineLevel="1" x14ac:dyDescent="0.2">
      <c r="A721" s="43">
        <v>12</v>
      </c>
      <c r="B721" s="37" t="s">
        <v>1180</v>
      </c>
      <c r="C721" s="43"/>
      <c r="D721" s="43"/>
      <c r="E721" s="43"/>
      <c r="F721" s="43"/>
    </row>
    <row r="722" spans="1:6" ht="25.5" outlineLevel="1" x14ac:dyDescent="0.2">
      <c r="A722" s="43">
        <v>13</v>
      </c>
      <c r="B722" s="37" t="s">
        <v>1181</v>
      </c>
      <c r="C722" s="43"/>
      <c r="D722" s="43"/>
      <c r="E722" s="43"/>
      <c r="F722" s="43"/>
    </row>
    <row r="723" spans="1:6" ht="38.25" outlineLevel="1" x14ac:dyDescent="0.2">
      <c r="A723" s="43">
        <v>14</v>
      </c>
      <c r="B723" s="37" t="s">
        <v>1182</v>
      </c>
      <c r="C723" s="43"/>
      <c r="D723" s="43"/>
      <c r="E723" s="43"/>
      <c r="F723" s="43"/>
    </row>
    <row r="724" spans="1:6" ht="38.25" outlineLevel="1" x14ac:dyDescent="0.2">
      <c r="A724" s="43">
        <v>15</v>
      </c>
      <c r="B724" s="37" t="s">
        <v>1183</v>
      </c>
      <c r="C724" s="43"/>
      <c r="D724" s="43"/>
      <c r="E724" s="43"/>
      <c r="F724" s="43"/>
    </row>
    <row r="725" spans="1:6" ht="38.25" outlineLevel="1" x14ac:dyDescent="0.2">
      <c r="A725" s="43">
        <v>16</v>
      </c>
      <c r="B725" s="37" t="s">
        <v>1184</v>
      </c>
      <c r="C725" s="43"/>
      <c r="D725" s="43"/>
      <c r="E725" s="43"/>
      <c r="F725" s="43"/>
    </row>
    <row r="726" spans="1:6" ht="38.25" outlineLevel="1" x14ac:dyDescent="0.2">
      <c r="A726" s="43">
        <v>17</v>
      </c>
      <c r="B726" s="37" t="s">
        <v>1185</v>
      </c>
      <c r="C726" s="43"/>
      <c r="D726" s="43"/>
      <c r="E726" s="43"/>
      <c r="F726" s="43"/>
    </row>
    <row r="727" spans="1:6" outlineLevel="1" x14ac:dyDescent="0.2">
      <c r="A727" s="43">
        <v>18</v>
      </c>
      <c r="B727" s="37" t="s">
        <v>1186</v>
      </c>
      <c r="C727" s="43"/>
      <c r="D727" s="43"/>
      <c r="E727" s="43"/>
      <c r="F727" s="43"/>
    </row>
    <row r="728" spans="1:6" outlineLevel="1" x14ac:dyDescent="0.2">
      <c r="A728" s="43"/>
      <c r="B728" s="43"/>
      <c r="C728" s="43"/>
      <c r="D728" s="43"/>
      <c r="E728" s="43"/>
      <c r="F728" s="43"/>
    </row>
    <row r="729" spans="1:6" outlineLevel="1" x14ac:dyDescent="0.2">
      <c r="A729" s="43"/>
      <c r="B729" s="33" t="s">
        <v>1187</v>
      </c>
      <c r="C729" s="43"/>
      <c r="D729" s="43"/>
      <c r="E729" s="43"/>
      <c r="F729" s="43"/>
    </row>
    <row r="730" spans="1:6" ht="25.5" outlineLevel="1" x14ac:dyDescent="0.2">
      <c r="A730" s="43"/>
      <c r="B730" s="35" t="s">
        <v>1188</v>
      </c>
      <c r="C730" s="35" t="s">
        <v>1189</v>
      </c>
      <c r="D730" s="35" t="s">
        <v>1190</v>
      </c>
      <c r="E730" s="35" t="s">
        <v>1191</v>
      </c>
      <c r="F730" s="35" t="s">
        <v>1192</v>
      </c>
    </row>
    <row r="731" spans="1:6" ht="63.75" outlineLevel="1" x14ac:dyDescent="0.2">
      <c r="A731" s="43"/>
      <c r="B731" s="43" t="s">
        <v>72</v>
      </c>
      <c r="C731" s="43" t="s">
        <v>1193</v>
      </c>
      <c r="D731" s="43" t="s">
        <v>1194</v>
      </c>
      <c r="E731" s="43" t="s">
        <v>1195</v>
      </c>
      <c r="F731" s="43" t="s">
        <v>1196</v>
      </c>
    </row>
    <row r="732" spans="1:6" ht="51" outlineLevel="1" x14ac:dyDescent="0.2">
      <c r="A732" s="43"/>
      <c r="B732" s="43" t="s">
        <v>291</v>
      </c>
      <c r="C732" s="43" t="s">
        <v>1197</v>
      </c>
      <c r="D732" s="43" t="s">
        <v>1198</v>
      </c>
      <c r="E732" s="43" t="s">
        <v>1199</v>
      </c>
      <c r="F732" s="43" t="s">
        <v>1200</v>
      </c>
    </row>
    <row r="733" spans="1:6" ht="51" outlineLevel="1" x14ac:dyDescent="0.2">
      <c r="A733" s="43"/>
      <c r="B733" s="43" t="s">
        <v>292</v>
      </c>
      <c r="C733" s="43" t="s">
        <v>1201</v>
      </c>
      <c r="D733" s="43" t="s">
        <v>1202</v>
      </c>
      <c r="E733" s="43" t="s">
        <v>1203</v>
      </c>
      <c r="F733" s="43" t="s">
        <v>1204</v>
      </c>
    </row>
    <row r="734" spans="1:6" ht="38.25" outlineLevel="1" x14ac:dyDescent="0.2">
      <c r="A734" s="43"/>
      <c r="B734" s="43" t="s">
        <v>293</v>
      </c>
      <c r="C734" s="43" t="s">
        <v>1205</v>
      </c>
      <c r="D734" s="43" t="s">
        <v>1206</v>
      </c>
      <c r="E734" s="43" t="s">
        <v>1207</v>
      </c>
      <c r="F734" s="43" t="s">
        <v>1208</v>
      </c>
    </row>
    <row r="735" spans="1:6" ht="38.25" outlineLevel="1" x14ac:dyDescent="0.2">
      <c r="A735" s="43"/>
      <c r="B735" s="43" t="s">
        <v>294</v>
      </c>
      <c r="C735" s="43" t="s">
        <v>1209</v>
      </c>
      <c r="D735" s="43" t="s">
        <v>1210</v>
      </c>
      <c r="E735" s="43" t="s">
        <v>1211</v>
      </c>
      <c r="F735" s="43" t="s">
        <v>1212</v>
      </c>
    </row>
    <row r="736" spans="1:6" ht="51" outlineLevel="1" x14ac:dyDescent="0.2">
      <c r="A736" s="43"/>
      <c r="B736" s="43" t="s">
        <v>295</v>
      </c>
      <c r="C736" s="43" t="s">
        <v>1213</v>
      </c>
      <c r="D736" s="43" t="s">
        <v>1214</v>
      </c>
      <c r="E736" s="43" t="s">
        <v>1215</v>
      </c>
      <c r="F736" s="43" t="s">
        <v>1216</v>
      </c>
    </row>
    <row r="737" spans="1:6" outlineLevel="1" x14ac:dyDescent="0.2">
      <c r="A737" s="43"/>
      <c r="B737" s="43"/>
      <c r="C737" s="43"/>
      <c r="D737" s="43"/>
      <c r="E737" s="43"/>
      <c r="F737" s="43"/>
    </row>
    <row r="738" spans="1:6" outlineLevel="1" x14ac:dyDescent="0.2">
      <c r="A738" s="43"/>
      <c r="B738" s="43"/>
      <c r="C738" s="43"/>
      <c r="D738" s="43"/>
      <c r="E738" s="43"/>
      <c r="F738" s="43"/>
    </row>
    <row r="739" spans="1:6" outlineLevel="1" x14ac:dyDescent="0.2">
      <c r="A739" s="43"/>
      <c r="B739" s="33" t="s">
        <v>1217</v>
      </c>
      <c r="C739" s="43"/>
      <c r="D739" s="43"/>
      <c r="E739" s="43"/>
      <c r="F739" s="43"/>
    </row>
    <row r="740" spans="1:6" ht="25.5" outlineLevel="1" x14ac:dyDescent="0.2">
      <c r="A740" s="43"/>
      <c r="B740" s="35" t="s">
        <v>1218</v>
      </c>
      <c r="C740" s="35" t="s">
        <v>1219</v>
      </c>
      <c r="D740" s="35" t="s">
        <v>1220</v>
      </c>
      <c r="E740" s="35" t="s">
        <v>1221</v>
      </c>
      <c r="F740" s="35" t="s">
        <v>4</v>
      </c>
    </row>
    <row r="741" spans="1:6" ht="76.5" outlineLevel="1" x14ac:dyDescent="0.2">
      <c r="A741" s="43"/>
      <c r="B741" s="43" t="s">
        <v>1222</v>
      </c>
      <c r="C741" s="43" t="s">
        <v>1223</v>
      </c>
      <c r="D741" s="43" t="s">
        <v>1224</v>
      </c>
      <c r="E741" s="43" t="s">
        <v>1225</v>
      </c>
      <c r="F741" s="43" t="s">
        <v>1226</v>
      </c>
    </row>
    <row r="742" spans="1:6" ht="51" outlineLevel="1" x14ac:dyDescent="0.2">
      <c r="A742" s="43"/>
      <c r="B742" s="43" t="s">
        <v>1227</v>
      </c>
      <c r="C742" s="43" t="s">
        <v>1228</v>
      </c>
      <c r="D742" s="43" t="s">
        <v>1229</v>
      </c>
      <c r="E742" s="43" t="s">
        <v>1230</v>
      </c>
      <c r="F742" s="43" t="s">
        <v>1231</v>
      </c>
    </row>
    <row r="743" spans="1:6" ht="63.75" outlineLevel="1" x14ac:dyDescent="0.2">
      <c r="A743" s="43"/>
      <c r="B743" s="43" t="s">
        <v>1232</v>
      </c>
      <c r="C743" s="43" t="s">
        <v>1233</v>
      </c>
      <c r="D743" s="43" t="s">
        <v>1229</v>
      </c>
      <c r="E743" s="43" t="s">
        <v>1234</v>
      </c>
      <c r="F743" s="43" t="s">
        <v>1235</v>
      </c>
    </row>
    <row r="744" spans="1:6" ht="89.25" outlineLevel="1" x14ac:dyDescent="0.2">
      <c r="A744" s="43"/>
      <c r="B744" s="43" t="s">
        <v>1236</v>
      </c>
      <c r="C744" s="43" t="s">
        <v>1237</v>
      </c>
      <c r="D744" s="43" t="s">
        <v>1238</v>
      </c>
      <c r="E744" s="43" t="s">
        <v>1239</v>
      </c>
      <c r="F744" s="43" t="s">
        <v>1240</v>
      </c>
    </row>
    <row r="745" spans="1:6" ht="25.5" outlineLevel="1" x14ac:dyDescent="0.2">
      <c r="A745" s="43"/>
      <c r="B745" s="43" t="s">
        <v>1241</v>
      </c>
      <c r="C745" s="43" t="s">
        <v>1242</v>
      </c>
      <c r="D745" s="43" t="s">
        <v>1243</v>
      </c>
      <c r="E745" s="43" t="s">
        <v>1244</v>
      </c>
      <c r="F745" s="43" t="s">
        <v>1245</v>
      </c>
    </row>
    <row r="746" spans="1:6" outlineLevel="1" x14ac:dyDescent="0.2">
      <c r="A746" s="43"/>
      <c r="B746" s="43"/>
      <c r="C746" s="43"/>
      <c r="D746" s="43"/>
      <c r="E746" s="43"/>
      <c r="F746" s="43"/>
    </row>
    <row r="747" spans="1:6" outlineLevel="1" x14ac:dyDescent="0.2">
      <c r="A747" s="43"/>
      <c r="B747" s="43"/>
      <c r="C747" s="43"/>
      <c r="D747" s="43"/>
      <c r="E747" s="43"/>
      <c r="F747" s="43"/>
    </row>
    <row r="748" spans="1:6" outlineLevel="1" x14ac:dyDescent="0.2">
      <c r="A748" s="33" t="s">
        <v>296</v>
      </c>
      <c r="B748" s="34"/>
      <c r="C748" s="43"/>
      <c r="D748" s="43"/>
      <c r="E748" s="43"/>
      <c r="F748" s="43"/>
    </row>
    <row r="749" spans="1:6" outlineLevel="1" x14ac:dyDescent="0.2">
      <c r="A749" s="43">
        <v>1</v>
      </c>
      <c r="B749" s="37" t="s">
        <v>1246</v>
      </c>
      <c r="C749" s="43"/>
      <c r="D749" s="43"/>
      <c r="E749" s="43"/>
      <c r="F749" s="43"/>
    </row>
    <row r="750" spans="1:6" ht="25.5" outlineLevel="1" x14ac:dyDescent="0.2">
      <c r="A750" s="43">
        <v>2</v>
      </c>
      <c r="B750" s="37" t="s">
        <v>1247</v>
      </c>
      <c r="C750" s="43"/>
      <c r="D750" s="43"/>
      <c r="E750" s="43"/>
      <c r="F750" s="43"/>
    </row>
    <row r="751" spans="1:6" ht="25.5" outlineLevel="1" x14ac:dyDescent="0.2">
      <c r="A751" s="43">
        <v>3</v>
      </c>
      <c r="B751" s="37" t="s">
        <v>1248</v>
      </c>
      <c r="C751" s="43"/>
      <c r="D751" s="43"/>
      <c r="E751" s="43"/>
      <c r="F751" s="43"/>
    </row>
    <row r="752" spans="1:6" outlineLevel="1" x14ac:dyDescent="0.2">
      <c r="A752" s="43">
        <v>4</v>
      </c>
      <c r="B752" s="37" t="s">
        <v>1249</v>
      </c>
      <c r="C752" s="43"/>
      <c r="D752" s="43"/>
      <c r="E752" s="43"/>
      <c r="F752" s="43"/>
    </row>
    <row r="753" spans="1:6" outlineLevel="1" x14ac:dyDescent="0.2">
      <c r="A753" s="43">
        <v>5</v>
      </c>
      <c r="B753" s="37" t="s">
        <v>1250</v>
      </c>
      <c r="C753" s="43"/>
      <c r="D753" s="43"/>
      <c r="E753" s="43"/>
      <c r="F753" s="43"/>
    </row>
    <row r="754" spans="1:6" ht="25.5" outlineLevel="1" x14ac:dyDescent="0.2">
      <c r="A754" s="43">
        <v>6</v>
      </c>
      <c r="B754" s="37" t="s">
        <v>1251</v>
      </c>
      <c r="C754" s="43"/>
      <c r="D754" s="43"/>
      <c r="E754" s="43"/>
      <c r="F754" s="43"/>
    </row>
    <row r="755" spans="1:6" ht="25.5" outlineLevel="1" x14ac:dyDescent="0.2">
      <c r="A755" s="43">
        <v>7</v>
      </c>
      <c r="B755" s="37" t="s">
        <v>1252</v>
      </c>
      <c r="C755" s="43"/>
      <c r="D755" s="43"/>
      <c r="E755" s="43"/>
      <c r="F755" s="43"/>
    </row>
    <row r="756" spans="1:6" outlineLevel="1" x14ac:dyDescent="0.2">
      <c r="A756" s="43">
        <v>8</v>
      </c>
      <c r="B756" s="37" t="s">
        <v>1253</v>
      </c>
      <c r="C756" s="43"/>
      <c r="D756" s="43"/>
      <c r="E756" s="43"/>
      <c r="F756" s="43"/>
    </row>
    <row r="757" spans="1:6" outlineLevel="1" x14ac:dyDescent="0.2">
      <c r="A757" s="43"/>
      <c r="B757" s="43"/>
      <c r="C757" s="43"/>
      <c r="D757" s="43"/>
      <c r="E757" s="43"/>
      <c r="F757" s="43"/>
    </row>
    <row r="758" spans="1:6" outlineLevel="1" x14ac:dyDescent="0.2">
      <c r="A758" s="33" t="s">
        <v>1254</v>
      </c>
      <c r="B758" s="34"/>
      <c r="C758" s="43"/>
      <c r="D758" s="43"/>
      <c r="E758" s="43"/>
      <c r="F758" s="43"/>
    </row>
    <row r="759" spans="1:6" outlineLevel="1" x14ac:dyDescent="0.2">
      <c r="A759" s="43">
        <v>1</v>
      </c>
      <c r="B759" s="37" t="s">
        <v>1255</v>
      </c>
      <c r="C759" s="43"/>
      <c r="D759" s="43"/>
      <c r="E759" s="43"/>
      <c r="F759" s="43"/>
    </row>
    <row r="760" spans="1:6" outlineLevel="1" x14ac:dyDescent="0.2">
      <c r="A760" s="43">
        <v>2</v>
      </c>
      <c r="B760" s="37" t="s">
        <v>1256</v>
      </c>
      <c r="C760" s="43"/>
      <c r="D760" s="43"/>
      <c r="E760" s="43"/>
      <c r="F760" s="43"/>
    </row>
    <row r="761" spans="1:6" outlineLevel="1" x14ac:dyDescent="0.2">
      <c r="A761" s="43">
        <v>3</v>
      </c>
      <c r="B761" s="37" t="s">
        <v>1257</v>
      </c>
      <c r="C761" s="43"/>
      <c r="D761" s="43"/>
      <c r="E761" s="43"/>
      <c r="F761" s="43"/>
    </row>
    <row r="762" spans="1:6" ht="25.5" outlineLevel="1" x14ac:dyDescent="0.2">
      <c r="A762" s="43">
        <v>4</v>
      </c>
      <c r="B762" s="37" t="s">
        <v>1258</v>
      </c>
      <c r="C762" s="43"/>
      <c r="D762" s="43"/>
      <c r="E762" s="43"/>
      <c r="F762" s="43"/>
    </row>
    <row r="763" spans="1:6" ht="25.5" outlineLevel="1" x14ac:dyDescent="0.2">
      <c r="A763" s="43">
        <v>5</v>
      </c>
      <c r="B763" s="37" t="s">
        <v>1259</v>
      </c>
      <c r="C763" s="43"/>
      <c r="D763" s="43"/>
      <c r="E763" s="43"/>
      <c r="F763" s="43"/>
    </row>
    <row r="764" spans="1:6" outlineLevel="1" x14ac:dyDescent="0.2">
      <c r="A764" s="43">
        <v>6</v>
      </c>
      <c r="B764" s="37" t="s">
        <v>1260</v>
      </c>
      <c r="C764" s="43"/>
      <c r="D764" s="43"/>
      <c r="E764" s="43"/>
      <c r="F764" s="43"/>
    </row>
    <row r="765" spans="1:6" ht="25.5" outlineLevel="1" x14ac:dyDescent="0.2">
      <c r="A765" s="43">
        <v>7</v>
      </c>
      <c r="B765" s="37" t="s">
        <v>1261</v>
      </c>
      <c r="C765" s="43"/>
      <c r="D765" s="43"/>
      <c r="E765" s="43"/>
      <c r="F765" s="43"/>
    </row>
    <row r="766" spans="1:6" ht="25.5" outlineLevel="1" x14ac:dyDescent="0.2">
      <c r="A766" s="43">
        <v>8</v>
      </c>
      <c r="B766" s="37" t="s">
        <v>1262</v>
      </c>
      <c r="C766" s="43"/>
      <c r="D766" s="43"/>
      <c r="E766" s="43"/>
      <c r="F766" s="43"/>
    </row>
    <row r="767" spans="1:6" outlineLevel="1" x14ac:dyDescent="0.2">
      <c r="A767" s="43"/>
      <c r="B767" s="43"/>
      <c r="C767" s="43"/>
      <c r="D767" s="43"/>
      <c r="E767" s="43"/>
      <c r="F767" s="43"/>
    </row>
    <row r="768" spans="1:6" outlineLevel="1" x14ac:dyDescent="0.2">
      <c r="A768" s="33" t="s">
        <v>1263</v>
      </c>
      <c r="B768" s="34"/>
      <c r="C768" s="43"/>
      <c r="D768" s="43"/>
      <c r="E768" s="43"/>
      <c r="F768" s="43"/>
    </row>
    <row r="769" spans="1:6" ht="25.5" outlineLevel="1" x14ac:dyDescent="0.2">
      <c r="A769" s="43">
        <v>1</v>
      </c>
      <c r="B769" s="37" t="s">
        <v>1264</v>
      </c>
      <c r="C769" s="43"/>
      <c r="D769" s="43"/>
      <c r="E769" s="43"/>
      <c r="F769" s="43"/>
    </row>
    <row r="770" spans="1:6" outlineLevel="1" x14ac:dyDescent="0.2">
      <c r="A770" s="43">
        <v>2</v>
      </c>
      <c r="B770" s="37" t="s">
        <v>1265</v>
      </c>
      <c r="C770" s="43"/>
      <c r="D770" s="43"/>
      <c r="E770" s="43"/>
      <c r="F770" s="43"/>
    </row>
    <row r="771" spans="1:6" ht="25.5" outlineLevel="1" x14ac:dyDescent="0.2">
      <c r="A771" s="43">
        <v>3</v>
      </c>
      <c r="B771" s="37" t="s">
        <v>1266</v>
      </c>
      <c r="C771" s="43"/>
      <c r="D771" s="43"/>
      <c r="E771" s="43"/>
      <c r="F771" s="43"/>
    </row>
    <row r="772" spans="1:6" outlineLevel="1" x14ac:dyDescent="0.2">
      <c r="A772" s="43">
        <v>4</v>
      </c>
      <c r="B772" s="37" t="s">
        <v>1267</v>
      </c>
      <c r="C772" s="43"/>
      <c r="D772" s="43"/>
      <c r="E772" s="43"/>
      <c r="F772" s="43"/>
    </row>
    <row r="773" spans="1:6" ht="25.5" outlineLevel="1" x14ac:dyDescent="0.2">
      <c r="A773" s="43">
        <v>5</v>
      </c>
      <c r="B773" s="37" t="s">
        <v>1268</v>
      </c>
      <c r="C773" s="43"/>
      <c r="D773" s="43"/>
      <c r="E773" s="43"/>
      <c r="F773" s="43"/>
    </row>
    <row r="774" spans="1:6" ht="25.5" outlineLevel="1" x14ac:dyDescent="0.2">
      <c r="A774" s="43">
        <v>6</v>
      </c>
      <c r="B774" s="37" t="s">
        <v>1269</v>
      </c>
      <c r="C774" s="43"/>
      <c r="D774" s="43"/>
      <c r="E774" s="43"/>
      <c r="F774" s="43"/>
    </row>
    <row r="775" spans="1:6" ht="25.5" outlineLevel="1" x14ac:dyDescent="0.2">
      <c r="A775" s="43">
        <v>7</v>
      </c>
      <c r="B775" s="37" t="s">
        <v>1270</v>
      </c>
      <c r="C775" s="43"/>
      <c r="D775" s="43"/>
      <c r="E775" s="43"/>
      <c r="F775" s="43"/>
    </row>
    <row r="776" spans="1:6" outlineLevel="1" x14ac:dyDescent="0.2">
      <c r="A776" s="43"/>
      <c r="B776" s="43"/>
      <c r="C776" s="43"/>
      <c r="D776" s="43"/>
      <c r="E776" s="43"/>
      <c r="F776" s="43"/>
    </row>
    <row r="777" spans="1:6" outlineLevel="1" x14ac:dyDescent="0.2">
      <c r="A777" s="33" t="s">
        <v>1271</v>
      </c>
      <c r="B777" s="34"/>
      <c r="C777" s="43"/>
      <c r="D777" s="43"/>
      <c r="E777" s="43"/>
      <c r="F777" s="43"/>
    </row>
    <row r="778" spans="1:6" ht="25.5" outlineLevel="1" x14ac:dyDescent="0.2">
      <c r="A778" s="43">
        <v>1</v>
      </c>
      <c r="B778" s="37" t="s">
        <v>1272</v>
      </c>
      <c r="C778" s="43"/>
      <c r="D778" s="43"/>
      <c r="E778" s="43"/>
      <c r="F778" s="43"/>
    </row>
    <row r="779" spans="1:6" ht="25.5" outlineLevel="1" x14ac:dyDescent="0.2">
      <c r="A779" s="43">
        <v>2</v>
      </c>
      <c r="B779" s="37" t="s">
        <v>1273</v>
      </c>
      <c r="C779" s="43"/>
      <c r="D779" s="43"/>
      <c r="E779" s="43"/>
      <c r="F779" s="43"/>
    </row>
    <row r="780" spans="1:6" ht="25.5" outlineLevel="1" x14ac:dyDescent="0.2">
      <c r="A780" s="43">
        <v>3</v>
      </c>
      <c r="B780" s="37" t="s">
        <v>1274</v>
      </c>
      <c r="C780" s="43"/>
      <c r="D780" s="43"/>
      <c r="E780" s="43"/>
      <c r="F780" s="43"/>
    </row>
    <row r="781" spans="1:6" ht="25.5" outlineLevel="1" x14ac:dyDescent="0.2">
      <c r="A781" s="43">
        <v>4</v>
      </c>
      <c r="B781" s="37" t="s">
        <v>1275</v>
      </c>
      <c r="C781" s="43"/>
      <c r="D781" s="43"/>
      <c r="E781" s="43"/>
      <c r="F781" s="43"/>
    </row>
    <row r="782" spans="1:6" ht="25.5" outlineLevel="1" x14ac:dyDescent="0.2">
      <c r="A782" s="43">
        <v>5</v>
      </c>
      <c r="B782" s="37" t="s">
        <v>1276</v>
      </c>
      <c r="C782" s="43"/>
      <c r="D782" s="43"/>
      <c r="E782" s="43"/>
      <c r="F782" s="43"/>
    </row>
    <row r="783" spans="1:6" ht="25.5" outlineLevel="1" x14ac:dyDescent="0.2">
      <c r="A783" s="43">
        <v>6</v>
      </c>
      <c r="B783" s="37" t="s">
        <v>1277</v>
      </c>
      <c r="C783" s="43"/>
      <c r="D783" s="43"/>
      <c r="E783" s="43"/>
      <c r="F783" s="43"/>
    </row>
    <row r="784" spans="1:6" ht="25.5" outlineLevel="1" x14ac:dyDescent="0.2">
      <c r="A784" s="43">
        <v>7</v>
      </c>
      <c r="B784" s="37" t="s">
        <v>1278</v>
      </c>
      <c r="C784" s="43"/>
      <c r="D784" s="43"/>
      <c r="E784" s="43"/>
      <c r="F784" s="43"/>
    </row>
    <row r="785" spans="1:6" outlineLevel="1" x14ac:dyDescent="0.2">
      <c r="A785" s="43"/>
      <c r="B785" s="43"/>
      <c r="C785" s="43"/>
      <c r="D785" s="43"/>
      <c r="E785" s="43"/>
      <c r="F785" s="43"/>
    </row>
    <row r="786" spans="1:6" outlineLevel="1" x14ac:dyDescent="0.2">
      <c r="A786" s="33" t="s">
        <v>348</v>
      </c>
      <c r="B786" s="34"/>
      <c r="C786" s="43"/>
      <c r="D786" s="43"/>
      <c r="E786" s="43"/>
      <c r="F786" s="43"/>
    </row>
    <row r="787" spans="1:6" ht="25.5" outlineLevel="1" x14ac:dyDescent="0.2">
      <c r="A787" s="43">
        <v>1</v>
      </c>
      <c r="B787" s="37" t="s">
        <v>1279</v>
      </c>
      <c r="C787" s="43"/>
      <c r="D787" s="43"/>
      <c r="E787" s="43"/>
      <c r="F787" s="43"/>
    </row>
    <row r="788" spans="1:6" ht="25.5" outlineLevel="1" x14ac:dyDescent="0.2">
      <c r="A788" s="43">
        <v>2</v>
      </c>
      <c r="B788" s="37" t="s">
        <v>1280</v>
      </c>
      <c r="C788" s="43"/>
      <c r="D788" s="43"/>
      <c r="E788" s="43"/>
      <c r="F788" s="43"/>
    </row>
    <row r="789" spans="1:6" ht="25.5" outlineLevel="1" x14ac:dyDescent="0.2">
      <c r="A789" s="43">
        <v>3</v>
      </c>
      <c r="B789" s="37" t="s">
        <v>1281</v>
      </c>
      <c r="C789" s="43"/>
      <c r="D789" s="43"/>
      <c r="E789" s="43"/>
      <c r="F789" s="43"/>
    </row>
    <row r="790" spans="1:6" ht="25.5" outlineLevel="1" x14ac:dyDescent="0.2">
      <c r="A790" s="43">
        <v>4</v>
      </c>
      <c r="B790" s="37" t="s">
        <v>1282</v>
      </c>
      <c r="C790" s="43"/>
      <c r="D790" s="43"/>
      <c r="E790" s="43"/>
      <c r="F790" s="43"/>
    </row>
    <row r="791" spans="1:6" outlineLevel="1" x14ac:dyDescent="0.2">
      <c r="A791" s="43">
        <v>5</v>
      </c>
      <c r="B791" s="37" t="s">
        <v>1283</v>
      </c>
      <c r="C791" s="43"/>
      <c r="D791" s="43"/>
      <c r="E791" s="43"/>
      <c r="F791" s="43"/>
    </row>
    <row r="792" spans="1:6" ht="25.5" outlineLevel="1" x14ac:dyDescent="0.2">
      <c r="A792" s="43">
        <v>6</v>
      </c>
      <c r="B792" s="37" t="s">
        <v>1284</v>
      </c>
      <c r="C792" s="43"/>
      <c r="D792" s="43"/>
      <c r="E792" s="43"/>
      <c r="F792" s="43"/>
    </row>
    <row r="793" spans="1:6" ht="38.25" outlineLevel="1" x14ac:dyDescent="0.2">
      <c r="A793" s="43">
        <v>7</v>
      </c>
      <c r="B793" s="37" t="s">
        <v>1285</v>
      </c>
      <c r="C793" s="43"/>
      <c r="D793" s="43"/>
      <c r="E793" s="43"/>
      <c r="F793" s="43"/>
    </row>
    <row r="794" spans="1:6" ht="25.5" outlineLevel="1" x14ac:dyDescent="0.2">
      <c r="A794" s="43">
        <v>8</v>
      </c>
      <c r="B794" s="37" t="s">
        <v>1286</v>
      </c>
      <c r="C794" s="43"/>
      <c r="D794" s="43"/>
      <c r="E794" s="43"/>
      <c r="F794" s="43"/>
    </row>
    <row r="795" spans="1:6" ht="25.5" outlineLevel="1" x14ac:dyDescent="0.2">
      <c r="A795" s="43">
        <v>9</v>
      </c>
      <c r="B795" s="37" t="s">
        <v>1287</v>
      </c>
      <c r="C795" s="43"/>
      <c r="D795" s="43"/>
      <c r="E795" s="43"/>
      <c r="F795" s="43"/>
    </row>
    <row r="796" spans="1:6" ht="25.5" outlineLevel="1" x14ac:dyDescent="0.2">
      <c r="A796" s="43">
        <v>10</v>
      </c>
      <c r="B796" s="37" t="s">
        <v>1288</v>
      </c>
      <c r="C796" s="43"/>
      <c r="D796" s="43"/>
      <c r="E796" s="43"/>
      <c r="F796" s="43"/>
    </row>
    <row r="797" spans="1:6" ht="25.5" outlineLevel="1" x14ac:dyDescent="0.2">
      <c r="A797" s="43">
        <v>11</v>
      </c>
      <c r="B797" s="37" t="s">
        <v>1289</v>
      </c>
      <c r="C797" s="43"/>
      <c r="D797" s="43"/>
      <c r="E797" s="43"/>
      <c r="F797" s="43"/>
    </row>
    <row r="798" spans="1:6" ht="25.5" outlineLevel="1" x14ac:dyDescent="0.2">
      <c r="A798" s="43">
        <v>12</v>
      </c>
      <c r="B798" s="37" t="s">
        <v>1290</v>
      </c>
      <c r="C798" s="43"/>
      <c r="D798" s="43"/>
      <c r="E798" s="43"/>
      <c r="F798" s="43"/>
    </row>
    <row r="799" spans="1:6" ht="25.5" outlineLevel="1" x14ac:dyDescent="0.2">
      <c r="A799" s="43">
        <v>13</v>
      </c>
      <c r="B799" s="37" t="s">
        <v>1291</v>
      </c>
      <c r="C799" s="43"/>
      <c r="D799" s="43"/>
      <c r="E799" s="43"/>
      <c r="F799" s="43"/>
    </row>
    <row r="800" spans="1:6" ht="25.5" outlineLevel="1" x14ac:dyDescent="0.2">
      <c r="A800" s="43">
        <v>14</v>
      </c>
      <c r="B800" s="37" t="s">
        <v>1292</v>
      </c>
      <c r="C800" s="43"/>
      <c r="D800" s="43"/>
      <c r="E800" s="43"/>
      <c r="F800" s="43"/>
    </row>
    <row r="801" spans="1:6" ht="25.5" outlineLevel="1" x14ac:dyDescent="0.2">
      <c r="A801" s="43">
        <v>15</v>
      </c>
      <c r="B801" s="37" t="s">
        <v>1293</v>
      </c>
      <c r="C801" s="43"/>
      <c r="D801" s="43"/>
      <c r="E801" s="43"/>
      <c r="F801" s="43"/>
    </row>
    <row r="802" spans="1:6" outlineLevel="1" x14ac:dyDescent="0.2">
      <c r="A802" s="43">
        <v>16</v>
      </c>
      <c r="B802" s="37" t="s">
        <v>1294</v>
      </c>
      <c r="C802" s="43"/>
      <c r="D802" s="43"/>
      <c r="E802" s="43"/>
      <c r="F802" s="43"/>
    </row>
    <row r="803" spans="1:6" ht="25.5" outlineLevel="1" x14ac:dyDescent="0.2">
      <c r="A803" s="43">
        <v>17</v>
      </c>
      <c r="B803" s="37" t="s">
        <v>1295</v>
      </c>
      <c r="C803" s="43"/>
      <c r="D803" s="43"/>
      <c r="E803" s="43"/>
      <c r="F803" s="43"/>
    </row>
    <row r="804" spans="1:6" ht="38.25" outlineLevel="1" x14ac:dyDescent="0.2">
      <c r="A804" s="43">
        <v>18</v>
      </c>
      <c r="B804" s="37" t="s">
        <v>1296</v>
      </c>
      <c r="C804" s="43"/>
      <c r="D804" s="43"/>
      <c r="E804" s="43"/>
      <c r="F804" s="43"/>
    </row>
    <row r="805" spans="1:6" ht="25.5" outlineLevel="1" x14ac:dyDescent="0.2">
      <c r="A805" s="43">
        <v>19</v>
      </c>
      <c r="B805" s="37" t="s">
        <v>1297</v>
      </c>
      <c r="C805" s="43"/>
      <c r="D805" s="43"/>
      <c r="E805" s="43"/>
      <c r="F805" s="43"/>
    </row>
    <row r="806" spans="1:6" ht="38.25" outlineLevel="1" x14ac:dyDescent="0.2">
      <c r="A806" s="43">
        <v>20</v>
      </c>
      <c r="B806" s="37" t="s">
        <v>1298</v>
      </c>
      <c r="C806" s="43"/>
      <c r="D806" s="43"/>
      <c r="E806" s="43"/>
      <c r="F806" s="43"/>
    </row>
    <row r="807" spans="1:6" ht="51" outlineLevel="1" x14ac:dyDescent="0.2">
      <c r="A807" s="43">
        <v>21</v>
      </c>
      <c r="B807" s="37" t="s">
        <v>1299</v>
      </c>
      <c r="C807" s="43"/>
      <c r="D807" s="43"/>
      <c r="E807" s="43"/>
      <c r="F807" s="43"/>
    </row>
    <row r="808" spans="1:6" ht="38.25" outlineLevel="1" x14ac:dyDescent="0.2">
      <c r="A808" s="43">
        <v>22</v>
      </c>
      <c r="B808" s="37" t="s">
        <v>1300</v>
      </c>
      <c r="C808" s="43"/>
      <c r="D808" s="43"/>
      <c r="E808" s="43"/>
      <c r="F808" s="43"/>
    </row>
    <row r="809" spans="1:6" ht="25.5" outlineLevel="1" x14ac:dyDescent="0.2">
      <c r="A809" s="43">
        <v>23</v>
      </c>
      <c r="B809" s="37" t="s">
        <v>1301</v>
      </c>
      <c r="C809" s="43"/>
      <c r="D809" s="43"/>
      <c r="E809" s="43"/>
      <c r="F809" s="43"/>
    </row>
    <row r="810" spans="1:6" ht="38.25" outlineLevel="1" x14ac:dyDescent="0.2">
      <c r="A810" s="43">
        <v>24</v>
      </c>
      <c r="B810" s="37" t="s">
        <v>1302</v>
      </c>
      <c r="C810" s="43"/>
      <c r="D810" s="43"/>
      <c r="E810" s="43"/>
      <c r="F810" s="43"/>
    </row>
    <row r="811" spans="1:6" ht="25.5" outlineLevel="1" x14ac:dyDescent="0.2">
      <c r="A811" s="43">
        <v>25</v>
      </c>
      <c r="B811" s="37" t="s">
        <v>1303</v>
      </c>
      <c r="C811" s="43"/>
      <c r="D811" s="43"/>
      <c r="E811" s="43"/>
      <c r="F811" s="43"/>
    </row>
    <row r="812" spans="1:6" ht="25.5" outlineLevel="1" x14ac:dyDescent="0.2">
      <c r="A812" s="43">
        <v>26</v>
      </c>
      <c r="B812" s="37" t="s">
        <v>1304</v>
      </c>
      <c r="C812" s="43"/>
      <c r="D812" s="43"/>
      <c r="E812" s="43"/>
      <c r="F812" s="43"/>
    </row>
    <row r="813" spans="1:6" outlineLevel="1" x14ac:dyDescent="0.2">
      <c r="A813" s="43"/>
      <c r="B813" s="43"/>
      <c r="C813" s="43"/>
      <c r="D813" s="43"/>
      <c r="E813" s="43"/>
      <c r="F813" s="43"/>
    </row>
    <row r="814" spans="1:6" outlineLevel="1" x14ac:dyDescent="0.2">
      <c r="A814" s="33" t="s">
        <v>335</v>
      </c>
      <c r="B814" s="34"/>
      <c r="C814" s="43"/>
      <c r="D814" s="43"/>
      <c r="E814" s="43"/>
      <c r="F814" s="43"/>
    </row>
    <row r="815" spans="1:6" ht="25.5" outlineLevel="1" x14ac:dyDescent="0.2">
      <c r="A815" s="43">
        <v>1</v>
      </c>
      <c r="B815" s="37" t="s">
        <v>1305</v>
      </c>
      <c r="C815" s="43"/>
      <c r="D815" s="43"/>
      <c r="E815" s="43"/>
      <c r="F815" s="43"/>
    </row>
    <row r="816" spans="1:6" outlineLevel="1" x14ac:dyDescent="0.2">
      <c r="A816" s="43">
        <v>2</v>
      </c>
      <c r="B816" s="37" t="s">
        <v>1306</v>
      </c>
      <c r="C816" s="43"/>
      <c r="D816" s="43"/>
      <c r="E816" s="43"/>
      <c r="F816" s="43"/>
    </row>
    <row r="817" spans="1:6" ht="25.5" outlineLevel="1" x14ac:dyDescent="0.2">
      <c r="A817" s="43">
        <v>3</v>
      </c>
      <c r="B817" s="37" t="s">
        <v>1307</v>
      </c>
      <c r="C817" s="43"/>
      <c r="D817" s="43"/>
      <c r="E817" s="43"/>
      <c r="F817" s="43"/>
    </row>
    <row r="818" spans="1:6" ht="25.5" outlineLevel="1" x14ac:dyDescent="0.2">
      <c r="A818" s="43">
        <v>4</v>
      </c>
      <c r="B818" s="37" t="s">
        <v>1308</v>
      </c>
      <c r="C818" s="43"/>
      <c r="D818" s="43"/>
      <c r="E818" s="43"/>
      <c r="F818" s="43"/>
    </row>
    <row r="819" spans="1:6" outlineLevel="1" x14ac:dyDescent="0.2">
      <c r="A819" s="43"/>
      <c r="B819" s="43"/>
      <c r="C819" s="43"/>
      <c r="D819" s="43"/>
      <c r="E819" s="43"/>
      <c r="F819" s="43"/>
    </row>
    <row r="820" spans="1:6" outlineLevel="1" x14ac:dyDescent="0.2">
      <c r="A820" s="33" t="s">
        <v>429</v>
      </c>
      <c r="B820" s="34"/>
      <c r="C820" s="43"/>
      <c r="D820" s="43"/>
      <c r="E820" s="43"/>
      <c r="F820" s="43"/>
    </row>
    <row r="821" spans="1:6" ht="25.5" outlineLevel="1" x14ac:dyDescent="0.2">
      <c r="A821" s="43">
        <v>1</v>
      </c>
      <c r="B821" s="37" t="s">
        <v>1309</v>
      </c>
      <c r="C821" s="43"/>
      <c r="D821" s="43"/>
      <c r="E821" s="43"/>
      <c r="F821" s="43"/>
    </row>
    <row r="822" spans="1:6" ht="25.5" outlineLevel="1" x14ac:dyDescent="0.2">
      <c r="A822" s="43">
        <v>2</v>
      </c>
      <c r="B822" s="37" t="s">
        <v>1310</v>
      </c>
      <c r="C822" s="43"/>
      <c r="D822" s="43"/>
      <c r="E822" s="43"/>
      <c r="F822" s="43"/>
    </row>
    <row r="823" spans="1:6" ht="25.5" outlineLevel="1" x14ac:dyDescent="0.2">
      <c r="A823" s="43">
        <v>3</v>
      </c>
      <c r="B823" s="37" t="s">
        <v>1311</v>
      </c>
      <c r="C823" s="43"/>
      <c r="D823" s="43"/>
      <c r="E823" s="43"/>
      <c r="F823" s="43"/>
    </row>
    <row r="824" spans="1:6" ht="38.25" outlineLevel="1" x14ac:dyDescent="0.2">
      <c r="A824" s="43">
        <v>4</v>
      </c>
      <c r="B824" s="37" t="s">
        <v>1312</v>
      </c>
      <c r="C824" s="43"/>
      <c r="D824" s="43"/>
      <c r="E824" s="43"/>
      <c r="F824" s="43"/>
    </row>
    <row r="825" spans="1:6" ht="25.5" outlineLevel="1" x14ac:dyDescent="0.2">
      <c r="A825" s="43">
        <v>5</v>
      </c>
      <c r="B825" s="37" t="s">
        <v>1313</v>
      </c>
      <c r="C825" s="43"/>
      <c r="D825" s="43"/>
      <c r="E825" s="43"/>
      <c r="F825" s="43"/>
    </row>
    <row r="826" spans="1:6" outlineLevel="1" x14ac:dyDescent="0.2">
      <c r="A826" s="43">
        <v>6</v>
      </c>
      <c r="B826" s="37" t="s">
        <v>1314</v>
      </c>
      <c r="C826" s="43"/>
      <c r="D826" s="43"/>
      <c r="E826" s="43"/>
      <c r="F826" s="43"/>
    </row>
    <row r="827" spans="1:6" ht="25.5" outlineLevel="1" x14ac:dyDescent="0.2">
      <c r="A827" s="43">
        <v>7</v>
      </c>
      <c r="B827" s="37" t="s">
        <v>1315</v>
      </c>
      <c r="C827" s="43"/>
      <c r="D827" s="43"/>
      <c r="E827" s="43"/>
      <c r="F827" s="43"/>
    </row>
    <row r="828" spans="1:6" outlineLevel="1" x14ac:dyDescent="0.2">
      <c r="A828" s="43">
        <v>8</v>
      </c>
      <c r="B828" s="37" t="s">
        <v>1316</v>
      </c>
      <c r="C828" s="43"/>
      <c r="D828" s="43"/>
      <c r="E828" s="43"/>
      <c r="F828" s="43"/>
    </row>
    <row r="829" spans="1:6" ht="38.25" outlineLevel="1" x14ac:dyDescent="0.2">
      <c r="A829" s="43">
        <v>9</v>
      </c>
      <c r="B829" s="37" t="s">
        <v>2065</v>
      </c>
      <c r="C829" s="43"/>
      <c r="D829" s="43"/>
      <c r="E829" s="43"/>
      <c r="F829" s="43"/>
    </row>
    <row r="830" spans="1:6" outlineLevel="1" x14ac:dyDescent="0.2">
      <c r="A830" s="43"/>
      <c r="B830" s="43"/>
      <c r="C830" s="43"/>
      <c r="D830" s="43"/>
      <c r="E830" s="43"/>
      <c r="F830" s="43"/>
    </row>
    <row r="831" spans="1:6" outlineLevel="1" x14ac:dyDescent="0.2">
      <c r="A831" s="33" t="s">
        <v>464</v>
      </c>
      <c r="B831" s="34"/>
      <c r="C831" s="43"/>
      <c r="D831" s="43"/>
      <c r="E831" s="43"/>
      <c r="F831" s="43"/>
    </row>
    <row r="832" spans="1:6" outlineLevel="1" x14ac:dyDescent="0.2">
      <c r="A832" s="43">
        <v>1</v>
      </c>
      <c r="B832" s="37" t="s">
        <v>1317</v>
      </c>
      <c r="C832" s="43"/>
      <c r="D832" s="43"/>
      <c r="E832" s="43"/>
      <c r="F832" s="43"/>
    </row>
    <row r="833" spans="1:6" ht="25.5" outlineLevel="1" x14ac:dyDescent="0.2">
      <c r="A833" s="43">
        <v>2</v>
      </c>
      <c r="B833" s="37" t="s">
        <v>1318</v>
      </c>
      <c r="C833" s="43"/>
      <c r="D833" s="43"/>
      <c r="E833" s="43"/>
      <c r="F833" s="43"/>
    </row>
    <row r="834" spans="1:6" ht="38.25" outlineLevel="1" x14ac:dyDescent="0.2">
      <c r="A834" s="43">
        <v>3</v>
      </c>
      <c r="B834" s="37" t="s">
        <v>1319</v>
      </c>
      <c r="C834" s="43"/>
      <c r="D834" s="43"/>
      <c r="E834" s="43"/>
      <c r="F834" s="43"/>
    </row>
    <row r="835" spans="1:6" ht="25.5" outlineLevel="1" x14ac:dyDescent="0.2">
      <c r="A835" s="43">
        <v>4</v>
      </c>
      <c r="B835" s="37" t="s">
        <v>1320</v>
      </c>
      <c r="C835" s="43"/>
      <c r="D835" s="43"/>
      <c r="E835" s="43"/>
      <c r="F835" s="43"/>
    </row>
    <row r="836" spans="1:6" ht="51" outlineLevel="1" x14ac:dyDescent="0.2">
      <c r="A836" s="43">
        <v>5</v>
      </c>
      <c r="B836" s="37" t="s">
        <v>1321</v>
      </c>
      <c r="C836" s="43"/>
      <c r="D836" s="43"/>
      <c r="E836" s="43"/>
      <c r="F836" s="43"/>
    </row>
    <row r="837" spans="1:6" ht="25.5" outlineLevel="1" x14ac:dyDescent="0.2">
      <c r="A837" s="43">
        <v>6</v>
      </c>
      <c r="B837" s="37" t="s">
        <v>1322</v>
      </c>
      <c r="C837" s="43"/>
      <c r="D837" s="43"/>
      <c r="E837" s="43"/>
      <c r="F837" s="43"/>
    </row>
    <row r="838" spans="1:6" ht="25.5" outlineLevel="1" x14ac:dyDescent="0.2">
      <c r="A838" s="43">
        <v>7</v>
      </c>
      <c r="B838" s="37" t="s">
        <v>1323</v>
      </c>
      <c r="C838" s="43"/>
      <c r="D838" s="43"/>
      <c r="E838" s="43"/>
      <c r="F838" s="43"/>
    </row>
    <row r="839" spans="1:6" outlineLevel="1" x14ac:dyDescent="0.2">
      <c r="A839" s="43"/>
      <c r="B839" s="43"/>
      <c r="C839" s="43"/>
      <c r="D839" s="43"/>
      <c r="E839" s="43"/>
      <c r="F839" s="43"/>
    </row>
    <row r="840" spans="1:6" outlineLevel="1" x14ac:dyDescent="0.2">
      <c r="A840" s="33" t="s">
        <v>536</v>
      </c>
      <c r="B840" s="34"/>
      <c r="C840" s="43"/>
      <c r="D840" s="43"/>
      <c r="E840" s="43"/>
      <c r="F840" s="43"/>
    </row>
    <row r="841" spans="1:6" outlineLevel="1" x14ac:dyDescent="0.2">
      <c r="A841" s="43">
        <v>1</v>
      </c>
      <c r="B841" s="37" t="s">
        <v>1324</v>
      </c>
      <c r="C841" s="43"/>
      <c r="D841" s="43"/>
      <c r="E841" s="43"/>
      <c r="F841" s="43"/>
    </row>
    <row r="842" spans="1:6" ht="25.5" outlineLevel="1" x14ac:dyDescent="0.2">
      <c r="A842" s="43">
        <v>2</v>
      </c>
      <c r="B842" s="37" t="s">
        <v>1325</v>
      </c>
      <c r="C842" s="43"/>
      <c r="D842" s="43"/>
      <c r="E842" s="43"/>
      <c r="F842" s="43"/>
    </row>
    <row r="843" spans="1:6" ht="25.5" outlineLevel="1" x14ac:dyDescent="0.2">
      <c r="A843" s="43">
        <v>3</v>
      </c>
      <c r="B843" s="37" t="s">
        <v>1326</v>
      </c>
      <c r="C843" s="43"/>
      <c r="D843" s="43"/>
      <c r="E843" s="43"/>
      <c r="F843" s="43"/>
    </row>
    <row r="844" spans="1:6" outlineLevel="1" x14ac:dyDescent="0.2">
      <c r="A844" s="43">
        <v>4</v>
      </c>
      <c r="B844" s="37" t="s">
        <v>1327</v>
      </c>
      <c r="C844" s="43"/>
      <c r="D844" s="43"/>
      <c r="E844" s="43"/>
      <c r="F844" s="43"/>
    </row>
    <row r="845" spans="1:6" ht="25.5" outlineLevel="1" x14ac:dyDescent="0.2">
      <c r="A845" s="43">
        <v>5</v>
      </c>
      <c r="B845" s="37" t="s">
        <v>1328</v>
      </c>
      <c r="C845" s="43"/>
      <c r="D845" s="43"/>
      <c r="E845" s="43"/>
      <c r="F845" s="43"/>
    </row>
    <row r="846" spans="1:6" ht="38.25" outlineLevel="1" x14ac:dyDescent="0.2">
      <c r="A846" s="43">
        <v>6</v>
      </c>
      <c r="B846" s="37" t="s">
        <v>1329</v>
      </c>
      <c r="C846" s="43"/>
      <c r="D846" s="43"/>
      <c r="E846" s="43"/>
      <c r="F846" s="43"/>
    </row>
    <row r="847" spans="1:6" ht="25.5" outlineLevel="1" x14ac:dyDescent="0.2">
      <c r="A847" s="43">
        <v>7</v>
      </c>
      <c r="B847" s="37" t="s">
        <v>1330</v>
      </c>
      <c r="C847" s="43"/>
      <c r="D847" s="43"/>
      <c r="E847" s="43"/>
      <c r="F847" s="43"/>
    </row>
    <row r="848" spans="1:6" ht="25.5" outlineLevel="1" x14ac:dyDescent="0.2">
      <c r="A848" s="43">
        <v>8</v>
      </c>
      <c r="B848" s="37" t="s">
        <v>1331</v>
      </c>
      <c r="C848" s="43"/>
      <c r="D848" s="43"/>
      <c r="E848" s="43"/>
      <c r="F848" s="43"/>
    </row>
    <row r="849" spans="1:6" ht="38.25" outlineLevel="1" x14ac:dyDescent="0.2">
      <c r="A849" s="43">
        <v>9</v>
      </c>
      <c r="B849" s="37" t="s">
        <v>1332</v>
      </c>
      <c r="C849" s="43"/>
      <c r="D849" s="43"/>
      <c r="E849" s="43"/>
      <c r="F849" s="43"/>
    </row>
    <row r="850" spans="1:6" ht="25.5" outlineLevel="1" x14ac:dyDescent="0.2">
      <c r="A850" s="43">
        <v>10</v>
      </c>
      <c r="B850" s="37" t="s">
        <v>1333</v>
      </c>
      <c r="C850" s="43"/>
      <c r="D850" s="43"/>
      <c r="E850" s="43"/>
      <c r="F850" s="43"/>
    </row>
    <row r="851" spans="1:6" outlineLevel="1" x14ac:dyDescent="0.2">
      <c r="A851" s="43"/>
      <c r="B851" s="43"/>
      <c r="C851" s="43"/>
      <c r="D851" s="43"/>
      <c r="E851" s="43"/>
      <c r="F851" s="43"/>
    </row>
    <row r="852" spans="1:6" ht="25.5" outlineLevel="1" x14ac:dyDescent="0.2">
      <c r="A852" s="33" t="s">
        <v>566</v>
      </c>
      <c r="B852" s="34"/>
      <c r="C852" s="43"/>
      <c r="D852" s="43"/>
      <c r="E852" s="43"/>
      <c r="F852" s="43"/>
    </row>
    <row r="853" spans="1:6" ht="25.5" outlineLevel="1" x14ac:dyDescent="0.2">
      <c r="A853" s="43">
        <v>1</v>
      </c>
      <c r="B853" s="37" t="s">
        <v>1334</v>
      </c>
      <c r="C853" s="43"/>
      <c r="D853" s="43"/>
      <c r="E853" s="43"/>
      <c r="F853" s="43"/>
    </row>
    <row r="854" spans="1:6" ht="38.25" outlineLevel="1" x14ac:dyDescent="0.2">
      <c r="A854" s="43">
        <v>2</v>
      </c>
      <c r="B854" s="37" t="s">
        <v>1335</v>
      </c>
      <c r="C854" s="43"/>
      <c r="D854" s="43"/>
      <c r="E854" s="43"/>
      <c r="F854" s="43"/>
    </row>
    <row r="855" spans="1:6" outlineLevel="1" x14ac:dyDescent="0.2">
      <c r="A855" s="43">
        <v>3</v>
      </c>
      <c r="B855" s="37" t="s">
        <v>1336</v>
      </c>
      <c r="C855" s="43"/>
      <c r="D855" s="43"/>
      <c r="E855" s="43"/>
      <c r="F855" s="43"/>
    </row>
    <row r="856" spans="1:6" outlineLevel="1" x14ac:dyDescent="0.2">
      <c r="A856" s="43">
        <v>4</v>
      </c>
      <c r="B856" s="37" t="s">
        <v>1337</v>
      </c>
      <c r="C856" s="43"/>
      <c r="D856" s="43"/>
      <c r="E856" s="43"/>
      <c r="F856" s="43"/>
    </row>
    <row r="857" spans="1:6" ht="25.5" outlineLevel="1" x14ac:dyDescent="0.2">
      <c r="A857" s="43">
        <v>5</v>
      </c>
      <c r="B857" s="37" t="s">
        <v>1338</v>
      </c>
      <c r="C857" s="43"/>
      <c r="D857" s="43"/>
      <c r="E857" s="43"/>
      <c r="F857" s="43"/>
    </row>
    <row r="858" spans="1:6" ht="25.5" outlineLevel="1" x14ac:dyDescent="0.2">
      <c r="A858" s="43">
        <v>6</v>
      </c>
      <c r="B858" s="37" t="s">
        <v>1339</v>
      </c>
      <c r="C858" s="43"/>
      <c r="D858" s="43"/>
      <c r="E858" s="43"/>
      <c r="F858" s="43"/>
    </row>
    <row r="859" spans="1:6" ht="25.5" outlineLevel="1" x14ac:dyDescent="0.2">
      <c r="A859" s="43">
        <v>7</v>
      </c>
      <c r="B859" s="37" t="s">
        <v>1340</v>
      </c>
      <c r="C859" s="43"/>
      <c r="D859" s="43"/>
      <c r="E859" s="43"/>
      <c r="F859" s="43"/>
    </row>
    <row r="860" spans="1:6" ht="38.25" outlineLevel="1" x14ac:dyDescent="0.2">
      <c r="A860" s="43">
        <v>8</v>
      </c>
      <c r="B860" s="37" t="s">
        <v>1341</v>
      </c>
      <c r="C860" s="43"/>
      <c r="D860" s="43"/>
      <c r="E860" s="43"/>
      <c r="F860" s="43"/>
    </row>
    <row r="861" spans="1:6" ht="25.5" outlineLevel="1" x14ac:dyDescent="0.2">
      <c r="A861" s="43">
        <v>9</v>
      </c>
      <c r="B861" s="37" t="s">
        <v>1342</v>
      </c>
      <c r="C861" s="43"/>
      <c r="D861" s="43"/>
      <c r="E861" s="43"/>
      <c r="F861" s="43"/>
    </row>
    <row r="862" spans="1:6" ht="25.5" outlineLevel="1" x14ac:dyDescent="0.2">
      <c r="A862" s="43">
        <v>10</v>
      </c>
      <c r="B862" s="37" t="s">
        <v>1343</v>
      </c>
      <c r="C862" s="43"/>
      <c r="D862" s="43"/>
      <c r="E862" s="43"/>
      <c r="F862" s="43"/>
    </row>
    <row r="863" spans="1:6" ht="38.25" outlineLevel="1" x14ac:dyDescent="0.2">
      <c r="A863" s="43">
        <v>11</v>
      </c>
      <c r="B863" s="37" t="s">
        <v>1344</v>
      </c>
      <c r="C863" s="43"/>
      <c r="D863" s="43"/>
      <c r="E863" s="43"/>
      <c r="F863" s="43"/>
    </row>
    <row r="864" spans="1:6" ht="25.5" outlineLevel="1" x14ac:dyDescent="0.2">
      <c r="A864" s="43">
        <v>12</v>
      </c>
      <c r="B864" s="37" t="s">
        <v>1345</v>
      </c>
      <c r="C864" s="43"/>
      <c r="D864" s="43"/>
      <c r="E864" s="43"/>
      <c r="F864" s="43"/>
    </row>
    <row r="865" spans="1:6" ht="25.5" outlineLevel="1" x14ac:dyDescent="0.2">
      <c r="A865" s="43">
        <v>13</v>
      </c>
      <c r="B865" s="37" t="s">
        <v>1346</v>
      </c>
      <c r="C865" s="43"/>
      <c r="D865" s="43"/>
      <c r="E865" s="43"/>
      <c r="F865" s="43"/>
    </row>
    <row r="866" spans="1:6" ht="25.5" outlineLevel="1" x14ac:dyDescent="0.2">
      <c r="A866" s="43">
        <v>14</v>
      </c>
      <c r="B866" s="37" t="s">
        <v>1347</v>
      </c>
      <c r="C866" s="43"/>
      <c r="D866" s="43"/>
      <c r="E866" s="43"/>
      <c r="F866" s="43"/>
    </row>
    <row r="867" spans="1:6" ht="51" outlineLevel="1" x14ac:dyDescent="0.2">
      <c r="A867" s="43">
        <v>15</v>
      </c>
      <c r="B867" s="37" t="s">
        <v>1348</v>
      </c>
      <c r="C867" s="43"/>
      <c r="D867" s="43"/>
      <c r="E867" s="43"/>
      <c r="F867" s="43"/>
    </row>
    <row r="868" spans="1:6" ht="25.5" outlineLevel="1" x14ac:dyDescent="0.2">
      <c r="A868" s="43">
        <v>16</v>
      </c>
      <c r="B868" s="37" t="s">
        <v>1349</v>
      </c>
      <c r="C868" s="43"/>
      <c r="D868" s="43"/>
      <c r="E868" s="43"/>
      <c r="F868" s="43"/>
    </row>
    <row r="869" spans="1:6" outlineLevel="1" x14ac:dyDescent="0.2">
      <c r="A869" s="43"/>
      <c r="B869" s="43"/>
      <c r="C869" s="43"/>
      <c r="D869" s="43"/>
      <c r="E869" s="43"/>
      <c r="F869" s="43"/>
    </row>
    <row r="870" spans="1:6" outlineLevel="1" x14ac:dyDescent="0.2">
      <c r="A870" s="33" t="s">
        <v>484</v>
      </c>
      <c r="B870" s="34"/>
      <c r="C870" s="43"/>
      <c r="D870" s="43"/>
      <c r="E870" s="43"/>
      <c r="F870" s="43"/>
    </row>
    <row r="871" spans="1:6" outlineLevel="1" x14ac:dyDescent="0.2">
      <c r="A871" s="43">
        <v>1</v>
      </c>
      <c r="B871" s="37" t="s">
        <v>1350</v>
      </c>
      <c r="C871" s="43"/>
      <c r="D871" s="43"/>
      <c r="E871" s="43"/>
      <c r="F871" s="43"/>
    </row>
    <row r="872" spans="1:6" ht="25.5" outlineLevel="1" x14ac:dyDescent="0.2">
      <c r="A872" s="43">
        <v>2</v>
      </c>
      <c r="B872" s="37" t="s">
        <v>1351</v>
      </c>
      <c r="C872" s="43"/>
      <c r="D872" s="43"/>
      <c r="E872" s="43"/>
      <c r="F872" s="43"/>
    </row>
    <row r="873" spans="1:6" ht="38.25" outlineLevel="1" x14ac:dyDescent="0.2">
      <c r="A873" s="43">
        <v>3</v>
      </c>
      <c r="B873" s="37" t="s">
        <v>1352</v>
      </c>
      <c r="C873" s="43"/>
      <c r="D873" s="43"/>
      <c r="E873" s="43"/>
      <c r="F873" s="43"/>
    </row>
    <row r="874" spans="1:6" ht="38.25" outlineLevel="1" x14ac:dyDescent="0.2">
      <c r="A874" s="43">
        <v>4</v>
      </c>
      <c r="B874" s="37" t="s">
        <v>1353</v>
      </c>
      <c r="C874" s="43"/>
      <c r="D874" s="43"/>
      <c r="E874" s="43"/>
      <c r="F874" s="43"/>
    </row>
    <row r="875" spans="1:6" ht="38.25" outlineLevel="1" x14ac:dyDescent="0.2">
      <c r="A875" s="43">
        <v>5</v>
      </c>
      <c r="B875" s="37" t="s">
        <v>1354</v>
      </c>
      <c r="C875" s="43"/>
      <c r="D875" s="43"/>
      <c r="E875" s="43"/>
      <c r="F875" s="43"/>
    </row>
    <row r="876" spans="1:6" outlineLevel="1" x14ac:dyDescent="0.2">
      <c r="A876" s="43">
        <v>6</v>
      </c>
      <c r="B876" s="37" t="s">
        <v>1355</v>
      </c>
      <c r="C876" s="43"/>
      <c r="D876" s="43"/>
      <c r="E876" s="43"/>
      <c r="F876" s="43"/>
    </row>
    <row r="877" spans="1:6" ht="25.5" outlineLevel="1" x14ac:dyDescent="0.2">
      <c r="A877" s="43">
        <v>7</v>
      </c>
      <c r="B877" s="37" t="s">
        <v>1356</v>
      </c>
      <c r="C877" s="43"/>
      <c r="D877" s="43"/>
      <c r="E877" s="43"/>
      <c r="F877" s="43"/>
    </row>
    <row r="878" spans="1:6" ht="25.5" outlineLevel="1" x14ac:dyDescent="0.2">
      <c r="A878" s="43">
        <v>8</v>
      </c>
      <c r="B878" s="37" t="s">
        <v>1357</v>
      </c>
      <c r="C878" s="43"/>
      <c r="D878" s="43"/>
      <c r="E878" s="43"/>
      <c r="F878" s="43"/>
    </row>
    <row r="879" spans="1:6" ht="25.5" outlineLevel="1" x14ac:dyDescent="0.2">
      <c r="A879" s="43">
        <v>9</v>
      </c>
      <c r="B879" s="37" t="s">
        <v>1358</v>
      </c>
      <c r="C879" s="43"/>
      <c r="D879" s="43"/>
      <c r="E879" s="43"/>
      <c r="F879" s="43"/>
    </row>
    <row r="880" spans="1:6" ht="25.5" outlineLevel="1" x14ac:dyDescent="0.2">
      <c r="A880" s="43">
        <v>10</v>
      </c>
      <c r="B880" s="37" t="s">
        <v>1359</v>
      </c>
      <c r="C880" s="43"/>
      <c r="D880" s="43"/>
      <c r="E880" s="43"/>
      <c r="F880" s="43"/>
    </row>
    <row r="881" spans="1:6" outlineLevel="1" x14ac:dyDescent="0.2">
      <c r="A881" s="43">
        <v>11</v>
      </c>
      <c r="B881" s="37" t="s">
        <v>1360</v>
      </c>
      <c r="C881" s="43"/>
      <c r="D881" s="43"/>
      <c r="E881" s="43"/>
      <c r="F881" s="43"/>
    </row>
    <row r="882" spans="1:6" ht="25.5" outlineLevel="1" x14ac:dyDescent="0.2">
      <c r="A882" s="43">
        <v>12</v>
      </c>
      <c r="B882" s="37" t="s">
        <v>1361</v>
      </c>
      <c r="C882" s="43"/>
      <c r="D882" s="43"/>
      <c r="E882" s="43"/>
      <c r="F882" s="43"/>
    </row>
    <row r="883" spans="1:6" ht="25.5" outlineLevel="1" x14ac:dyDescent="0.2">
      <c r="A883" s="43">
        <v>13</v>
      </c>
      <c r="B883" s="37" t="s">
        <v>1362</v>
      </c>
      <c r="C883" s="43"/>
      <c r="D883" s="43"/>
      <c r="E883" s="43"/>
      <c r="F883" s="43"/>
    </row>
    <row r="884" spans="1:6" ht="38.25" outlineLevel="1" x14ac:dyDescent="0.2">
      <c r="A884" s="43">
        <v>14</v>
      </c>
      <c r="B884" s="37" t="s">
        <v>1363</v>
      </c>
      <c r="C884" s="43"/>
      <c r="D884" s="43"/>
      <c r="E884" s="43"/>
      <c r="F884" s="43"/>
    </row>
    <row r="885" spans="1:6" ht="38.25" outlineLevel="1" x14ac:dyDescent="0.2">
      <c r="A885" s="43">
        <v>15</v>
      </c>
      <c r="B885" s="37" t="s">
        <v>1364</v>
      </c>
      <c r="C885" s="43"/>
      <c r="D885" s="43"/>
      <c r="E885" s="43"/>
      <c r="F885" s="43"/>
    </row>
    <row r="886" spans="1:6" ht="25.5" outlineLevel="1" x14ac:dyDescent="0.2">
      <c r="A886" s="43">
        <v>16</v>
      </c>
      <c r="B886" s="37" t="s">
        <v>1365</v>
      </c>
      <c r="C886" s="43"/>
      <c r="D886" s="43"/>
      <c r="E886" s="43"/>
      <c r="F886" s="43"/>
    </row>
    <row r="887" spans="1:6" ht="25.5" outlineLevel="1" x14ac:dyDescent="0.2">
      <c r="A887" s="43">
        <v>17</v>
      </c>
      <c r="B887" s="37" t="s">
        <v>1366</v>
      </c>
      <c r="C887" s="43"/>
      <c r="D887" s="43"/>
      <c r="E887" s="43"/>
      <c r="F887" s="43"/>
    </row>
    <row r="888" spans="1:6" ht="25.5" outlineLevel="1" x14ac:dyDescent="0.2">
      <c r="A888" s="43">
        <v>18</v>
      </c>
      <c r="B888" s="37" t="s">
        <v>1367</v>
      </c>
      <c r="C888" s="43"/>
      <c r="D888" s="43"/>
      <c r="E888" s="43"/>
      <c r="F888" s="43"/>
    </row>
    <row r="889" spans="1:6" outlineLevel="1" x14ac:dyDescent="0.2">
      <c r="A889" s="43">
        <v>19</v>
      </c>
      <c r="B889" s="37" t="s">
        <v>1368</v>
      </c>
      <c r="C889" s="43"/>
      <c r="D889" s="43"/>
      <c r="E889" s="43"/>
      <c r="F889" s="43"/>
    </row>
    <row r="890" spans="1:6" outlineLevel="1" x14ac:dyDescent="0.2">
      <c r="A890" s="43">
        <v>20</v>
      </c>
      <c r="B890" s="37" t="s">
        <v>1369</v>
      </c>
      <c r="C890" s="43"/>
      <c r="D890" s="43"/>
      <c r="E890" s="43"/>
      <c r="F890" s="43"/>
    </row>
    <row r="891" spans="1:6" ht="25.5" outlineLevel="1" x14ac:dyDescent="0.2">
      <c r="A891" s="43">
        <v>21</v>
      </c>
      <c r="B891" s="37" t="s">
        <v>1370</v>
      </c>
      <c r="C891" s="43"/>
      <c r="D891" s="43"/>
      <c r="E891" s="43"/>
      <c r="F891" s="43"/>
    </row>
    <row r="892" spans="1:6" ht="25.5" outlineLevel="1" x14ac:dyDescent="0.2">
      <c r="A892" s="43">
        <v>22</v>
      </c>
      <c r="B892" s="37" t="s">
        <v>1371</v>
      </c>
      <c r="C892" s="43"/>
      <c r="D892" s="43"/>
      <c r="E892" s="43"/>
      <c r="F892" s="43"/>
    </row>
    <row r="893" spans="1:6" ht="25.5" outlineLevel="1" x14ac:dyDescent="0.2">
      <c r="A893" s="43">
        <v>23</v>
      </c>
      <c r="B893" s="37" t="s">
        <v>1372</v>
      </c>
      <c r="C893" s="43"/>
      <c r="D893" s="43"/>
      <c r="E893" s="43"/>
      <c r="F893" s="43"/>
    </row>
    <row r="894" spans="1:6" ht="51" outlineLevel="1" x14ac:dyDescent="0.2">
      <c r="A894" s="43">
        <v>24</v>
      </c>
      <c r="B894" s="37" t="s">
        <v>1373</v>
      </c>
      <c r="C894" s="43"/>
      <c r="D894" s="43"/>
      <c r="E894" s="43"/>
      <c r="F894" s="43"/>
    </row>
    <row r="895" spans="1:6" ht="38.25" outlineLevel="1" x14ac:dyDescent="0.2">
      <c r="A895" s="43">
        <v>25</v>
      </c>
      <c r="B895" s="37" t="s">
        <v>1374</v>
      </c>
      <c r="C895" s="43"/>
      <c r="D895" s="43"/>
      <c r="E895" s="43"/>
      <c r="F895" s="43"/>
    </row>
    <row r="896" spans="1:6" ht="25.5" outlineLevel="1" x14ac:dyDescent="0.2">
      <c r="A896" s="43">
        <v>26</v>
      </c>
      <c r="B896" s="37" t="s">
        <v>1375</v>
      </c>
      <c r="C896" s="43"/>
      <c r="D896" s="43"/>
      <c r="E896" s="43"/>
      <c r="F896" s="43"/>
    </row>
    <row r="897" spans="1:6" ht="25.5" outlineLevel="1" x14ac:dyDescent="0.2">
      <c r="A897" s="43">
        <v>27</v>
      </c>
      <c r="B897" s="37" t="s">
        <v>1376</v>
      </c>
      <c r="C897" s="43"/>
      <c r="D897" s="43"/>
      <c r="E897" s="43"/>
      <c r="F897" s="43"/>
    </row>
    <row r="898" spans="1:6" ht="25.5" outlineLevel="1" x14ac:dyDescent="0.2">
      <c r="A898" s="43">
        <v>28</v>
      </c>
      <c r="B898" s="37" t="s">
        <v>1377</v>
      </c>
      <c r="C898" s="43"/>
      <c r="D898" s="43"/>
      <c r="E898" s="43"/>
      <c r="F898" s="43"/>
    </row>
    <row r="899" spans="1:6" ht="25.5" outlineLevel="1" x14ac:dyDescent="0.2">
      <c r="A899" s="43">
        <v>29</v>
      </c>
      <c r="B899" s="37" t="s">
        <v>1378</v>
      </c>
      <c r="C899" s="43"/>
      <c r="D899" s="43"/>
      <c r="E899" s="43"/>
      <c r="F899" s="43"/>
    </row>
    <row r="900" spans="1:6" ht="25.5" outlineLevel="1" x14ac:dyDescent="0.2">
      <c r="A900" s="43">
        <v>30</v>
      </c>
      <c r="B900" s="37" t="s">
        <v>1379</v>
      </c>
      <c r="C900" s="43"/>
      <c r="D900" s="43"/>
      <c r="E900" s="43"/>
      <c r="F900" s="43"/>
    </row>
    <row r="901" spans="1:6" outlineLevel="1" x14ac:dyDescent="0.2">
      <c r="A901" s="43"/>
      <c r="B901" s="43"/>
      <c r="C901" s="43"/>
      <c r="D901" s="43"/>
      <c r="E901" s="43"/>
      <c r="F901" s="43"/>
    </row>
    <row r="902" spans="1:6" outlineLevel="1" x14ac:dyDescent="0.2">
      <c r="A902" s="33" t="s">
        <v>7</v>
      </c>
      <c r="B902" s="34"/>
      <c r="C902" s="43"/>
      <c r="D902" s="43"/>
      <c r="E902" s="43"/>
      <c r="F902" s="43"/>
    </row>
    <row r="903" spans="1:6" ht="25.5" outlineLevel="1" x14ac:dyDescent="0.2">
      <c r="A903" s="43">
        <v>1</v>
      </c>
      <c r="B903" s="37" t="s">
        <v>1380</v>
      </c>
      <c r="C903" s="43"/>
      <c r="D903" s="43"/>
      <c r="E903" s="43"/>
      <c r="F903" s="43"/>
    </row>
    <row r="904" spans="1:6" outlineLevel="1" x14ac:dyDescent="0.2">
      <c r="A904" s="43">
        <v>2</v>
      </c>
      <c r="B904" s="37" t="s">
        <v>1381</v>
      </c>
      <c r="C904" s="43"/>
      <c r="D904" s="43"/>
      <c r="E904" s="43"/>
      <c r="F904" s="43"/>
    </row>
    <row r="905" spans="1:6" ht="25.5" outlineLevel="1" x14ac:dyDescent="0.2">
      <c r="A905" s="43">
        <v>3</v>
      </c>
      <c r="B905" s="37" t="s">
        <v>1382</v>
      </c>
      <c r="C905" s="43"/>
      <c r="D905" s="43"/>
      <c r="E905" s="43"/>
      <c r="F905" s="43"/>
    </row>
    <row r="906" spans="1:6" ht="25.5" outlineLevel="1" x14ac:dyDescent="0.2">
      <c r="A906" s="43">
        <v>4</v>
      </c>
      <c r="B906" s="37" t="s">
        <v>1383</v>
      </c>
      <c r="C906" s="43"/>
      <c r="D906" s="43"/>
      <c r="E906" s="43"/>
      <c r="F906" s="43"/>
    </row>
    <row r="907" spans="1:6" ht="25.5" outlineLevel="1" x14ac:dyDescent="0.2">
      <c r="A907" s="43">
        <v>5</v>
      </c>
      <c r="B907" s="37" t="s">
        <v>1384</v>
      </c>
      <c r="C907" s="43"/>
      <c r="D907" s="43"/>
      <c r="E907" s="43"/>
      <c r="F907" s="43"/>
    </row>
    <row r="908" spans="1:6" ht="25.5" outlineLevel="1" x14ac:dyDescent="0.2">
      <c r="A908" s="43">
        <v>6</v>
      </c>
      <c r="B908" s="37" t="s">
        <v>2110</v>
      </c>
      <c r="C908" s="43"/>
      <c r="D908" s="43"/>
      <c r="E908" s="43"/>
      <c r="F908" s="43"/>
    </row>
    <row r="909" spans="1:6" ht="25.5" outlineLevel="1" x14ac:dyDescent="0.2">
      <c r="A909" s="43">
        <v>7</v>
      </c>
      <c r="B909" s="37" t="s">
        <v>2111</v>
      </c>
      <c r="C909" s="43"/>
      <c r="D909" s="43"/>
      <c r="E909" s="43"/>
      <c r="F909" s="43"/>
    </row>
    <row r="910" spans="1:6" outlineLevel="1" x14ac:dyDescent="0.2">
      <c r="A910" s="43"/>
      <c r="B910" s="43"/>
      <c r="C910" s="43"/>
      <c r="D910" s="43"/>
      <c r="E910" s="43"/>
      <c r="F910" s="43"/>
    </row>
    <row r="911" spans="1:6" ht="25.5" outlineLevel="1" x14ac:dyDescent="0.2">
      <c r="A911" s="33" t="s">
        <v>11</v>
      </c>
      <c r="B911" s="34"/>
      <c r="C911" s="43"/>
      <c r="D911" s="43"/>
      <c r="E911" s="43"/>
      <c r="F911" s="43"/>
    </row>
    <row r="912" spans="1:6" ht="25.5" outlineLevel="1" x14ac:dyDescent="0.2">
      <c r="A912" s="43">
        <v>1</v>
      </c>
      <c r="B912" s="37" t="s">
        <v>1385</v>
      </c>
      <c r="C912" s="43"/>
      <c r="D912" s="43"/>
      <c r="E912" s="43"/>
      <c r="F912" s="43"/>
    </row>
    <row r="913" spans="1:6" ht="25.5" outlineLevel="1" x14ac:dyDescent="0.2">
      <c r="A913" s="43">
        <v>2</v>
      </c>
      <c r="B913" s="37" t="s">
        <v>1386</v>
      </c>
      <c r="C913" s="43"/>
      <c r="D913" s="43"/>
      <c r="E913" s="43"/>
      <c r="F913" s="43"/>
    </row>
    <row r="914" spans="1:6" outlineLevel="1" x14ac:dyDescent="0.2">
      <c r="A914" s="43">
        <v>3</v>
      </c>
      <c r="B914" s="37" t="s">
        <v>1387</v>
      </c>
      <c r="C914" s="43"/>
      <c r="D914" s="43"/>
      <c r="E914" s="43"/>
      <c r="F914" s="43"/>
    </row>
    <row r="915" spans="1:6" outlineLevel="1" x14ac:dyDescent="0.2">
      <c r="A915" s="43">
        <v>4</v>
      </c>
      <c r="B915" s="37" t="s">
        <v>1388</v>
      </c>
      <c r="C915" s="43"/>
      <c r="D915" s="43"/>
      <c r="E915" s="43"/>
      <c r="F915" s="43"/>
    </row>
    <row r="916" spans="1:6" ht="38.25" outlineLevel="1" x14ac:dyDescent="0.2">
      <c r="A916" s="43">
        <v>5</v>
      </c>
      <c r="B916" s="37" t="s">
        <v>2112</v>
      </c>
      <c r="C916" s="43"/>
      <c r="D916" s="43"/>
      <c r="E916" s="43"/>
      <c r="F916" s="43"/>
    </row>
    <row r="917" spans="1:6" outlineLevel="1" x14ac:dyDescent="0.2">
      <c r="A917" s="43"/>
      <c r="B917" s="43"/>
      <c r="C917" s="43"/>
      <c r="D917" s="43"/>
      <c r="E917" s="43"/>
      <c r="F917" s="43"/>
    </row>
    <row r="918" spans="1:6" outlineLevel="1" x14ac:dyDescent="0.2">
      <c r="A918" s="33" t="s">
        <v>13</v>
      </c>
      <c r="B918" s="34"/>
      <c r="C918" s="43"/>
      <c r="D918" s="43"/>
      <c r="E918" s="43"/>
      <c r="F918" s="43"/>
    </row>
    <row r="919" spans="1:6" ht="25.5" outlineLevel="1" x14ac:dyDescent="0.2">
      <c r="A919" s="43">
        <v>1</v>
      </c>
      <c r="B919" s="37" t="s">
        <v>1389</v>
      </c>
      <c r="C919" s="43"/>
      <c r="D919" s="43"/>
      <c r="E919" s="43"/>
      <c r="F919" s="43"/>
    </row>
    <row r="920" spans="1:6" outlineLevel="1" x14ac:dyDescent="0.2">
      <c r="A920" s="43">
        <v>2</v>
      </c>
      <c r="B920" s="37" t="s">
        <v>1390</v>
      </c>
      <c r="C920" s="43"/>
      <c r="D920" s="43"/>
      <c r="E920" s="43"/>
      <c r="F920" s="43"/>
    </row>
    <row r="921" spans="1:6" outlineLevel="1" x14ac:dyDescent="0.2">
      <c r="A921" s="43">
        <v>3</v>
      </c>
      <c r="B921" s="37" t="s">
        <v>1391</v>
      </c>
      <c r="C921" s="43"/>
      <c r="D921" s="43"/>
      <c r="E921" s="43"/>
      <c r="F921" s="43"/>
    </row>
    <row r="922" spans="1:6" ht="25.5" outlineLevel="1" x14ac:dyDescent="0.2">
      <c r="A922" s="43">
        <v>4</v>
      </c>
      <c r="B922" s="37" t="s">
        <v>1392</v>
      </c>
      <c r="C922" s="43"/>
      <c r="D922" s="43"/>
      <c r="E922" s="43"/>
      <c r="F922" s="43"/>
    </row>
    <row r="923" spans="1:6" outlineLevel="1" x14ac:dyDescent="0.2">
      <c r="A923" s="43">
        <v>5</v>
      </c>
      <c r="B923" s="37" t="s">
        <v>1393</v>
      </c>
      <c r="C923" s="43"/>
      <c r="D923" s="43"/>
      <c r="E923" s="43"/>
      <c r="F923" s="43"/>
    </row>
    <row r="924" spans="1:6" ht="25.5" outlineLevel="1" x14ac:dyDescent="0.2">
      <c r="A924" s="43">
        <v>6</v>
      </c>
      <c r="B924" s="37" t="s">
        <v>1394</v>
      </c>
      <c r="C924" s="43"/>
      <c r="D924" s="43"/>
      <c r="E924" s="43"/>
      <c r="F924" s="43"/>
    </row>
    <row r="925" spans="1:6" ht="25.5" outlineLevel="1" x14ac:dyDescent="0.2">
      <c r="A925" s="43">
        <v>7</v>
      </c>
      <c r="B925" s="37" t="s">
        <v>1395</v>
      </c>
      <c r="C925" s="43"/>
      <c r="D925" s="43"/>
      <c r="E925" s="43"/>
      <c r="F925" s="43"/>
    </row>
    <row r="926" spans="1:6" ht="25.5" outlineLevel="1" x14ac:dyDescent="0.2">
      <c r="A926" s="43">
        <v>8</v>
      </c>
      <c r="B926" s="37" t="s">
        <v>1396</v>
      </c>
      <c r="C926" s="43"/>
      <c r="D926" s="43"/>
      <c r="E926" s="43"/>
      <c r="F926" s="43"/>
    </row>
    <row r="927" spans="1:6" outlineLevel="1" x14ac:dyDescent="0.2">
      <c r="A927" s="43"/>
      <c r="B927" s="43"/>
      <c r="C927" s="43"/>
      <c r="D927" s="43"/>
      <c r="E927" s="43"/>
      <c r="F927" s="43"/>
    </row>
    <row r="928" spans="1:6" outlineLevel="1" x14ac:dyDescent="0.2">
      <c r="A928" s="33" t="s">
        <v>16</v>
      </c>
      <c r="B928" s="34"/>
      <c r="C928" s="43"/>
      <c r="D928" s="43"/>
      <c r="E928" s="43"/>
      <c r="F928" s="43"/>
    </row>
    <row r="929" spans="1:6" ht="38.25" outlineLevel="1" x14ac:dyDescent="0.2">
      <c r="A929" s="43">
        <v>1</v>
      </c>
      <c r="B929" s="37" t="s">
        <v>1397</v>
      </c>
      <c r="C929" s="43"/>
      <c r="D929" s="43"/>
      <c r="E929" s="43"/>
      <c r="F929" s="43"/>
    </row>
    <row r="930" spans="1:6" ht="38.25" outlineLevel="1" x14ac:dyDescent="0.2">
      <c r="A930" s="43">
        <v>2</v>
      </c>
      <c r="B930" s="37" t="s">
        <v>1398</v>
      </c>
      <c r="C930" s="43"/>
      <c r="D930" s="43"/>
      <c r="E930" s="43"/>
      <c r="F930" s="43"/>
    </row>
    <row r="931" spans="1:6" ht="38.25" outlineLevel="1" x14ac:dyDescent="0.2">
      <c r="A931" s="43">
        <v>3</v>
      </c>
      <c r="B931" s="37" t="s">
        <v>1399</v>
      </c>
      <c r="C931" s="43"/>
      <c r="D931" s="43"/>
      <c r="E931" s="43"/>
      <c r="F931" s="43"/>
    </row>
    <row r="932" spans="1:6" ht="25.5" outlineLevel="1" x14ac:dyDescent="0.2">
      <c r="A932" s="43">
        <v>4</v>
      </c>
      <c r="B932" s="37" t="s">
        <v>1400</v>
      </c>
      <c r="C932" s="43"/>
      <c r="D932" s="43"/>
      <c r="E932" s="43"/>
      <c r="F932" s="43"/>
    </row>
    <row r="933" spans="1:6" ht="51" outlineLevel="1" x14ac:dyDescent="0.2">
      <c r="A933" s="43">
        <v>5</v>
      </c>
      <c r="B933" s="37" t="s">
        <v>1401</v>
      </c>
      <c r="C933" s="43"/>
      <c r="D933" s="43"/>
      <c r="E933" s="43"/>
      <c r="F933" s="43"/>
    </row>
    <row r="934" spans="1:6" ht="25.5" outlineLevel="1" x14ac:dyDescent="0.2">
      <c r="A934" s="43">
        <v>6</v>
      </c>
      <c r="B934" s="37" t="s">
        <v>1402</v>
      </c>
      <c r="C934" s="43"/>
      <c r="D934" s="43"/>
      <c r="E934" s="43"/>
      <c r="F934" s="43"/>
    </row>
    <row r="935" spans="1:6" ht="38.25" outlineLevel="1" x14ac:dyDescent="0.2">
      <c r="A935" s="43">
        <v>7</v>
      </c>
      <c r="B935" s="37" t="s">
        <v>1403</v>
      </c>
      <c r="C935" s="43"/>
      <c r="D935" s="43"/>
      <c r="E935" s="43"/>
      <c r="F935" s="43"/>
    </row>
    <row r="936" spans="1:6" ht="25.5" outlineLevel="1" x14ac:dyDescent="0.2">
      <c r="A936" s="43">
        <v>8</v>
      </c>
      <c r="B936" s="37" t="s">
        <v>1404</v>
      </c>
      <c r="C936" s="43"/>
      <c r="D936" s="43"/>
      <c r="E936" s="43"/>
      <c r="F936" s="43"/>
    </row>
    <row r="937" spans="1:6" ht="38.25" outlineLevel="1" x14ac:dyDescent="0.2">
      <c r="A937" s="43">
        <v>9</v>
      </c>
      <c r="B937" s="37" t="s">
        <v>1405</v>
      </c>
      <c r="C937" s="43"/>
      <c r="D937" s="43"/>
      <c r="E937" s="43"/>
      <c r="F937" s="43"/>
    </row>
    <row r="938" spans="1:6" outlineLevel="1" x14ac:dyDescent="0.2">
      <c r="A938" s="43"/>
      <c r="B938" s="43"/>
      <c r="C938" s="43"/>
      <c r="D938" s="43"/>
      <c r="E938" s="43"/>
      <c r="F938" s="43"/>
    </row>
    <row r="939" spans="1:6" outlineLevel="1" x14ac:dyDescent="0.2">
      <c r="A939" s="33" t="s">
        <v>18</v>
      </c>
      <c r="B939" s="34"/>
      <c r="C939" s="43"/>
      <c r="D939" s="43"/>
      <c r="E939" s="43"/>
      <c r="F939" s="43"/>
    </row>
    <row r="940" spans="1:6" ht="25.5" outlineLevel="1" x14ac:dyDescent="0.2">
      <c r="A940" s="43">
        <v>1</v>
      </c>
      <c r="B940" s="37" t="s">
        <v>1406</v>
      </c>
      <c r="C940" s="43"/>
      <c r="D940" s="43"/>
      <c r="E940" s="43"/>
      <c r="F940" s="43"/>
    </row>
    <row r="941" spans="1:6" ht="38.25" outlineLevel="1" x14ac:dyDescent="0.2">
      <c r="A941" s="43">
        <v>2</v>
      </c>
      <c r="B941" s="37" t="s">
        <v>1407</v>
      </c>
      <c r="C941" s="43"/>
      <c r="D941" s="43"/>
      <c r="E941" s="43"/>
      <c r="F941" s="43"/>
    </row>
    <row r="942" spans="1:6" outlineLevel="1" x14ac:dyDescent="0.2">
      <c r="A942" s="43">
        <v>3</v>
      </c>
      <c r="B942" s="37" t="s">
        <v>1408</v>
      </c>
      <c r="C942" s="43"/>
      <c r="D942" s="43"/>
      <c r="E942" s="43"/>
      <c r="F942" s="43"/>
    </row>
    <row r="943" spans="1:6" ht="25.5" outlineLevel="1" x14ac:dyDescent="0.2">
      <c r="A943" s="43">
        <v>4</v>
      </c>
      <c r="B943" s="37" t="s">
        <v>1409</v>
      </c>
      <c r="C943" s="43"/>
      <c r="D943" s="43"/>
      <c r="E943" s="43"/>
      <c r="F943" s="43"/>
    </row>
    <row r="944" spans="1:6" ht="25.5" outlineLevel="1" x14ac:dyDescent="0.2">
      <c r="A944" s="43">
        <v>5</v>
      </c>
      <c r="B944" s="37" t="s">
        <v>1410</v>
      </c>
      <c r="C944" s="43"/>
      <c r="D944" s="43"/>
      <c r="E944" s="43"/>
      <c r="F944" s="43"/>
    </row>
    <row r="945" spans="1:6" outlineLevel="1" x14ac:dyDescent="0.2">
      <c r="A945" s="43">
        <v>6</v>
      </c>
      <c r="B945" s="37" t="s">
        <v>1411</v>
      </c>
      <c r="C945" s="43"/>
      <c r="D945" s="43"/>
      <c r="E945" s="43"/>
      <c r="F945" s="43"/>
    </row>
    <row r="946" spans="1:6" ht="38.25" outlineLevel="1" x14ac:dyDescent="0.2">
      <c r="A946" s="43">
        <v>7</v>
      </c>
      <c r="B946" s="37" t="s">
        <v>1412</v>
      </c>
      <c r="C946" s="43"/>
      <c r="D946" s="43"/>
      <c r="E946" s="43"/>
      <c r="F946" s="43"/>
    </row>
    <row r="947" spans="1:6" outlineLevel="1" x14ac:dyDescent="0.2">
      <c r="A947" s="43"/>
      <c r="B947" s="43"/>
      <c r="C947" s="43"/>
      <c r="D947" s="43"/>
      <c r="E947" s="43"/>
      <c r="F947" s="43"/>
    </row>
    <row r="948" spans="1:6" outlineLevel="1" x14ac:dyDescent="0.2">
      <c r="A948" s="33" t="s">
        <v>21</v>
      </c>
      <c r="B948" s="34"/>
      <c r="C948" s="43"/>
      <c r="D948" s="43"/>
      <c r="E948" s="43"/>
      <c r="F948" s="43"/>
    </row>
    <row r="949" spans="1:6" ht="25.5" outlineLevel="1" x14ac:dyDescent="0.2">
      <c r="A949" s="43">
        <v>1</v>
      </c>
      <c r="B949" s="37" t="s">
        <v>1413</v>
      </c>
      <c r="C949" s="43"/>
      <c r="D949" s="43"/>
      <c r="E949" s="43"/>
      <c r="F949" s="43"/>
    </row>
    <row r="950" spans="1:6" ht="25.5" outlineLevel="1" x14ac:dyDescent="0.2">
      <c r="A950" s="43">
        <v>2</v>
      </c>
      <c r="B950" s="37" t="s">
        <v>1414</v>
      </c>
      <c r="C950" s="43"/>
      <c r="D950" s="43"/>
      <c r="E950" s="43"/>
      <c r="F950" s="43"/>
    </row>
    <row r="951" spans="1:6" ht="25.5" outlineLevel="1" x14ac:dyDescent="0.2">
      <c r="A951" s="43">
        <v>3</v>
      </c>
      <c r="B951" s="37" t="s">
        <v>1415</v>
      </c>
      <c r="C951" s="43"/>
      <c r="D951" s="43"/>
      <c r="E951" s="43"/>
      <c r="F951" s="43"/>
    </row>
    <row r="952" spans="1:6" ht="38.25" outlineLevel="1" x14ac:dyDescent="0.2">
      <c r="A952" s="43">
        <v>4</v>
      </c>
      <c r="B952" s="37" t="s">
        <v>1416</v>
      </c>
      <c r="C952" s="43"/>
      <c r="D952" s="43"/>
      <c r="E952" s="43"/>
      <c r="F952" s="43"/>
    </row>
    <row r="953" spans="1:6" ht="38.25" outlineLevel="1" x14ac:dyDescent="0.2">
      <c r="A953" s="43">
        <v>5</v>
      </c>
      <c r="B953" s="37" t="s">
        <v>1417</v>
      </c>
      <c r="C953" s="43"/>
      <c r="D953" s="43"/>
      <c r="E953" s="43"/>
      <c r="F953" s="43"/>
    </row>
    <row r="954" spans="1:6" ht="38.25" outlineLevel="1" x14ac:dyDescent="0.2">
      <c r="A954" s="43">
        <v>6</v>
      </c>
      <c r="B954" s="37" t="s">
        <v>1418</v>
      </c>
      <c r="C954" s="43"/>
      <c r="D954" s="43"/>
      <c r="E954" s="43"/>
      <c r="F954" s="43"/>
    </row>
    <row r="955" spans="1:6" ht="25.5" outlineLevel="1" x14ac:dyDescent="0.2">
      <c r="A955" s="43">
        <v>7</v>
      </c>
      <c r="B955" s="37" t="s">
        <v>1419</v>
      </c>
      <c r="C955" s="43"/>
      <c r="D955" s="43"/>
      <c r="E955" s="43"/>
      <c r="F955" s="43"/>
    </row>
    <row r="956" spans="1:6" outlineLevel="1" x14ac:dyDescent="0.2">
      <c r="A956" s="43"/>
      <c r="B956" s="43"/>
      <c r="C956" s="43"/>
      <c r="D956" s="43"/>
      <c r="E956" s="43"/>
      <c r="F956" s="43"/>
    </row>
    <row r="957" spans="1:6" outlineLevel="1" x14ac:dyDescent="0.2">
      <c r="A957" s="33" t="s">
        <v>24</v>
      </c>
      <c r="B957" s="34"/>
      <c r="C957" s="43"/>
      <c r="D957" s="43"/>
      <c r="E957" s="43"/>
      <c r="F957" s="43"/>
    </row>
    <row r="958" spans="1:6" ht="25.5" outlineLevel="1" x14ac:dyDescent="0.2">
      <c r="A958" s="43">
        <v>1</v>
      </c>
      <c r="B958" s="37" t="s">
        <v>1420</v>
      </c>
      <c r="C958" s="43"/>
      <c r="D958" s="43"/>
      <c r="E958" s="43"/>
      <c r="F958" s="43"/>
    </row>
    <row r="959" spans="1:6" ht="25.5" outlineLevel="1" x14ac:dyDescent="0.2">
      <c r="A959" s="43">
        <v>2</v>
      </c>
      <c r="B959" s="37" t="s">
        <v>1421</v>
      </c>
      <c r="C959" s="43"/>
      <c r="D959" s="43"/>
      <c r="E959" s="43"/>
      <c r="F959" s="43"/>
    </row>
    <row r="960" spans="1:6" ht="38.25" outlineLevel="1" x14ac:dyDescent="0.2">
      <c r="A960" s="43">
        <v>3</v>
      </c>
      <c r="B960" s="37" t="s">
        <v>1422</v>
      </c>
      <c r="C960" s="43"/>
      <c r="D960" s="43"/>
      <c r="E960" s="43"/>
      <c r="F960" s="43"/>
    </row>
    <row r="961" spans="1:6" outlineLevel="1" x14ac:dyDescent="0.2">
      <c r="A961" s="43">
        <v>4</v>
      </c>
      <c r="B961" s="37" t="s">
        <v>1423</v>
      </c>
      <c r="C961" s="43"/>
      <c r="D961" s="43"/>
      <c r="E961" s="43"/>
      <c r="F961" s="43"/>
    </row>
    <row r="962" spans="1:6" ht="25.5" outlineLevel="1" x14ac:dyDescent="0.2">
      <c r="A962" s="43">
        <v>5</v>
      </c>
      <c r="B962" s="37" t="s">
        <v>1424</v>
      </c>
      <c r="C962" s="43"/>
      <c r="D962" s="43"/>
      <c r="E962" s="43"/>
      <c r="F962" s="43"/>
    </row>
    <row r="963" spans="1:6" outlineLevel="1" x14ac:dyDescent="0.2">
      <c r="A963" s="43"/>
      <c r="B963" s="43"/>
      <c r="C963" s="43"/>
      <c r="D963" s="43"/>
      <c r="E963" s="43"/>
      <c r="F963" s="43"/>
    </row>
    <row r="964" spans="1:6" outlineLevel="1" x14ac:dyDescent="0.2">
      <c r="A964" s="33" t="s">
        <v>27</v>
      </c>
      <c r="B964" s="34"/>
      <c r="C964" s="43"/>
      <c r="D964" s="43"/>
      <c r="E964" s="43"/>
      <c r="F964" s="43"/>
    </row>
    <row r="965" spans="1:6" outlineLevel="1" x14ac:dyDescent="0.2">
      <c r="A965" s="43">
        <v>1</v>
      </c>
      <c r="B965" s="37" t="s">
        <v>1425</v>
      </c>
      <c r="C965" s="43"/>
      <c r="D965" s="43"/>
      <c r="E965" s="43"/>
      <c r="F965" s="43"/>
    </row>
    <row r="966" spans="1:6" ht="25.5" outlineLevel="1" x14ac:dyDescent="0.2">
      <c r="A966" s="43">
        <v>2</v>
      </c>
      <c r="B966" s="37" t="s">
        <v>1426</v>
      </c>
      <c r="C966" s="43"/>
      <c r="D966" s="43"/>
      <c r="E966" s="43"/>
      <c r="F966" s="43"/>
    </row>
    <row r="967" spans="1:6" ht="25.5" outlineLevel="1" x14ac:dyDescent="0.2">
      <c r="A967" s="43">
        <v>3</v>
      </c>
      <c r="B967" s="37" t="s">
        <v>1427</v>
      </c>
      <c r="C967" s="43"/>
      <c r="D967" s="43"/>
      <c r="E967" s="43"/>
      <c r="F967" s="43"/>
    </row>
    <row r="968" spans="1:6" ht="25.5" outlineLevel="1" x14ac:dyDescent="0.2">
      <c r="A968" s="43">
        <v>4</v>
      </c>
      <c r="B968" s="37" t="s">
        <v>1428</v>
      </c>
      <c r="C968" s="43"/>
      <c r="D968" s="43"/>
      <c r="E968" s="43"/>
      <c r="F968" s="43"/>
    </row>
    <row r="969" spans="1:6" outlineLevel="1" x14ac:dyDescent="0.2">
      <c r="A969" s="43">
        <v>5</v>
      </c>
      <c r="B969" s="37" t="s">
        <v>1429</v>
      </c>
      <c r="C969" s="43"/>
      <c r="D969" s="43"/>
      <c r="E969" s="43"/>
      <c r="F969" s="43"/>
    </row>
    <row r="970" spans="1:6" ht="25.5" outlineLevel="1" x14ac:dyDescent="0.2">
      <c r="A970" s="43">
        <v>6</v>
      </c>
      <c r="B970" s="37" t="s">
        <v>1430</v>
      </c>
      <c r="C970" s="43"/>
      <c r="D970" s="43"/>
      <c r="E970" s="43"/>
      <c r="F970" s="43"/>
    </row>
    <row r="971" spans="1:6" ht="25.5" outlineLevel="1" x14ac:dyDescent="0.2">
      <c r="A971" s="43">
        <v>7</v>
      </c>
      <c r="B971" s="37" t="s">
        <v>1431</v>
      </c>
      <c r="C971" s="43"/>
      <c r="D971" s="43"/>
      <c r="E971" s="43"/>
      <c r="F971" s="43"/>
    </row>
    <row r="972" spans="1:6" ht="25.5" outlineLevel="1" x14ac:dyDescent="0.2">
      <c r="A972" s="43">
        <v>8</v>
      </c>
      <c r="B972" s="37" t="s">
        <v>1432</v>
      </c>
      <c r="C972" s="43"/>
      <c r="D972" s="43"/>
      <c r="E972" s="43"/>
      <c r="F972" s="43"/>
    </row>
    <row r="973" spans="1:6" outlineLevel="1" x14ac:dyDescent="0.2">
      <c r="A973" s="43"/>
      <c r="B973" s="43"/>
      <c r="C973" s="43"/>
      <c r="D973" s="43"/>
      <c r="E973" s="43"/>
      <c r="F973" s="43"/>
    </row>
    <row r="974" spans="1:6" outlineLevel="1" x14ac:dyDescent="0.2">
      <c r="A974" s="33" t="s">
        <v>30</v>
      </c>
      <c r="B974" s="34"/>
      <c r="C974" s="43"/>
      <c r="D974" s="43"/>
      <c r="E974" s="43"/>
      <c r="F974" s="43"/>
    </row>
    <row r="975" spans="1:6" ht="25.5" outlineLevel="1" x14ac:dyDescent="0.2">
      <c r="A975" s="43">
        <v>1</v>
      </c>
      <c r="B975" s="37" t="s">
        <v>1433</v>
      </c>
      <c r="C975" s="43"/>
      <c r="D975" s="43"/>
      <c r="E975" s="43"/>
      <c r="F975" s="43"/>
    </row>
    <row r="976" spans="1:6" ht="25.5" outlineLevel="1" x14ac:dyDescent="0.2">
      <c r="A976" s="43">
        <v>2</v>
      </c>
      <c r="B976" s="37" t="s">
        <v>1426</v>
      </c>
      <c r="C976" s="43"/>
      <c r="D976" s="43"/>
      <c r="E976" s="43"/>
      <c r="F976" s="43"/>
    </row>
    <row r="977" spans="1:6" ht="25.5" outlineLevel="1" x14ac:dyDescent="0.2">
      <c r="A977" s="43">
        <v>3</v>
      </c>
      <c r="B977" s="37" t="s">
        <v>1427</v>
      </c>
      <c r="C977" s="43"/>
      <c r="D977" s="43"/>
      <c r="E977" s="43"/>
      <c r="F977" s="43"/>
    </row>
    <row r="978" spans="1:6" ht="25.5" outlineLevel="1" x14ac:dyDescent="0.2">
      <c r="A978" s="43">
        <v>4</v>
      </c>
      <c r="B978" s="37" t="s">
        <v>1428</v>
      </c>
      <c r="C978" s="43"/>
      <c r="D978" s="43"/>
      <c r="E978" s="43"/>
      <c r="F978" s="43"/>
    </row>
    <row r="979" spans="1:6" outlineLevel="1" x14ac:dyDescent="0.2">
      <c r="A979" s="43">
        <v>5</v>
      </c>
      <c r="B979" s="37" t="s">
        <v>1429</v>
      </c>
      <c r="C979" s="43"/>
      <c r="D979" s="43"/>
      <c r="E979" s="43"/>
      <c r="F979" s="43"/>
    </row>
    <row r="980" spans="1:6" ht="25.5" outlineLevel="1" x14ac:dyDescent="0.2">
      <c r="A980" s="43">
        <v>6</v>
      </c>
      <c r="B980" s="37" t="s">
        <v>1430</v>
      </c>
      <c r="C980" s="43"/>
      <c r="D980" s="43"/>
      <c r="E980" s="43"/>
      <c r="F980" s="43"/>
    </row>
    <row r="981" spans="1:6" ht="25.5" outlineLevel="1" x14ac:dyDescent="0.2">
      <c r="A981" s="43">
        <v>7</v>
      </c>
      <c r="B981" s="37" t="s">
        <v>1431</v>
      </c>
      <c r="C981" s="43"/>
      <c r="D981" s="43"/>
      <c r="E981" s="43"/>
      <c r="F981" s="43"/>
    </row>
    <row r="982" spans="1:6" ht="25.5" outlineLevel="1" x14ac:dyDescent="0.2">
      <c r="A982" s="43">
        <v>8</v>
      </c>
      <c r="B982" s="37" t="s">
        <v>1432</v>
      </c>
      <c r="C982" s="43"/>
      <c r="D982" s="43"/>
      <c r="E982" s="43"/>
      <c r="F982" s="43"/>
    </row>
    <row r="983" spans="1:6" outlineLevel="1" x14ac:dyDescent="0.2">
      <c r="A983" s="43"/>
      <c r="B983" s="43"/>
      <c r="C983" s="43"/>
      <c r="D983" s="43"/>
      <c r="E983" s="43"/>
      <c r="F983" s="43"/>
    </row>
    <row r="984" spans="1:6" outlineLevel="1" x14ac:dyDescent="0.2">
      <c r="A984" s="33" t="s">
        <v>32</v>
      </c>
      <c r="B984" s="34"/>
      <c r="C984" s="43"/>
      <c r="D984" s="43"/>
      <c r="E984" s="43"/>
      <c r="F984" s="43"/>
    </row>
    <row r="985" spans="1:6" ht="25.5" outlineLevel="1" x14ac:dyDescent="0.2">
      <c r="A985" s="43">
        <v>1</v>
      </c>
      <c r="B985" s="37" t="s">
        <v>1434</v>
      </c>
      <c r="C985" s="43"/>
      <c r="D985" s="43"/>
      <c r="E985" s="43"/>
      <c r="F985" s="43"/>
    </row>
    <row r="986" spans="1:6" ht="25.5" outlineLevel="1" x14ac:dyDescent="0.2">
      <c r="A986" s="43">
        <v>2</v>
      </c>
      <c r="B986" s="37" t="s">
        <v>1435</v>
      </c>
      <c r="C986" s="43"/>
      <c r="D986" s="43"/>
      <c r="E986" s="43"/>
      <c r="F986" s="43"/>
    </row>
    <row r="987" spans="1:6" ht="25.5" outlineLevel="1" x14ac:dyDescent="0.2">
      <c r="A987" s="43">
        <v>3</v>
      </c>
      <c r="B987" s="37" t="s">
        <v>1436</v>
      </c>
      <c r="C987" s="43"/>
      <c r="D987" s="43"/>
      <c r="E987" s="43"/>
      <c r="F987" s="43"/>
    </row>
    <row r="988" spans="1:6" ht="25.5" outlineLevel="1" x14ac:dyDescent="0.2">
      <c r="A988" s="43">
        <v>4</v>
      </c>
      <c r="B988" s="37" t="s">
        <v>1437</v>
      </c>
      <c r="C988" s="43"/>
      <c r="D988" s="43"/>
      <c r="E988" s="43"/>
      <c r="F988" s="43"/>
    </row>
    <row r="989" spans="1:6" ht="25.5" outlineLevel="1" x14ac:dyDescent="0.2">
      <c r="A989" s="43">
        <v>5</v>
      </c>
      <c r="B989" s="37" t="s">
        <v>1438</v>
      </c>
      <c r="C989" s="43"/>
      <c r="D989" s="43"/>
      <c r="E989" s="43"/>
      <c r="F989" s="43"/>
    </row>
    <row r="990" spans="1:6" ht="38.25" outlineLevel="1" x14ac:dyDescent="0.2">
      <c r="A990" s="43">
        <v>6</v>
      </c>
      <c r="B990" s="37" t="s">
        <v>1439</v>
      </c>
      <c r="C990" s="43"/>
      <c r="D990" s="43"/>
      <c r="E990" s="43"/>
      <c r="F990" s="43"/>
    </row>
    <row r="991" spans="1:6" outlineLevel="1" x14ac:dyDescent="0.2">
      <c r="A991" s="43">
        <v>7</v>
      </c>
      <c r="B991" s="37" t="s">
        <v>1440</v>
      </c>
      <c r="C991" s="43"/>
      <c r="D991" s="43"/>
      <c r="E991" s="43"/>
      <c r="F991" s="43"/>
    </row>
    <row r="992" spans="1:6" outlineLevel="1" x14ac:dyDescent="0.2">
      <c r="A992" s="43"/>
      <c r="B992" s="43"/>
      <c r="C992" s="43"/>
      <c r="D992" s="43"/>
      <c r="E992" s="43"/>
      <c r="F992" s="43"/>
    </row>
    <row r="993" spans="1:6" outlineLevel="1" x14ac:dyDescent="0.2">
      <c r="A993" s="33" t="s">
        <v>35</v>
      </c>
      <c r="B993" s="34"/>
      <c r="C993" s="43"/>
      <c r="D993" s="43"/>
      <c r="E993" s="43"/>
      <c r="F993" s="43"/>
    </row>
    <row r="994" spans="1:6" ht="25.5" outlineLevel="1" x14ac:dyDescent="0.2">
      <c r="A994" s="43">
        <v>1</v>
      </c>
      <c r="B994" s="37" t="s">
        <v>1441</v>
      </c>
      <c r="C994" s="43"/>
      <c r="D994" s="43"/>
      <c r="E994" s="43"/>
      <c r="F994" s="43"/>
    </row>
    <row r="995" spans="1:6" ht="25.5" outlineLevel="1" x14ac:dyDescent="0.2">
      <c r="A995" s="43">
        <v>2</v>
      </c>
      <c r="B995" s="37" t="s">
        <v>1442</v>
      </c>
      <c r="C995" s="43"/>
      <c r="D995" s="43"/>
      <c r="E995" s="43"/>
      <c r="F995" s="43"/>
    </row>
    <row r="996" spans="1:6" ht="25.5" outlineLevel="1" x14ac:dyDescent="0.2">
      <c r="A996" s="43">
        <v>3</v>
      </c>
      <c r="B996" s="37" t="s">
        <v>1443</v>
      </c>
      <c r="C996" s="43"/>
      <c r="D996" s="43"/>
      <c r="E996" s="43"/>
      <c r="F996" s="43"/>
    </row>
    <row r="997" spans="1:6" ht="25.5" outlineLevel="1" x14ac:dyDescent="0.2">
      <c r="A997" s="43">
        <v>4</v>
      </c>
      <c r="B997" s="37" t="s">
        <v>1444</v>
      </c>
      <c r="C997" s="43"/>
      <c r="D997" s="43"/>
      <c r="E997" s="43"/>
      <c r="F997" s="43"/>
    </row>
    <row r="998" spans="1:6" ht="25.5" outlineLevel="1" x14ac:dyDescent="0.2">
      <c r="A998" s="43">
        <v>5</v>
      </c>
      <c r="B998" s="37" t="s">
        <v>1445</v>
      </c>
      <c r="C998" s="43"/>
      <c r="D998" s="43"/>
      <c r="E998" s="43"/>
      <c r="F998" s="43"/>
    </row>
    <row r="999" spans="1:6" ht="25.5" outlineLevel="1" x14ac:dyDescent="0.2">
      <c r="A999" s="43">
        <v>6</v>
      </c>
      <c r="B999" s="37" t="s">
        <v>1446</v>
      </c>
      <c r="C999" s="43"/>
      <c r="D999" s="43"/>
      <c r="E999" s="43"/>
      <c r="F999" s="43"/>
    </row>
    <row r="1000" spans="1:6" ht="38.25" outlineLevel="1" x14ac:dyDescent="0.2">
      <c r="A1000" s="43">
        <v>7</v>
      </c>
      <c r="B1000" s="37" t="s">
        <v>1447</v>
      </c>
      <c r="C1000" s="43"/>
      <c r="D1000" s="43"/>
      <c r="E1000" s="43"/>
      <c r="F1000" s="43"/>
    </row>
    <row r="1001" spans="1:6" outlineLevel="1" x14ac:dyDescent="0.2">
      <c r="A1001" s="43"/>
      <c r="B1001" s="43"/>
      <c r="C1001" s="43"/>
      <c r="D1001" s="43"/>
      <c r="E1001" s="43"/>
      <c r="F1001" s="43"/>
    </row>
    <row r="1002" spans="1:6" outlineLevel="1" x14ac:dyDescent="0.2">
      <c r="A1002" s="33" t="s">
        <v>37</v>
      </c>
      <c r="B1002" s="34"/>
      <c r="C1002" s="43"/>
      <c r="D1002" s="43"/>
      <c r="E1002" s="43"/>
      <c r="F1002" s="43"/>
    </row>
    <row r="1003" spans="1:6" ht="25.5" outlineLevel="1" x14ac:dyDescent="0.2">
      <c r="A1003" s="43">
        <v>1</v>
      </c>
      <c r="B1003" s="37" t="s">
        <v>1448</v>
      </c>
      <c r="C1003" s="43"/>
      <c r="D1003" s="43"/>
      <c r="E1003" s="43"/>
      <c r="F1003" s="43"/>
    </row>
    <row r="1004" spans="1:6" ht="25.5" outlineLevel="1" x14ac:dyDescent="0.2">
      <c r="A1004" s="43">
        <v>2</v>
      </c>
      <c r="B1004" s="37" t="s">
        <v>1442</v>
      </c>
      <c r="C1004" s="43"/>
      <c r="D1004" s="43"/>
      <c r="E1004" s="43"/>
      <c r="F1004" s="43"/>
    </row>
    <row r="1005" spans="1:6" ht="25.5" outlineLevel="1" x14ac:dyDescent="0.2">
      <c r="A1005" s="43">
        <v>3</v>
      </c>
      <c r="B1005" s="37" t="s">
        <v>1443</v>
      </c>
      <c r="C1005" s="43"/>
      <c r="D1005" s="43"/>
      <c r="E1005" s="43"/>
      <c r="F1005" s="43"/>
    </row>
    <row r="1006" spans="1:6" ht="25.5" outlineLevel="1" x14ac:dyDescent="0.2">
      <c r="A1006" s="43">
        <v>4</v>
      </c>
      <c r="B1006" s="37" t="s">
        <v>1444</v>
      </c>
      <c r="C1006" s="43"/>
      <c r="D1006" s="43"/>
      <c r="E1006" s="43"/>
      <c r="F1006" s="43"/>
    </row>
    <row r="1007" spans="1:6" ht="25.5" outlineLevel="1" x14ac:dyDescent="0.2">
      <c r="A1007" s="43">
        <v>5</v>
      </c>
      <c r="B1007" s="37" t="s">
        <v>1445</v>
      </c>
      <c r="C1007" s="43"/>
      <c r="D1007" s="43"/>
      <c r="E1007" s="43"/>
      <c r="F1007" s="43"/>
    </row>
    <row r="1008" spans="1:6" ht="25.5" outlineLevel="1" x14ac:dyDescent="0.2">
      <c r="A1008" s="43">
        <v>6</v>
      </c>
      <c r="B1008" s="37" t="s">
        <v>1446</v>
      </c>
      <c r="C1008" s="43"/>
      <c r="D1008" s="43"/>
      <c r="E1008" s="43"/>
      <c r="F1008" s="43"/>
    </row>
    <row r="1009" spans="1:6" ht="38.25" outlineLevel="1" x14ac:dyDescent="0.2">
      <c r="A1009" s="43">
        <v>7</v>
      </c>
      <c r="B1009" s="37" t="s">
        <v>1447</v>
      </c>
      <c r="C1009" s="43"/>
      <c r="D1009" s="43"/>
      <c r="E1009" s="43"/>
      <c r="F1009" s="43"/>
    </row>
    <row r="1010" spans="1:6" outlineLevel="1" x14ac:dyDescent="0.2">
      <c r="A1010" s="43"/>
      <c r="B1010" s="43"/>
      <c r="C1010" s="43"/>
      <c r="D1010" s="43"/>
      <c r="E1010" s="43"/>
      <c r="F1010" s="43"/>
    </row>
    <row r="1011" spans="1:6" outlineLevel="1" x14ac:dyDescent="0.2">
      <c r="A1011" s="33" t="s">
        <v>41</v>
      </c>
      <c r="B1011" s="34"/>
      <c r="C1011" s="43"/>
      <c r="D1011" s="43"/>
      <c r="E1011" s="43"/>
      <c r="F1011" s="43"/>
    </row>
    <row r="1012" spans="1:6" ht="25.5" outlineLevel="1" x14ac:dyDescent="0.2">
      <c r="A1012" s="43">
        <v>1</v>
      </c>
      <c r="B1012" s="37" t="s">
        <v>1449</v>
      </c>
      <c r="C1012" s="43"/>
      <c r="D1012" s="43"/>
      <c r="E1012" s="43"/>
      <c r="F1012" s="43"/>
    </row>
    <row r="1013" spans="1:6" ht="25.5" outlineLevel="1" x14ac:dyDescent="0.2">
      <c r="A1013" s="43">
        <v>2</v>
      </c>
      <c r="B1013" s="37" t="s">
        <v>1450</v>
      </c>
      <c r="C1013" s="43"/>
      <c r="D1013" s="43"/>
      <c r="E1013" s="43"/>
      <c r="F1013" s="43"/>
    </row>
    <row r="1014" spans="1:6" ht="25.5" outlineLevel="1" x14ac:dyDescent="0.2">
      <c r="A1014" s="43">
        <v>3</v>
      </c>
      <c r="B1014" s="37" t="s">
        <v>1451</v>
      </c>
      <c r="C1014" s="43"/>
      <c r="D1014" s="43"/>
      <c r="E1014" s="43"/>
      <c r="F1014" s="43"/>
    </row>
    <row r="1015" spans="1:6" ht="25.5" outlineLevel="1" x14ac:dyDescent="0.2">
      <c r="A1015" s="43">
        <v>4</v>
      </c>
      <c r="B1015" s="37" t="s">
        <v>1452</v>
      </c>
      <c r="C1015" s="43"/>
      <c r="D1015" s="43"/>
      <c r="E1015" s="43"/>
      <c r="F1015" s="43"/>
    </row>
    <row r="1016" spans="1:6" ht="38.25" outlineLevel="1" x14ac:dyDescent="0.2">
      <c r="A1016" s="43">
        <v>5</v>
      </c>
      <c r="B1016" s="37" t="s">
        <v>1453</v>
      </c>
      <c r="C1016" s="43"/>
      <c r="D1016" s="43"/>
      <c r="E1016" s="43"/>
      <c r="F1016" s="43"/>
    </row>
    <row r="1017" spans="1:6" ht="25.5" outlineLevel="1" x14ac:dyDescent="0.2">
      <c r="A1017" s="43">
        <v>6</v>
      </c>
      <c r="B1017" s="37" t="s">
        <v>1454</v>
      </c>
      <c r="C1017" s="43"/>
      <c r="D1017" s="43"/>
      <c r="E1017" s="43"/>
      <c r="F1017" s="43"/>
    </row>
    <row r="1018" spans="1:6" outlineLevel="1" x14ac:dyDescent="0.2">
      <c r="A1018" s="43">
        <v>7</v>
      </c>
      <c r="B1018" s="37" t="s">
        <v>1455</v>
      </c>
      <c r="C1018" s="43"/>
      <c r="D1018" s="43"/>
      <c r="E1018" s="43"/>
      <c r="F1018" s="43"/>
    </row>
    <row r="1019" spans="1:6" outlineLevel="1" x14ac:dyDescent="0.2">
      <c r="A1019" s="43"/>
      <c r="B1019" s="43"/>
      <c r="C1019" s="43"/>
      <c r="D1019" s="43"/>
      <c r="E1019" s="43"/>
      <c r="F1019" s="43"/>
    </row>
    <row r="1020" spans="1:6" outlineLevel="1" x14ac:dyDescent="0.2">
      <c r="A1020" s="33" t="s">
        <v>44</v>
      </c>
      <c r="B1020" s="34"/>
      <c r="C1020" s="43"/>
      <c r="D1020" s="43"/>
      <c r="E1020" s="43"/>
      <c r="F1020" s="43"/>
    </row>
    <row r="1021" spans="1:6" ht="25.5" outlineLevel="1" x14ac:dyDescent="0.2">
      <c r="A1021" s="43">
        <v>1</v>
      </c>
      <c r="B1021" s="37" t="s">
        <v>1456</v>
      </c>
      <c r="C1021" s="43"/>
      <c r="D1021" s="43"/>
      <c r="E1021" s="43"/>
      <c r="F1021" s="43"/>
    </row>
    <row r="1022" spans="1:6" outlineLevel="1" x14ac:dyDescent="0.2">
      <c r="A1022" s="43">
        <v>2</v>
      </c>
      <c r="B1022" s="37" t="s">
        <v>1457</v>
      </c>
      <c r="C1022" s="43"/>
      <c r="D1022" s="43"/>
      <c r="E1022" s="43"/>
      <c r="F1022" s="43"/>
    </row>
    <row r="1023" spans="1:6" ht="25.5" outlineLevel="1" x14ac:dyDescent="0.2">
      <c r="A1023" s="43">
        <v>3</v>
      </c>
      <c r="B1023" s="37" t="s">
        <v>1458</v>
      </c>
      <c r="C1023" s="43"/>
      <c r="D1023" s="43"/>
      <c r="E1023" s="43"/>
      <c r="F1023" s="43"/>
    </row>
    <row r="1024" spans="1:6" ht="38.25" outlineLevel="1" x14ac:dyDescent="0.2">
      <c r="A1024" s="43">
        <v>4</v>
      </c>
      <c r="B1024" s="37" t="s">
        <v>1459</v>
      </c>
      <c r="C1024" s="43"/>
      <c r="D1024" s="43"/>
      <c r="E1024" s="43"/>
      <c r="F1024" s="43"/>
    </row>
    <row r="1025" spans="1:6" outlineLevel="1" x14ac:dyDescent="0.2">
      <c r="A1025" s="43">
        <v>5</v>
      </c>
      <c r="B1025" s="37" t="s">
        <v>1460</v>
      </c>
      <c r="C1025" s="43"/>
      <c r="D1025" s="43"/>
      <c r="E1025" s="43"/>
      <c r="F1025" s="43"/>
    </row>
    <row r="1026" spans="1:6" outlineLevel="1" x14ac:dyDescent="0.2">
      <c r="A1026" s="43"/>
      <c r="B1026" s="43"/>
      <c r="C1026" s="43"/>
      <c r="D1026" s="43"/>
      <c r="E1026" s="43"/>
      <c r="F1026" s="43"/>
    </row>
    <row r="1027" spans="1:6" outlineLevel="1" x14ac:dyDescent="0.2">
      <c r="A1027" s="33" t="s">
        <v>46</v>
      </c>
      <c r="B1027" s="34"/>
      <c r="C1027" s="43"/>
      <c r="D1027" s="43"/>
      <c r="E1027" s="43"/>
      <c r="F1027" s="43"/>
    </row>
    <row r="1028" spans="1:6" ht="25.5" outlineLevel="1" x14ac:dyDescent="0.2">
      <c r="A1028" s="43">
        <v>1</v>
      </c>
      <c r="B1028" s="37" t="s">
        <v>1461</v>
      </c>
      <c r="C1028" s="43"/>
      <c r="D1028" s="43"/>
      <c r="E1028" s="43"/>
      <c r="F1028" s="43"/>
    </row>
    <row r="1029" spans="1:6" outlineLevel="1" x14ac:dyDescent="0.2">
      <c r="A1029" s="43">
        <v>2</v>
      </c>
      <c r="B1029" s="37" t="s">
        <v>1462</v>
      </c>
      <c r="C1029" s="43"/>
      <c r="D1029" s="43"/>
      <c r="E1029" s="43"/>
      <c r="F1029" s="43"/>
    </row>
    <row r="1030" spans="1:6" ht="25.5" outlineLevel="1" x14ac:dyDescent="0.2">
      <c r="A1030" s="43">
        <v>3</v>
      </c>
      <c r="B1030" s="37" t="s">
        <v>1463</v>
      </c>
      <c r="C1030" s="43"/>
      <c r="D1030" s="43"/>
      <c r="E1030" s="43"/>
      <c r="F1030" s="43"/>
    </row>
    <row r="1031" spans="1:6" outlineLevel="1" x14ac:dyDescent="0.2">
      <c r="A1031" s="43">
        <v>4</v>
      </c>
      <c r="B1031" s="37" t="s">
        <v>1464</v>
      </c>
      <c r="C1031" s="43"/>
      <c r="D1031" s="43"/>
      <c r="E1031" s="43"/>
      <c r="F1031" s="43"/>
    </row>
    <row r="1032" spans="1:6" outlineLevel="1" x14ac:dyDescent="0.2">
      <c r="A1032" s="43"/>
      <c r="B1032" s="43"/>
      <c r="C1032" s="43"/>
      <c r="D1032" s="43"/>
      <c r="E1032" s="43"/>
      <c r="F1032" s="43"/>
    </row>
    <row r="1033" spans="1:6" outlineLevel="1" x14ac:dyDescent="0.2">
      <c r="A1033" s="33" t="s">
        <v>48</v>
      </c>
      <c r="B1033" s="34"/>
      <c r="C1033" s="43"/>
      <c r="D1033" s="43"/>
      <c r="E1033" s="43"/>
      <c r="F1033" s="43"/>
    </row>
    <row r="1034" spans="1:6" ht="25.5" outlineLevel="1" x14ac:dyDescent="0.2">
      <c r="A1034" s="43">
        <v>1</v>
      </c>
      <c r="B1034" s="37" t="s">
        <v>1465</v>
      </c>
      <c r="C1034" s="43"/>
      <c r="D1034" s="43"/>
      <c r="E1034" s="43"/>
      <c r="F1034" s="43"/>
    </row>
    <row r="1035" spans="1:6" ht="25.5" outlineLevel="1" x14ac:dyDescent="0.2">
      <c r="A1035" s="43">
        <v>2</v>
      </c>
      <c r="B1035" s="37" t="s">
        <v>1466</v>
      </c>
      <c r="C1035" s="43"/>
      <c r="D1035" s="43"/>
      <c r="E1035" s="43"/>
      <c r="F1035" s="43"/>
    </row>
    <row r="1036" spans="1:6" outlineLevel="1" x14ac:dyDescent="0.2">
      <c r="A1036" s="43">
        <v>3</v>
      </c>
      <c r="B1036" s="37" t="s">
        <v>1467</v>
      </c>
      <c r="C1036" s="43"/>
      <c r="D1036" s="43"/>
      <c r="E1036" s="43"/>
      <c r="F1036" s="43"/>
    </row>
    <row r="1037" spans="1:6" outlineLevel="1" x14ac:dyDescent="0.2">
      <c r="A1037" s="43">
        <v>4</v>
      </c>
      <c r="B1037" s="37" t="s">
        <v>1468</v>
      </c>
      <c r="C1037" s="43"/>
      <c r="D1037" s="43"/>
      <c r="E1037" s="43"/>
      <c r="F1037" s="43"/>
    </row>
    <row r="1038" spans="1:6" ht="25.5" outlineLevel="1" x14ac:dyDescent="0.2">
      <c r="A1038" s="43">
        <v>5</v>
      </c>
      <c r="B1038" s="37" t="s">
        <v>1469</v>
      </c>
      <c r="C1038" s="43"/>
      <c r="D1038" s="43"/>
      <c r="E1038" s="43"/>
      <c r="F1038" s="43"/>
    </row>
    <row r="1039" spans="1:6" ht="25.5" outlineLevel="1" x14ac:dyDescent="0.2">
      <c r="A1039" s="43">
        <v>6</v>
      </c>
      <c r="B1039" s="37" t="s">
        <v>1470</v>
      </c>
      <c r="C1039" s="43"/>
      <c r="D1039" s="43"/>
      <c r="E1039" s="43"/>
      <c r="F1039" s="43"/>
    </row>
    <row r="1040" spans="1:6" outlineLevel="1" x14ac:dyDescent="0.2">
      <c r="A1040" s="43">
        <v>7</v>
      </c>
      <c r="B1040" s="37" t="s">
        <v>1471</v>
      </c>
      <c r="C1040" s="43"/>
      <c r="D1040" s="43"/>
      <c r="E1040" s="43"/>
      <c r="F1040" s="43"/>
    </row>
    <row r="1041" spans="1:6" outlineLevel="1" x14ac:dyDescent="0.2">
      <c r="A1041" s="43"/>
      <c r="B1041" s="43"/>
      <c r="C1041" s="43"/>
      <c r="D1041" s="43"/>
      <c r="E1041" s="43"/>
      <c r="F1041" s="43"/>
    </row>
    <row r="1042" spans="1:6" outlineLevel="1" x14ac:dyDescent="0.2">
      <c r="A1042" s="33" t="s">
        <v>50</v>
      </c>
      <c r="B1042" s="34"/>
      <c r="C1042" s="43"/>
      <c r="D1042" s="43"/>
      <c r="E1042" s="43"/>
      <c r="F1042" s="43"/>
    </row>
    <row r="1043" spans="1:6" ht="25.5" outlineLevel="1" x14ac:dyDescent="0.2">
      <c r="A1043" s="43">
        <v>1</v>
      </c>
      <c r="B1043" s="37" t="s">
        <v>1472</v>
      </c>
      <c r="C1043" s="43"/>
      <c r="D1043" s="43"/>
      <c r="E1043" s="43"/>
      <c r="F1043" s="43"/>
    </row>
    <row r="1044" spans="1:6" ht="25.5" outlineLevel="1" x14ac:dyDescent="0.2">
      <c r="A1044" s="43">
        <v>2</v>
      </c>
      <c r="B1044" s="37" t="s">
        <v>1473</v>
      </c>
      <c r="C1044" s="43"/>
      <c r="D1044" s="43"/>
      <c r="E1044" s="43"/>
      <c r="F1044" s="43"/>
    </row>
    <row r="1045" spans="1:6" outlineLevel="1" x14ac:dyDescent="0.2">
      <c r="A1045" s="43">
        <v>3</v>
      </c>
      <c r="B1045" s="37" t="s">
        <v>1474</v>
      </c>
      <c r="C1045" s="43"/>
      <c r="D1045" s="43"/>
      <c r="E1045" s="43"/>
      <c r="F1045" s="43"/>
    </row>
    <row r="1046" spans="1:6" outlineLevel="1" x14ac:dyDescent="0.2">
      <c r="A1046" s="43">
        <v>4</v>
      </c>
      <c r="B1046" s="37" t="s">
        <v>1475</v>
      </c>
      <c r="C1046" s="43"/>
      <c r="D1046" s="43"/>
      <c r="E1046" s="43"/>
      <c r="F1046" s="43"/>
    </row>
    <row r="1047" spans="1:6" ht="25.5" outlineLevel="1" x14ac:dyDescent="0.2">
      <c r="A1047" s="43">
        <v>5</v>
      </c>
      <c r="B1047" s="37" t="s">
        <v>1476</v>
      </c>
      <c r="C1047" s="43"/>
      <c r="D1047" s="43"/>
      <c r="E1047" s="43"/>
      <c r="F1047" s="43"/>
    </row>
    <row r="1048" spans="1:6" ht="25.5" outlineLevel="1" x14ac:dyDescent="0.2">
      <c r="A1048" s="43">
        <v>6</v>
      </c>
      <c r="B1048" s="37" t="s">
        <v>1477</v>
      </c>
      <c r="C1048" s="43"/>
      <c r="D1048" s="43"/>
      <c r="E1048" s="43"/>
      <c r="F1048" s="43"/>
    </row>
    <row r="1049" spans="1:6" outlineLevel="1" x14ac:dyDescent="0.2">
      <c r="A1049" s="43">
        <v>7</v>
      </c>
      <c r="B1049" s="37" t="s">
        <v>1478</v>
      </c>
      <c r="C1049" s="43"/>
      <c r="D1049" s="43"/>
      <c r="E1049" s="43"/>
      <c r="F1049" s="43"/>
    </row>
    <row r="1050" spans="1:6" outlineLevel="1" x14ac:dyDescent="0.2">
      <c r="A1050" s="43"/>
      <c r="B1050" s="43"/>
      <c r="C1050" s="43"/>
      <c r="D1050" s="43"/>
      <c r="E1050" s="43"/>
      <c r="F1050" s="43"/>
    </row>
    <row r="1051" spans="1:6" outlineLevel="1" x14ac:dyDescent="0.2">
      <c r="A1051" s="33" t="s">
        <v>52</v>
      </c>
      <c r="B1051" s="34"/>
      <c r="C1051" s="43"/>
      <c r="D1051" s="43"/>
      <c r="E1051" s="43"/>
      <c r="F1051" s="43"/>
    </row>
    <row r="1052" spans="1:6" ht="25.5" outlineLevel="1" x14ac:dyDescent="0.2">
      <c r="A1052" s="43">
        <v>1</v>
      </c>
      <c r="B1052" s="37" t="s">
        <v>1479</v>
      </c>
      <c r="C1052" s="43"/>
      <c r="D1052" s="43"/>
      <c r="E1052" s="43"/>
      <c r="F1052" s="43"/>
    </row>
    <row r="1053" spans="1:6" ht="25.5" outlineLevel="1" x14ac:dyDescent="0.2">
      <c r="A1053" s="43">
        <v>2</v>
      </c>
      <c r="B1053" s="37" t="s">
        <v>1480</v>
      </c>
      <c r="C1053" s="43"/>
      <c r="D1053" s="43"/>
      <c r="E1053" s="43"/>
      <c r="F1053" s="43"/>
    </row>
    <row r="1054" spans="1:6" outlineLevel="1" x14ac:dyDescent="0.2">
      <c r="A1054" s="43">
        <v>3</v>
      </c>
      <c r="B1054" s="37" t="s">
        <v>1474</v>
      </c>
      <c r="C1054" s="43"/>
      <c r="D1054" s="43"/>
      <c r="E1054" s="43"/>
      <c r="F1054" s="43"/>
    </row>
    <row r="1055" spans="1:6" outlineLevel="1" x14ac:dyDescent="0.2">
      <c r="A1055" s="43">
        <v>4</v>
      </c>
      <c r="B1055" s="37" t="s">
        <v>1481</v>
      </c>
      <c r="C1055" s="43"/>
      <c r="D1055" s="43"/>
      <c r="E1055" s="43"/>
      <c r="F1055" s="43"/>
    </row>
    <row r="1056" spans="1:6" ht="25.5" outlineLevel="1" x14ac:dyDescent="0.2">
      <c r="A1056" s="43">
        <v>5</v>
      </c>
      <c r="B1056" s="37" t="s">
        <v>1482</v>
      </c>
      <c r="C1056" s="43"/>
      <c r="D1056" s="43"/>
      <c r="E1056" s="43"/>
      <c r="F1056" s="43"/>
    </row>
    <row r="1057" spans="1:6" outlineLevel="1" x14ac:dyDescent="0.2">
      <c r="A1057" s="43">
        <v>6</v>
      </c>
      <c r="B1057" s="37" t="s">
        <v>1483</v>
      </c>
      <c r="C1057" s="43"/>
      <c r="D1057" s="43"/>
      <c r="E1057" s="43"/>
      <c r="F1057" s="43"/>
    </row>
    <row r="1058" spans="1:6" outlineLevel="1" x14ac:dyDescent="0.2">
      <c r="A1058" s="43">
        <v>7</v>
      </c>
      <c r="B1058" s="37" t="s">
        <v>1484</v>
      </c>
      <c r="C1058" s="43"/>
      <c r="D1058" s="43"/>
      <c r="E1058" s="43"/>
      <c r="F1058" s="43"/>
    </row>
    <row r="1059" spans="1:6" outlineLevel="1" x14ac:dyDescent="0.2">
      <c r="A1059" s="43"/>
      <c r="B1059" s="43"/>
      <c r="C1059" s="43"/>
      <c r="D1059" s="43"/>
      <c r="E1059" s="43"/>
      <c r="F1059" s="43"/>
    </row>
    <row r="1060" spans="1:6" outlineLevel="1" x14ac:dyDescent="0.2">
      <c r="A1060" s="33" t="s">
        <v>55</v>
      </c>
      <c r="B1060" s="34"/>
      <c r="C1060" s="43"/>
      <c r="D1060" s="43"/>
      <c r="E1060" s="43"/>
      <c r="F1060" s="43"/>
    </row>
    <row r="1061" spans="1:6" ht="25.5" outlineLevel="1" x14ac:dyDescent="0.2">
      <c r="A1061" s="43">
        <v>1</v>
      </c>
      <c r="B1061" s="37" t="s">
        <v>1485</v>
      </c>
      <c r="C1061" s="43"/>
      <c r="D1061" s="43"/>
      <c r="E1061" s="43"/>
      <c r="F1061" s="43"/>
    </row>
    <row r="1062" spans="1:6" outlineLevel="1" x14ac:dyDescent="0.2">
      <c r="A1062" s="43">
        <v>2</v>
      </c>
      <c r="B1062" s="37" t="s">
        <v>1486</v>
      </c>
      <c r="C1062" s="43"/>
      <c r="D1062" s="43"/>
      <c r="E1062" s="43"/>
      <c r="F1062" s="43"/>
    </row>
    <row r="1063" spans="1:6" outlineLevel="1" x14ac:dyDescent="0.2">
      <c r="A1063" s="43">
        <v>3</v>
      </c>
      <c r="B1063" s="37" t="s">
        <v>1487</v>
      </c>
      <c r="C1063" s="43"/>
      <c r="D1063" s="43"/>
      <c r="E1063" s="43"/>
      <c r="F1063" s="43"/>
    </row>
    <row r="1064" spans="1:6" outlineLevel="1" x14ac:dyDescent="0.2">
      <c r="A1064" s="43">
        <v>4</v>
      </c>
      <c r="B1064" s="37" t="s">
        <v>1488</v>
      </c>
      <c r="C1064" s="43"/>
      <c r="D1064" s="43"/>
      <c r="E1064" s="43"/>
      <c r="F1064" s="43"/>
    </row>
    <row r="1065" spans="1:6" outlineLevel="1" x14ac:dyDescent="0.2">
      <c r="A1065" s="43"/>
      <c r="B1065" s="43"/>
      <c r="C1065" s="43"/>
      <c r="D1065" s="43"/>
      <c r="E1065" s="43"/>
      <c r="F1065" s="43"/>
    </row>
    <row r="1066" spans="1:6" outlineLevel="1" x14ac:dyDescent="0.2">
      <c r="A1066" s="33" t="s">
        <v>57</v>
      </c>
      <c r="B1066" s="34"/>
      <c r="C1066" s="43"/>
      <c r="D1066" s="43"/>
      <c r="E1066" s="43"/>
      <c r="F1066" s="43"/>
    </row>
    <row r="1067" spans="1:6" ht="25.5" outlineLevel="1" x14ac:dyDescent="0.2">
      <c r="A1067" s="43">
        <v>1</v>
      </c>
      <c r="B1067" s="37" t="s">
        <v>1489</v>
      </c>
      <c r="C1067" s="43"/>
      <c r="D1067" s="43"/>
      <c r="E1067" s="43"/>
      <c r="F1067" s="43"/>
    </row>
    <row r="1068" spans="1:6" outlineLevel="1" x14ac:dyDescent="0.2">
      <c r="A1068" s="43">
        <v>2</v>
      </c>
      <c r="B1068" s="37" t="s">
        <v>1490</v>
      </c>
      <c r="C1068" s="43"/>
      <c r="D1068" s="43"/>
      <c r="E1068" s="43"/>
      <c r="F1068" s="43"/>
    </row>
    <row r="1069" spans="1:6" ht="28.5" outlineLevel="1" x14ac:dyDescent="0.2">
      <c r="A1069" s="43">
        <v>3</v>
      </c>
      <c r="B1069" s="38" t="s">
        <v>1491</v>
      </c>
      <c r="C1069" s="43"/>
      <c r="D1069" s="43"/>
      <c r="E1069" s="43"/>
      <c r="F1069" s="43"/>
    </row>
    <row r="1070" spans="1:6" outlineLevel="1" x14ac:dyDescent="0.2">
      <c r="A1070" s="43">
        <v>4</v>
      </c>
      <c r="B1070" s="37" t="s">
        <v>1492</v>
      </c>
      <c r="C1070" s="43"/>
      <c r="D1070" s="43"/>
      <c r="E1070" s="43"/>
      <c r="F1070" s="43"/>
    </row>
    <row r="1071" spans="1:6" ht="25.5" outlineLevel="1" x14ac:dyDescent="0.2">
      <c r="A1071" s="43">
        <v>5</v>
      </c>
      <c r="B1071" s="37" t="s">
        <v>1493</v>
      </c>
      <c r="C1071" s="43"/>
      <c r="D1071" s="43"/>
      <c r="E1071" s="43"/>
      <c r="F1071" s="43"/>
    </row>
    <row r="1072" spans="1:6" outlineLevel="1" x14ac:dyDescent="0.2">
      <c r="A1072" s="43"/>
      <c r="B1072" s="43"/>
      <c r="C1072" s="43"/>
      <c r="D1072" s="43"/>
      <c r="E1072" s="43"/>
      <c r="F1072" s="43"/>
    </row>
    <row r="1073" spans="1:6" outlineLevel="1" x14ac:dyDescent="0.2">
      <c r="A1073" s="33" t="s">
        <v>59</v>
      </c>
      <c r="B1073" s="34"/>
      <c r="C1073" s="43"/>
      <c r="D1073" s="43"/>
      <c r="E1073" s="43"/>
      <c r="F1073" s="43"/>
    </row>
    <row r="1074" spans="1:6" ht="25.5" outlineLevel="1" x14ac:dyDescent="0.2">
      <c r="A1074" s="43">
        <v>1</v>
      </c>
      <c r="B1074" s="37" t="s">
        <v>1494</v>
      </c>
      <c r="C1074" s="43"/>
      <c r="D1074" s="43"/>
      <c r="E1074" s="43"/>
      <c r="F1074" s="43"/>
    </row>
    <row r="1075" spans="1:6" outlineLevel="1" x14ac:dyDescent="0.2">
      <c r="A1075" s="43">
        <v>2</v>
      </c>
      <c r="B1075" s="37" t="s">
        <v>1495</v>
      </c>
      <c r="C1075" s="43"/>
      <c r="D1075" s="43"/>
      <c r="E1075" s="43"/>
      <c r="F1075" s="43"/>
    </row>
    <row r="1076" spans="1:6" outlineLevel="1" x14ac:dyDescent="0.2">
      <c r="A1076" s="43">
        <v>3</v>
      </c>
      <c r="B1076" s="37" t="s">
        <v>1496</v>
      </c>
      <c r="C1076" s="43"/>
      <c r="D1076" s="43"/>
      <c r="E1076" s="43"/>
      <c r="F1076" s="43"/>
    </row>
    <row r="1077" spans="1:6" ht="25.5" outlineLevel="1" x14ac:dyDescent="0.2">
      <c r="A1077" s="43">
        <v>4</v>
      </c>
      <c r="B1077" s="37" t="s">
        <v>1497</v>
      </c>
      <c r="C1077" s="43"/>
      <c r="D1077" s="43"/>
      <c r="E1077" s="43"/>
      <c r="F1077" s="43"/>
    </row>
    <row r="1078" spans="1:6" ht="25.5" outlineLevel="1" x14ac:dyDescent="0.2">
      <c r="A1078" s="43">
        <v>5</v>
      </c>
      <c r="B1078" s="37" t="s">
        <v>1498</v>
      </c>
      <c r="C1078" s="43"/>
      <c r="D1078" s="43"/>
      <c r="E1078" s="43"/>
      <c r="F1078" s="43"/>
    </row>
    <row r="1079" spans="1:6" outlineLevel="1" x14ac:dyDescent="0.2">
      <c r="A1079" s="43"/>
      <c r="B1079" s="43"/>
      <c r="C1079" s="43"/>
      <c r="D1079" s="43"/>
      <c r="E1079" s="43"/>
      <c r="F1079" s="43"/>
    </row>
    <row r="1080" spans="1:6" outlineLevel="1" x14ac:dyDescent="0.2">
      <c r="A1080" s="33" t="s">
        <v>61</v>
      </c>
      <c r="B1080" s="34"/>
      <c r="C1080" s="43"/>
      <c r="D1080" s="43"/>
      <c r="E1080" s="43"/>
      <c r="F1080" s="43"/>
    </row>
    <row r="1081" spans="1:6" ht="25.5" outlineLevel="1" x14ac:dyDescent="0.2">
      <c r="A1081" s="43">
        <v>1</v>
      </c>
      <c r="B1081" s="37" t="s">
        <v>1499</v>
      </c>
      <c r="C1081" s="43"/>
      <c r="D1081" s="43"/>
      <c r="E1081" s="43"/>
      <c r="F1081" s="43"/>
    </row>
    <row r="1082" spans="1:6" outlineLevel="1" x14ac:dyDescent="0.2">
      <c r="A1082" s="43">
        <v>2</v>
      </c>
      <c r="B1082" s="37" t="s">
        <v>1500</v>
      </c>
      <c r="C1082" s="43"/>
      <c r="D1082" s="43"/>
      <c r="E1082" s="43"/>
      <c r="F1082" s="43"/>
    </row>
    <row r="1083" spans="1:6" outlineLevel="1" x14ac:dyDescent="0.2">
      <c r="A1083" s="43">
        <v>3</v>
      </c>
      <c r="B1083" s="37" t="s">
        <v>1501</v>
      </c>
      <c r="C1083" s="43"/>
      <c r="D1083" s="43"/>
      <c r="E1083" s="43"/>
      <c r="F1083" s="43"/>
    </row>
    <row r="1084" spans="1:6" ht="25.5" outlineLevel="1" x14ac:dyDescent="0.2">
      <c r="A1084" s="43">
        <v>4</v>
      </c>
      <c r="B1084" s="37" t="s">
        <v>1502</v>
      </c>
      <c r="C1084" s="43"/>
      <c r="D1084" s="43"/>
      <c r="E1084" s="43"/>
      <c r="F1084" s="43"/>
    </row>
    <row r="1085" spans="1:6" ht="25.5" outlineLevel="1" x14ac:dyDescent="0.2">
      <c r="A1085" s="43">
        <v>5</v>
      </c>
      <c r="B1085" s="37" t="s">
        <v>1503</v>
      </c>
      <c r="C1085" s="43"/>
      <c r="D1085" s="43"/>
      <c r="E1085" s="43"/>
      <c r="F1085" s="43"/>
    </row>
    <row r="1086" spans="1:6" outlineLevel="1" x14ac:dyDescent="0.2">
      <c r="A1086" s="43"/>
      <c r="B1086" s="43"/>
      <c r="C1086" s="43"/>
      <c r="D1086" s="43"/>
      <c r="E1086" s="43"/>
      <c r="F1086" s="43"/>
    </row>
    <row r="1087" spans="1:6" outlineLevel="1" x14ac:dyDescent="0.2">
      <c r="A1087" s="33" t="s">
        <v>63</v>
      </c>
      <c r="B1087" s="34"/>
      <c r="C1087" s="43"/>
      <c r="D1087" s="43"/>
      <c r="E1087" s="43"/>
      <c r="F1087" s="43"/>
    </row>
    <row r="1088" spans="1:6" outlineLevel="1" x14ac:dyDescent="0.2">
      <c r="A1088" s="43">
        <v>1</v>
      </c>
      <c r="B1088" s="37" t="s">
        <v>1504</v>
      </c>
      <c r="C1088" s="43"/>
      <c r="D1088" s="43"/>
      <c r="E1088" s="43"/>
      <c r="F1088" s="43"/>
    </row>
    <row r="1089" spans="1:6" outlineLevel="1" x14ac:dyDescent="0.2">
      <c r="A1089" s="43">
        <v>2</v>
      </c>
      <c r="B1089" s="37" t="s">
        <v>1505</v>
      </c>
      <c r="C1089" s="43"/>
      <c r="D1089" s="43"/>
      <c r="E1089" s="43"/>
      <c r="F1089" s="43"/>
    </row>
    <row r="1090" spans="1:6" ht="25.5" outlineLevel="1" x14ac:dyDescent="0.2">
      <c r="A1090" s="43">
        <v>3</v>
      </c>
      <c r="B1090" s="37" t="s">
        <v>1506</v>
      </c>
      <c r="C1090" s="43"/>
      <c r="D1090" s="43"/>
      <c r="E1090" s="43"/>
      <c r="F1090" s="43"/>
    </row>
    <row r="1091" spans="1:6" ht="25.5" outlineLevel="1" x14ac:dyDescent="0.2">
      <c r="A1091" s="43">
        <v>4</v>
      </c>
      <c r="B1091" s="37" t="s">
        <v>1507</v>
      </c>
      <c r="C1091" s="43"/>
      <c r="D1091" s="43"/>
      <c r="E1091" s="43"/>
      <c r="F1091" s="43"/>
    </row>
    <row r="1092" spans="1:6" ht="25.5" outlineLevel="1" x14ac:dyDescent="0.2">
      <c r="A1092" s="43">
        <v>5</v>
      </c>
      <c r="B1092" s="37" t="s">
        <v>1508</v>
      </c>
      <c r="C1092" s="43"/>
      <c r="D1092" s="43"/>
      <c r="E1092" s="43"/>
      <c r="F1092" s="43"/>
    </row>
    <row r="1093" spans="1:6" ht="25.5" outlineLevel="1" x14ac:dyDescent="0.2">
      <c r="A1093" s="43">
        <v>6</v>
      </c>
      <c r="B1093" s="37" t="s">
        <v>1509</v>
      </c>
      <c r="C1093" s="43"/>
      <c r="D1093" s="43"/>
      <c r="E1093" s="43"/>
      <c r="F1093" s="43"/>
    </row>
    <row r="1094" spans="1:6" outlineLevel="1" x14ac:dyDescent="0.2">
      <c r="A1094" s="43"/>
      <c r="B1094" s="43"/>
      <c r="C1094" s="43"/>
      <c r="D1094" s="43"/>
      <c r="E1094" s="43"/>
      <c r="F1094" s="43"/>
    </row>
    <row r="1095" spans="1:6" outlineLevel="1" x14ac:dyDescent="0.2">
      <c r="A1095" s="33" t="s">
        <v>66</v>
      </c>
      <c r="B1095" s="34"/>
      <c r="C1095" s="43"/>
      <c r="D1095" s="43"/>
      <c r="E1095" s="43"/>
      <c r="F1095" s="43"/>
    </row>
    <row r="1096" spans="1:6" ht="25.5" outlineLevel="1" x14ac:dyDescent="0.2">
      <c r="A1096" s="43">
        <v>1</v>
      </c>
      <c r="B1096" s="37" t="s">
        <v>1510</v>
      </c>
      <c r="C1096" s="43"/>
      <c r="D1096" s="43"/>
      <c r="E1096" s="43"/>
      <c r="F1096" s="43"/>
    </row>
    <row r="1097" spans="1:6" outlineLevel="1" x14ac:dyDescent="0.2">
      <c r="A1097" s="43">
        <v>2</v>
      </c>
      <c r="B1097" s="37" t="s">
        <v>1511</v>
      </c>
      <c r="C1097" s="43"/>
      <c r="D1097" s="43"/>
      <c r="E1097" s="43"/>
      <c r="F1097" s="43"/>
    </row>
    <row r="1098" spans="1:6" outlineLevel="1" x14ac:dyDescent="0.2">
      <c r="A1098" s="43">
        <v>3</v>
      </c>
      <c r="B1098" s="37" t="s">
        <v>1512</v>
      </c>
      <c r="C1098" s="43"/>
      <c r="D1098" s="43"/>
      <c r="E1098" s="43"/>
      <c r="F1098" s="43"/>
    </row>
    <row r="1099" spans="1:6" outlineLevel="1" x14ac:dyDescent="0.2">
      <c r="A1099" s="43">
        <v>4</v>
      </c>
      <c r="B1099" s="37" t="s">
        <v>1513</v>
      </c>
      <c r="C1099" s="43"/>
      <c r="D1099" s="43"/>
      <c r="E1099" s="43"/>
      <c r="F1099" s="43"/>
    </row>
    <row r="1100" spans="1:6" outlineLevel="1" x14ac:dyDescent="0.2">
      <c r="A1100" s="43"/>
      <c r="B1100" s="43"/>
      <c r="C1100" s="43"/>
      <c r="D1100" s="43"/>
      <c r="E1100" s="43"/>
      <c r="F1100" s="43"/>
    </row>
    <row r="1101" spans="1:6" outlineLevel="1" x14ac:dyDescent="0.2">
      <c r="A1101" s="33" t="s">
        <v>68</v>
      </c>
      <c r="B1101" s="34"/>
      <c r="C1101" s="43"/>
      <c r="D1101" s="43"/>
      <c r="E1101" s="43"/>
      <c r="F1101" s="43"/>
    </row>
    <row r="1102" spans="1:6" ht="25.5" outlineLevel="1" x14ac:dyDescent="0.2">
      <c r="A1102" s="43">
        <v>1</v>
      </c>
      <c r="B1102" s="37" t="s">
        <v>1514</v>
      </c>
      <c r="C1102" s="43"/>
      <c r="D1102" s="43"/>
      <c r="E1102" s="43"/>
      <c r="F1102" s="43"/>
    </row>
    <row r="1103" spans="1:6" outlineLevel="1" x14ac:dyDescent="0.2">
      <c r="A1103" s="43">
        <v>2</v>
      </c>
      <c r="B1103" s="37" t="s">
        <v>1515</v>
      </c>
      <c r="C1103" s="43"/>
      <c r="D1103" s="43"/>
      <c r="E1103" s="43"/>
      <c r="F1103" s="43"/>
    </row>
    <row r="1104" spans="1:6" ht="25.5" outlineLevel="1" x14ac:dyDescent="0.2">
      <c r="A1104" s="43">
        <v>3</v>
      </c>
      <c r="B1104" s="37" t="s">
        <v>1516</v>
      </c>
      <c r="C1104" s="43"/>
      <c r="D1104" s="43"/>
      <c r="E1104" s="43"/>
      <c r="F1104" s="43"/>
    </row>
    <row r="1105" spans="1:6" outlineLevel="1" x14ac:dyDescent="0.2">
      <c r="A1105" s="43">
        <v>4</v>
      </c>
      <c r="B1105" s="37" t="s">
        <v>1517</v>
      </c>
      <c r="C1105" s="43"/>
      <c r="D1105" s="43"/>
      <c r="E1105" s="43"/>
      <c r="F1105" s="43"/>
    </row>
    <row r="1106" spans="1:6" ht="25.5" outlineLevel="1" x14ac:dyDescent="0.2">
      <c r="A1106" s="43">
        <v>5</v>
      </c>
      <c r="B1106" s="37" t="s">
        <v>1518</v>
      </c>
      <c r="C1106" s="43"/>
      <c r="D1106" s="43"/>
      <c r="E1106" s="43"/>
      <c r="F1106" s="43"/>
    </row>
    <row r="1107" spans="1:6" outlineLevel="1" x14ac:dyDescent="0.2">
      <c r="A1107" s="43"/>
      <c r="B1107" s="43"/>
      <c r="C1107" s="43"/>
      <c r="D1107" s="43"/>
      <c r="E1107" s="43"/>
      <c r="F1107" s="43"/>
    </row>
    <row r="1108" spans="1:6" outlineLevel="1" x14ac:dyDescent="0.2">
      <c r="A1108" s="33" t="s">
        <v>71</v>
      </c>
      <c r="B1108" s="34"/>
      <c r="C1108" s="43"/>
      <c r="D1108" s="43"/>
      <c r="E1108" s="43"/>
      <c r="F1108" s="43"/>
    </row>
    <row r="1109" spans="1:6" ht="25.5" outlineLevel="1" x14ac:dyDescent="0.2">
      <c r="A1109" s="43">
        <v>1</v>
      </c>
      <c r="B1109" s="37" t="s">
        <v>1519</v>
      </c>
      <c r="C1109" s="43"/>
      <c r="D1109" s="43"/>
      <c r="E1109" s="43"/>
      <c r="F1109" s="43"/>
    </row>
    <row r="1110" spans="1:6" ht="38.25" outlineLevel="1" x14ac:dyDescent="0.2">
      <c r="A1110" s="43">
        <v>2</v>
      </c>
      <c r="B1110" s="37" t="s">
        <v>1520</v>
      </c>
      <c r="C1110" s="43"/>
      <c r="D1110" s="43"/>
      <c r="E1110" s="43"/>
      <c r="F1110" s="43"/>
    </row>
    <row r="1111" spans="1:6" ht="38.25" outlineLevel="1" x14ac:dyDescent="0.2">
      <c r="A1111" s="43">
        <v>3</v>
      </c>
      <c r="B1111" s="37" t="s">
        <v>1521</v>
      </c>
      <c r="C1111" s="43"/>
      <c r="D1111" s="43"/>
      <c r="E1111" s="43"/>
      <c r="F1111" s="43"/>
    </row>
    <row r="1112" spans="1:6" ht="25.5" outlineLevel="1" x14ac:dyDescent="0.2">
      <c r="A1112" s="43">
        <v>4</v>
      </c>
      <c r="B1112" s="37" t="s">
        <v>1522</v>
      </c>
      <c r="C1112" s="43"/>
      <c r="D1112" s="43"/>
      <c r="E1112" s="43"/>
      <c r="F1112" s="43"/>
    </row>
    <row r="1113" spans="1:6" ht="25.5" outlineLevel="1" x14ac:dyDescent="0.2">
      <c r="A1113" s="43">
        <v>5</v>
      </c>
      <c r="B1113" s="37" t="s">
        <v>1523</v>
      </c>
      <c r="C1113" s="43"/>
      <c r="D1113" s="43"/>
      <c r="E1113" s="43"/>
      <c r="F1113" s="43"/>
    </row>
    <row r="1114" spans="1:6" ht="25.5" outlineLevel="1" x14ac:dyDescent="0.2">
      <c r="A1114" s="43">
        <v>6</v>
      </c>
      <c r="B1114" s="37" t="s">
        <v>1524</v>
      </c>
      <c r="C1114" s="43"/>
      <c r="D1114" s="43"/>
      <c r="E1114" s="43"/>
      <c r="F1114" s="43"/>
    </row>
    <row r="1115" spans="1:6" ht="25.5" outlineLevel="1" x14ac:dyDescent="0.2">
      <c r="A1115" s="43">
        <v>7</v>
      </c>
      <c r="B1115" s="37" t="s">
        <v>1525</v>
      </c>
      <c r="C1115" s="43"/>
      <c r="D1115" s="43"/>
      <c r="E1115" s="43"/>
      <c r="F1115" s="43"/>
    </row>
    <row r="1116" spans="1:6" ht="25.5" outlineLevel="1" x14ac:dyDescent="0.2">
      <c r="A1116" s="43">
        <v>8</v>
      </c>
      <c r="B1116" s="37" t="s">
        <v>1526</v>
      </c>
      <c r="C1116" s="43"/>
      <c r="D1116" s="43"/>
      <c r="E1116" s="43"/>
      <c r="F1116" s="43"/>
    </row>
    <row r="1117" spans="1:6" ht="38.25" outlineLevel="1" x14ac:dyDescent="0.2">
      <c r="A1117" s="43">
        <v>9</v>
      </c>
      <c r="B1117" s="37" t="s">
        <v>1527</v>
      </c>
      <c r="C1117" s="43"/>
      <c r="D1117" s="43"/>
      <c r="E1117" s="43"/>
      <c r="F1117" s="43"/>
    </row>
    <row r="1118" spans="1:6" ht="25.5" outlineLevel="1" x14ac:dyDescent="0.2">
      <c r="A1118" s="43">
        <v>10</v>
      </c>
      <c r="B1118" s="37" t="s">
        <v>1528</v>
      </c>
      <c r="C1118" s="43"/>
      <c r="D1118" s="43"/>
      <c r="E1118" s="43"/>
      <c r="F1118" s="43"/>
    </row>
    <row r="1119" spans="1:6" ht="25.5" outlineLevel="1" x14ac:dyDescent="0.2">
      <c r="A1119" s="43">
        <v>11</v>
      </c>
      <c r="B1119" s="37" t="s">
        <v>1529</v>
      </c>
      <c r="C1119" s="43"/>
      <c r="D1119" s="43"/>
      <c r="E1119" s="43"/>
      <c r="F1119" s="43"/>
    </row>
    <row r="1120" spans="1:6" ht="25.5" outlineLevel="1" x14ac:dyDescent="0.2">
      <c r="A1120" s="43">
        <v>12</v>
      </c>
      <c r="B1120" s="37" t="s">
        <v>1530</v>
      </c>
      <c r="C1120" s="43"/>
      <c r="D1120" s="43"/>
      <c r="E1120" s="43"/>
      <c r="F1120" s="43"/>
    </row>
    <row r="1121" spans="1:6" ht="38.25" outlineLevel="1" x14ac:dyDescent="0.2">
      <c r="A1121" s="43">
        <v>13</v>
      </c>
      <c r="B1121" s="37" t="s">
        <v>1531</v>
      </c>
      <c r="C1121" s="43"/>
      <c r="D1121" s="43"/>
      <c r="E1121" s="43"/>
      <c r="F1121" s="43"/>
    </row>
    <row r="1122" spans="1:6" ht="51" outlineLevel="1" x14ac:dyDescent="0.2">
      <c r="A1122" s="43">
        <v>14</v>
      </c>
      <c r="B1122" s="37" t="s">
        <v>1532</v>
      </c>
      <c r="C1122" s="43"/>
      <c r="D1122" s="43"/>
      <c r="E1122" s="43"/>
      <c r="F1122" s="43"/>
    </row>
    <row r="1123" spans="1:6" ht="38.25" outlineLevel="1" x14ac:dyDescent="0.2">
      <c r="A1123" s="43">
        <v>15</v>
      </c>
      <c r="B1123" s="37" t="s">
        <v>1533</v>
      </c>
      <c r="C1123" s="43"/>
      <c r="D1123" s="43"/>
      <c r="E1123" s="43"/>
      <c r="F1123" s="43"/>
    </row>
    <row r="1124" spans="1:6" ht="38.25" outlineLevel="1" x14ac:dyDescent="0.2">
      <c r="A1124" s="43">
        <v>16</v>
      </c>
      <c r="B1124" s="37" t="s">
        <v>1534</v>
      </c>
      <c r="C1124" s="43"/>
      <c r="D1124" s="43"/>
      <c r="E1124" s="43"/>
      <c r="F1124" s="43"/>
    </row>
    <row r="1125" spans="1:6" ht="25.5" outlineLevel="1" x14ac:dyDescent="0.2">
      <c r="A1125" s="43">
        <v>17</v>
      </c>
      <c r="B1125" s="37" t="s">
        <v>1535</v>
      </c>
      <c r="C1125" s="43"/>
      <c r="D1125" s="43"/>
      <c r="E1125" s="43"/>
      <c r="F1125" s="43"/>
    </row>
    <row r="1126" spans="1:6" outlineLevel="1" x14ac:dyDescent="0.2">
      <c r="A1126" s="43"/>
      <c r="B1126" s="43"/>
      <c r="C1126" s="43"/>
      <c r="D1126" s="43"/>
      <c r="E1126" s="43"/>
      <c r="F1126" s="43"/>
    </row>
    <row r="1127" spans="1:6" outlineLevel="1" x14ac:dyDescent="0.2">
      <c r="A1127" s="33" t="s">
        <v>74</v>
      </c>
      <c r="B1127" s="34"/>
      <c r="C1127" s="43"/>
      <c r="D1127" s="43"/>
      <c r="E1127" s="43"/>
      <c r="F1127" s="43"/>
    </row>
    <row r="1128" spans="1:6" ht="25.5" outlineLevel="1" x14ac:dyDescent="0.2">
      <c r="A1128" s="43">
        <v>1</v>
      </c>
      <c r="B1128" s="37" t="s">
        <v>1536</v>
      </c>
      <c r="C1128" s="43"/>
      <c r="D1128" s="43"/>
      <c r="E1128" s="43"/>
      <c r="F1128" s="43"/>
    </row>
    <row r="1129" spans="1:6" ht="25.5" outlineLevel="1" x14ac:dyDescent="0.2">
      <c r="A1129" s="43">
        <v>2</v>
      </c>
      <c r="B1129" s="37" t="s">
        <v>1537</v>
      </c>
      <c r="C1129" s="43"/>
      <c r="D1129" s="43"/>
      <c r="E1129" s="43"/>
      <c r="F1129" s="43"/>
    </row>
    <row r="1130" spans="1:6" outlineLevel="1" x14ac:dyDescent="0.2">
      <c r="A1130" s="43">
        <v>3</v>
      </c>
      <c r="B1130" s="37" t="s">
        <v>1538</v>
      </c>
      <c r="C1130" s="43"/>
      <c r="D1130" s="43"/>
      <c r="E1130" s="43"/>
      <c r="F1130" s="43"/>
    </row>
    <row r="1131" spans="1:6" ht="25.5" outlineLevel="1" x14ac:dyDescent="0.2">
      <c r="A1131" s="43">
        <v>4</v>
      </c>
      <c r="B1131" s="37" t="s">
        <v>1539</v>
      </c>
      <c r="C1131" s="43"/>
      <c r="D1131" s="43"/>
      <c r="E1131" s="43"/>
      <c r="F1131" s="43"/>
    </row>
    <row r="1132" spans="1:6" ht="38.25" outlineLevel="1" x14ac:dyDescent="0.2">
      <c r="A1132" s="43">
        <v>5</v>
      </c>
      <c r="B1132" s="37" t="s">
        <v>1540</v>
      </c>
      <c r="C1132" s="43"/>
      <c r="D1132" s="43"/>
      <c r="E1132" s="43"/>
      <c r="F1132" s="43"/>
    </row>
    <row r="1133" spans="1:6" outlineLevel="1" x14ac:dyDescent="0.2">
      <c r="A1133" s="43">
        <v>6</v>
      </c>
      <c r="B1133" s="37" t="s">
        <v>1541</v>
      </c>
      <c r="C1133" s="43"/>
      <c r="D1133" s="43"/>
      <c r="E1133" s="43"/>
      <c r="F1133" s="43"/>
    </row>
    <row r="1134" spans="1:6" outlineLevel="1" x14ac:dyDescent="0.2">
      <c r="A1134" s="43"/>
      <c r="B1134" s="43"/>
      <c r="C1134" s="43"/>
      <c r="D1134" s="43"/>
      <c r="E1134" s="43"/>
      <c r="F1134" s="43"/>
    </row>
    <row r="1135" spans="1:6" outlineLevel="1" x14ac:dyDescent="0.2">
      <c r="A1135" s="33" t="s">
        <v>76</v>
      </c>
      <c r="B1135" s="34"/>
      <c r="C1135" s="43"/>
      <c r="D1135" s="43"/>
      <c r="E1135" s="43"/>
      <c r="F1135" s="43"/>
    </row>
    <row r="1136" spans="1:6" ht="25.5" outlineLevel="1" x14ac:dyDescent="0.2">
      <c r="A1136" s="43">
        <v>1</v>
      </c>
      <c r="B1136" s="37" t="s">
        <v>1542</v>
      </c>
      <c r="C1136" s="43"/>
      <c r="D1136" s="43"/>
      <c r="E1136" s="43"/>
      <c r="F1136" s="43"/>
    </row>
    <row r="1137" spans="1:6" ht="25.5" outlineLevel="1" x14ac:dyDescent="0.2">
      <c r="A1137" s="43">
        <v>2</v>
      </c>
      <c r="B1137" s="37" t="s">
        <v>1543</v>
      </c>
      <c r="C1137" s="43"/>
      <c r="D1137" s="43"/>
      <c r="E1137" s="43"/>
      <c r="F1137" s="43"/>
    </row>
    <row r="1138" spans="1:6" ht="25.5" outlineLevel="1" x14ac:dyDescent="0.2">
      <c r="A1138" s="43">
        <v>3</v>
      </c>
      <c r="B1138" s="37" t="s">
        <v>1544</v>
      </c>
      <c r="C1138" s="43"/>
      <c r="D1138" s="43"/>
      <c r="E1138" s="43"/>
      <c r="F1138" s="43"/>
    </row>
    <row r="1139" spans="1:6" ht="25.5" outlineLevel="1" x14ac:dyDescent="0.2">
      <c r="A1139" s="43">
        <v>4</v>
      </c>
      <c r="B1139" s="37" t="s">
        <v>1545</v>
      </c>
      <c r="C1139" s="43"/>
      <c r="D1139" s="43"/>
      <c r="E1139" s="43"/>
      <c r="F1139" s="43"/>
    </row>
    <row r="1140" spans="1:6" ht="25.5" outlineLevel="1" x14ac:dyDescent="0.2">
      <c r="A1140" s="43">
        <v>5</v>
      </c>
      <c r="B1140" s="37" t="s">
        <v>1546</v>
      </c>
      <c r="C1140" s="43"/>
      <c r="D1140" s="43"/>
      <c r="E1140" s="43"/>
      <c r="F1140" s="43"/>
    </row>
    <row r="1141" spans="1:6" ht="25.5" outlineLevel="1" x14ac:dyDescent="0.2">
      <c r="A1141" s="43">
        <v>6</v>
      </c>
      <c r="B1141" s="37" t="s">
        <v>1547</v>
      </c>
      <c r="C1141" s="43"/>
      <c r="D1141" s="43"/>
      <c r="E1141" s="43"/>
      <c r="F1141" s="43"/>
    </row>
    <row r="1142" spans="1:6" ht="38.25" outlineLevel="1" x14ac:dyDescent="0.2">
      <c r="A1142" s="43">
        <v>7</v>
      </c>
      <c r="B1142" s="37" t="s">
        <v>1548</v>
      </c>
      <c r="C1142" s="43"/>
      <c r="D1142" s="43"/>
      <c r="E1142" s="43"/>
      <c r="F1142" s="43"/>
    </row>
    <row r="1143" spans="1:6" ht="25.5" outlineLevel="1" x14ac:dyDescent="0.2">
      <c r="A1143" s="43">
        <v>8</v>
      </c>
      <c r="B1143" s="37" t="s">
        <v>1549</v>
      </c>
      <c r="C1143" s="43"/>
      <c r="D1143" s="43"/>
      <c r="E1143" s="43"/>
      <c r="F1143" s="43"/>
    </row>
    <row r="1144" spans="1:6" outlineLevel="1" x14ac:dyDescent="0.2">
      <c r="A1144" s="43"/>
      <c r="B1144" s="43"/>
      <c r="C1144" s="43"/>
      <c r="D1144" s="43"/>
      <c r="E1144" s="43"/>
      <c r="F1144" s="43"/>
    </row>
    <row r="1145" spans="1:6" outlineLevel="1" x14ac:dyDescent="0.2">
      <c r="A1145" s="33" t="s">
        <v>79</v>
      </c>
      <c r="B1145" s="34"/>
      <c r="C1145" s="43"/>
      <c r="D1145" s="43"/>
      <c r="E1145" s="43"/>
      <c r="F1145" s="43"/>
    </row>
    <row r="1146" spans="1:6" outlineLevel="1" x14ac:dyDescent="0.2">
      <c r="A1146" s="43">
        <v>1</v>
      </c>
      <c r="B1146" s="37" t="s">
        <v>1550</v>
      </c>
      <c r="C1146" s="43"/>
      <c r="D1146" s="43"/>
      <c r="E1146" s="43"/>
      <c r="F1146" s="43"/>
    </row>
    <row r="1147" spans="1:6" outlineLevel="1" x14ac:dyDescent="0.2">
      <c r="A1147" s="43">
        <v>2</v>
      </c>
      <c r="B1147" s="37" t="s">
        <v>1551</v>
      </c>
      <c r="C1147" s="43"/>
      <c r="D1147" s="43"/>
      <c r="E1147" s="43"/>
      <c r="F1147" s="43"/>
    </row>
    <row r="1148" spans="1:6" ht="25.5" outlineLevel="1" x14ac:dyDescent="0.2">
      <c r="A1148" s="43">
        <v>3</v>
      </c>
      <c r="B1148" s="37" t="s">
        <v>1552</v>
      </c>
      <c r="C1148" s="43"/>
      <c r="D1148" s="43"/>
      <c r="E1148" s="43"/>
      <c r="F1148" s="43"/>
    </row>
    <row r="1149" spans="1:6" ht="25.5" outlineLevel="1" x14ac:dyDescent="0.2">
      <c r="A1149" s="43">
        <v>4</v>
      </c>
      <c r="B1149" s="37" t="s">
        <v>1553</v>
      </c>
      <c r="C1149" s="43"/>
      <c r="D1149" s="43"/>
      <c r="E1149" s="43"/>
      <c r="F1149" s="43"/>
    </row>
    <row r="1150" spans="1:6" ht="25.5" outlineLevel="1" x14ac:dyDescent="0.2">
      <c r="A1150" s="43">
        <v>5</v>
      </c>
      <c r="B1150" s="37" t="s">
        <v>1554</v>
      </c>
      <c r="C1150" s="43"/>
      <c r="D1150" s="43"/>
      <c r="E1150" s="43"/>
      <c r="F1150" s="43"/>
    </row>
    <row r="1151" spans="1:6" outlineLevel="1" x14ac:dyDescent="0.2">
      <c r="A1151" s="43"/>
      <c r="B1151" s="43"/>
      <c r="C1151" s="43"/>
      <c r="D1151" s="43"/>
      <c r="E1151" s="43"/>
      <c r="F1151" s="43"/>
    </row>
    <row r="1152" spans="1:6" outlineLevel="1" x14ac:dyDescent="0.2">
      <c r="A1152" s="33" t="s">
        <v>80</v>
      </c>
      <c r="B1152" s="34"/>
      <c r="C1152" s="43"/>
      <c r="D1152" s="43"/>
      <c r="E1152" s="43"/>
      <c r="F1152" s="43"/>
    </row>
    <row r="1153" spans="1:6" ht="25.5" outlineLevel="1" x14ac:dyDescent="0.2">
      <c r="A1153" s="43">
        <v>1</v>
      </c>
      <c r="B1153" s="37" t="s">
        <v>1555</v>
      </c>
      <c r="C1153" s="43"/>
      <c r="D1153" s="43"/>
      <c r="E1153" s="43"/>
      <c r="F1153" s="43"/>
    </row>
    <row r="1154" spans="1:6" ht="38.25" outlineLevel="1" x14ac:dyDescent="0.2">
      <c r="A1154" s="43">
        <v>2</v>
      </c>
      <c r="B1154" s="37" t="s">
        <v>1556</v>
      </c>
      <c r="C1154" s="43"/>
      <c r="D1154" s="43"/>
      <c r="E1154" s="43"/>
      <c r="F1154" s="43"/>
    </row>
    <row r="1155" spans="1:6" ht="25.5" outlineLevel="1" x14ac:dyDescent="0.2">
      <c r="A1155" s="43">
        <v>3</v>
      </c>
      <c r="B1155" s="37" t="s">
        <v>1557</v>
      </c>
      <c r="C1155" s="43"/>
      <c r="D1155" s="43"/>
      <c r="E1155" s="43"/>
      <c r="F1155" s="43"/>
    </row>
    <row r="1156" spans="1:6" ht="38.25" outlineLevel="1" x14ac:dyDescent="0.2">
      <c r="A1156" s="43">
        <v>4</v>
      </c>
      <c r="B1156" s="37" t="s">
        <v>1558</v>
      </c>
      <c r="C1156" s="43"/>
      <c r="D1156" s="43"/>
      <c r="E1156" s="43"/>
      <c r="F1156" s="43"/>
    </row>
    <row r="1157" spans="1:6" ht="38.25" outlineLevel="1" x14ac:dyDescent="0.2">
      <c r="A1157" s="43">
        <v>5</v>
      </c>
      <c r="B1157" s="37" t="s">
        <v>1559</v>
      </c>
      <c r="C1157" s="43"/>
      <c r="D1157" s="43"/>
      <c r="E1157" s="43"/>
      <c r="F1157" s="43"/>
    </row>
    <row r="1158" spans="1:6" ht="38.25" outlineLevel="1" x14ac:dyDescent="0.2">
      <c r="A1158" s="43">
        <v>6</v>
      </c>
      <c r="B1158" s="37" t="s">
        <v>1560</v>
      </c>
      <c r="C1158" s="43"/>
      <c r="D1158" s="43"/>
      <c r="E1158" s="43"/>
      <c r="F1158" s="43"/>
    </row>
    <row r="1159" spans="1:6" ht="25.5" outlineLevel="1" x14ac:dyDescent="0.2">
      <c r="A1159" s="43">
        <v>7</v>
      </c>
      <c r="B1159" s="37" t="s">
        <v>1561</v>
      </c>
      <c r="C1159" s="43"/>
      <c r="D1159" s="43"/>
      <c r="E1159" s="43"/>
      <c r="F1159" s="43"/>
    </row>
    <row r="1160" spans="1:6" ht="38.25" outlineLevel="1" x14ac:dyDescent="0.2">
      <c r="A1160" s="43">
        <v>8</v>
      </c>
      <c r="B1160" s="37" t="s">
        <v>1562</v>
      </c>
      <c r="C1160" s="43"/>
      <c r="D1160" s="43"/>
      <c r="E1160" s="43"/>
      <c r="F1160" s="43"/>
    </row>
    <row r="1161" spans="1:6" ht="25.5" outlineLevel="1" x14ac:dyDescent="0.2">
      <c r="A1161" s="43">
        <v>9</v>
      </c>
      <c r="B1161" s="37" t="s">
        <v>1563</v>
      </c>
      <c r="C1161" s="43"/>
      <c r="D1161" s="43"/>
      <c r="E1161" s="43"/>
      <c r="F1161" s="43"/>
    </row>
    <row r="1162" spans="1:6" outlineLevel="1" x14ac:dyDescent="0.2">
      <c r="A1162" s="43"/>
      <c r="B1162" s="43"/>
      <c r="C1162" s="43"/>
      <c r="D1162" s="43"/>
      <c r="E1162" s="43"/>
      <c r="F1162" s="43"/>
    </row>
    <row r="1163" spans="1:6" outlineLevel="1" x14ac:dyDescent="0.2">
      <c r="A1163" s="33" t="s">
        <v>83</v>
      </c>
      <c r="B1163" s="34"/>
      <c r="C1163" s="43"/>
      <c r="D1163" s="43"/>
      <c r="E1163" s="43"/>
      <c r="F1163" s="43"/>
    </row>
    <row r="1164" spans="1:6" outlineLevel="1" x14ac:dyDescent="0.2">
      <c r="A1164" s="43">
        <v>1</v>
      </c>
      <c r="B1164" s="37" t="s">
        <v>1564</v>
      </c>
      <c r="C1164" s="43"/>
      <c r="D1164" s="43"/>
      <c r="E1164" s="43"/>
      <c r="F1164" s="43"/>
    </row>
    <row r="1165" spans="1:6" outlineLevel="1" x14ac:dyDescent="0.2">
      <c r="A1165" s="43">
        <v>2</v>
      </c>
      <c r="B1165" s="37" t="s">
        <v>1565</v>
      </c>
      <c r="C1165" s="43"/>
      <c r="D1165" s="43"/>
      <c r="E1165" s="43"/>
      <c r="F1165" s="43"/>
    </row>
    <row r="1166" spans="1:6" outlineLevel="1" x14ac:dyDescent="0.2">
      <c r="A1166" s="43">
        <v>3</v>
      </c>
      <c r="B1166" s="37" t="s">
        <v>1566</v>
      </c>
      <c r="C1166" s="43"/>
      <c r="D1166" s="43"/>
      <c r="E1166" s="43"/>
      <c r="F1166" s="43"/>
    </row>
    <row r="1167" spans="1:6" ht="25.5" outlineLevel="1" x14ac:dyDescent="0.2">
      <c r="A1167" s="43">
        <v>4</v>
      </c>
      <c r="B1167" s="37" t="s">
        <v>1567</v>
      </c>
      <c r="C1167" s="43"/>
      <c r="D1167" s="43"/>
      <c r="E1167" s="43"/>
      <c r="F1167" s="43"/>
    </row>
    <row r="1168" spans="1:6" ht="38.25" outlineLevel="1" x14ac:dyDescent="0.2">
      <c r="A1168" s="43">
        <v>5</v>
      </c>
      <c r="B1168" s="37" t="s">
        <v>1568</v>
      </c>
      <c r="C1168" s="43"/>
      <c r="D1168" s="43"/>
      <c r="E1168" s="43"/>
      <c r="F1168" s="43"/>
    </row>
    <row r="1169" spans="1:6" outlineLevel="1" x14ac:dyDescent="0.2">
      <c r="A1169" s="43"/>
      <c r="B1169" s="43"/>
      <c r="C1169" s="43"/>
      <c r="D1169" s="43"/>
      <c r="E1169" s="43"/>
      <c r="F1169" s="43"/>
    </row>
    <row r="1170" spans="1:6" outlineLevel="1" x14ac:dyDescent="0.2">
      <c r="A1170" s="33" t="s">
        <v>84</v>
      </c>
      <c r="B1170" s="34"/>
      <c r="C1170" s="43"/>
      <c r="D1170" s="43"/>
      <c r="E1170" s="43"/>
      <c r="F1170" s="43"/>
    </row>
    <row r="1171" spans="1:6" outlineLevel="1" x14ac:dyDescent="0.2">
      <c r="A1171" s="43">
        <v>1</v>
      </c>
      <c r="B1171" s="37" t="s">
        <v>1569</v>
      </c>
      <c r="C1171" s="43"/>
      <c r="D1171" s="43"/>
      <c r="E1171" s="43"/>
      <c r="F1171" s="43"/>
    </row>
    <row r="1172" spans="1:6" outlineLevel="1" x14ac:dyDescent="0.2">
      <c r="A1172" s="43">
        <v>2</v>
      </c>
      <c r="B1172" s="37" t="s">
        <v>1570</v>
      </c>
      <c r="C1172" s="43"/>
      <c r="D1172" s="43"/>
      <c r="E1172" s="43"/>
      <c r="F1172" s="43"/>
    </row>
    <row r="1173" spans="1:6" outlineLevel="1" x14ac:dyDescent="0.2">
      <c r="A1173" s="43">
        <v>3</v>
      </c>
      <c r="B1173" s="37" t="s">
        <v>1571</v>
      </c>
      <c r="C1173" s="43"/>
      <c r="D1173" s="43"/>
      <c r="E1173" s="43"/>
      <c r="F1173" s="43"/>
    </row>
    <row r="1174" spans="1:6" outlineLevel="1" x14ac:dyDescent="0.2">
      <c r="A1174" s="43">
        <v>4</v>
      </c>
      <c r="B1174" s="37" t="s">
        <v>1572</v>
      </c>
      <c r="C1174" s="43"/>
      <c r="D1174" s="43"/>
      <c r="E1174" s="43"/>
      <c r="F1174" s="43"/>
    </row>
    <row r="1175" spans="1:6" ht="25.5" outlineLevel="1" x14ac:dyDescent="0.2">
      <c r="A1175" s="43">
        <v>5</v>
      </c>
      <c r="B1175" s="37" t="s">
        <v>1573</v>
      </c>
      <c r="C1175" s="43"/>
      <c r="D1175" s="43"/>
      <c r="E1175" s="43"/>
      <c r="F1175" s="43"/>
    </row>
    <row r="1176" spans="1:6" outlineLevel="1" x14ac:dyDescent="0.2">
      <c r="A1176" s="43"/>
      <c r="B1176" s="43"/>
      <c r="C1176" s="43"/>
      <c r="D1176" s="43"/>
      <c r="E1176" s="43"/>
      <c r="F1176" s="43"/>
    </row>
    <row r="1177" spans="1:6" outlineLevel="1" x14ac:dyDescent="0.2">
      <c r="A1177" s="33" t="s">
        <v>85</v>
      </c>
      <c r="B1177" s="34"/>
      <c r="C1177" s="43"/>
      <c r="D1177" s="43"/>
      <c r="E1177" s="43"/>
      <c r="F1177" s="43"/>
    </row>
    <row r="1178" spans="1:6" ht="25.5" outlineLevel="1" x14ac:dyDescent="0.2">
      <c r="A1178" s="43">
        <v>1</v>
      </c>
      <c r="B1178" s="37" t="s">
        <v>1574</v>
      </c>
      <c r="C1178" s="43"/>
      <c r="D1178" s="43"/>
      <c r="E1178" s="43"/>
      <c r="F1178" s="43"/>
    </row>
    <row r="1179" spans="1:6" outlineLevel="1" x14ac:dyDescent="0.2">
      <c r="A1179" s="43">
        <v>2</v>
      </c>
      <c r="B1179" s="37" t="s">
        <v>1575</v>
      </c>
      <c r="C1179" s="43"/>
      <c r="D1179" s="43"/>
      <c r="E1179" s="43"/>
      <c r="F1179" s="43"/>
    </row>
    <row r="1180" spans="1:6" ht="25.5" outlineLevel="1" x14ac:dyDescent="0.2">
      <c r="A1180" s="43">
        <v>3</v>
      </c>
      <c r="B1180" s="37" t="s">
        <v>1576</v>
      </c>
      <c r="C1180" s="43"/>
      <c r="D1180" s="43"/>
      <c r="E1180" s="43"/>
      <c r="F1180" s="43"/>
    </row>
    <row r="1181" spans="1:6" ht="38.25" outlineLevel="1" x14ac:dyDescent="0.2">
      <c r="A1181" s="43">
        <v>4</v>
      </c>
      <c r="B1181" s="37" t="s">
        <v>1577</v>
      </c>
      <c r="C1181" s="43"/>
      <c r="D1181" s="43"/>
      <c r="E1181" s="43"/>
      <c r="F1181" s="43"/>
    </row>
    <row r="1182" spans="1:6" ht="25.5" outlineLevel="1" x14ac:dyDescent="0.2">
      <c r="A1182" s="43">
        <v>5</v>
      </c>
      <c r="B1182" s="37" t="s">
        <v>1578</v>
      </c>
      <c r="C1182" s="43"/>
      <c r="D1182" s="43"/>
      <c r="E1182" s="43"/>
      <c r="F1182" s="43"/>
    </row>
    <row r="1183" spans="1:6" ht="38.25" outlineLevel="1" x14ac:dyDescent="0.2">
      <c r="A1183" s="43">
        <v>6</v>
      </c>
      <c r="B1183" s="37" t="s">
        <v>1579</v>
      </c>
      <c r="C1183" s="43"/>
      <c r="D1183" s="43"/>
      <c r="E1183" s="43"/>
      <c r="F1183" s="43"/>
    </row>
    <row r="1184" spans="1:6" outlineLevel="1" x14ac:dyDescent="0.2">
      <c r="A1184" s="43">
        <v>7</v>
      </c>
      <c r="B1184" s="37" t="s">
        <v>1580</v>
      </c>
      <c r="C1184" s="43"/>
      <c r="D1184" s="43"/>
      <c r="E1184" s="43"/>
      <c r="F1184" s="43"/>
    </row>
    <row r="1185" spans="1:6" ht="38.25" outlineLevel="1" x14ac:dyDescent="0.2">
      <c r="A1185" s="43">
        <v>8</v>
      </c>
      <c r="B1185" s="37" t="s">
        <v>1581</v>
      </c>
      <c r="C1185" s="43"/>
      <c r="D1185" s="43"/>
      <c r="E1185" s="43"/>
      <c r="F1185" s="43"/>
    </row>
    <row r="1186" spans="1:6" outlineLevel="1" x14ac:dyDescent="0.2">
      <c r="A1186" s="43"/>
      <c r="B1186" s="43"/>
      <c r="C1186" s="43"/>
      <c r="D1186" s="43"/>
      <c r="E1186" s="43"/>
      <c r="F1186" s="43"/>
    </row>
    <row r="1187" spans="1:6" outlineLevel="1" x14ac:dyDescent="0.2">
      <c r="A1187" s="33" t="s">
        <v>86</v>
      </c>
      <c r="B1187" s="34"/>
      <c r="C1187" s="43"/>
      <c r="D1187" s="43"/>
      <c r="E1187" s="43"/>
      <c r="F1187" s="43"/>
    </row>
    <row r="1188" spans="1:6" ht="25.5" outlineLevel="1" x14ac:dyDescent="0.2">
      <c r="A1188" s="43">
        <v>1</v>
      </c>
      <c r="B1188" s="37" t="s">
        <v>1582</v>
      </c>
      <c r="C1188" s="43"/>
      <c r="D1188" s="43"/>
      <c r="E1188" s="43"/>
      <c r="F1188" s="43"/>
    </row>
    <row r="1189" spans="1:6" outlineLevel="1" x14ac:dyDescent="0.2">
      <c r="A1189" s="43">
        <v>2</v>
      </c>
      <c r="B1189" s="37" t="s">
        <v>1583</v>
      </c>
      <c r="C1189" s="43"/>
      <c r="D1189" s="43"/>
      <c r="E1189" s="43"/>
      <c r="F1189" s="43"/>
    </row>
    <row r="1190" spans="1:6" ht="25.5" outlineLevel="1" x14ac:dyDescent="0.2">
      <c r="A1190" s="43">
        <v>3</v>
      </c>
      <c r="B1190" s="37" t="s">
        <v>1584</v>
      </c>
      <c r="C1190" s="43"/>
      <c r="D1190" s="43"/>
      <c r="E1190" s="43"/>
      <c r="F1190" s="43"/>
    </row>
    <row r="1191" spans="1:6" ht="25.5" outlineLevel="1" x14ac:dyDescent="0.2">
      <c r="A1191" s="43">
        <v>4</v>
      </c>
      <c r="B1191" s="37" t="s">
        <v>1585</v>
      </c>
      <c r="C1191" s="43"/>
      <c r="D1191" s="43"/>
      <c r="E1191" s="43"/>
      <c r="F1191" s="43"/>
    </row>
    <row r="1192" spans="1:6" ht="25.5" outlineLevel="1" x14ac:dyDescent="0.2">
      <c r="A1192" s="43">
        <v>5</v>
      </c>
      <c r="B1192" s="37" t="s">
        <v>1586</v>
      </c>
      <c r="C1192" s="43"/>
      <c r="D1192" s="43"/>
      <c r="E1192" s="43"/>
      <c r="F1192" s="43"/>
    </row>
    <row r="1193" spans="1:6" outlineLevel="1" x14ac:dyDescent="0.2">
      <c r="A1193" s="43">
        <v>6</v>
      </c>
      <c r="B1193" s="37" t="s">
        <v>1587</v>
      </c>
      <c r="C1193" s="43"/>
      <c r="D1193" s="43"/>
      <c r="E1193" s="43"/>
      <c r="F1193" s="43"/>
    </row>
    <row r="1194" spans="1:6" ht="25.5" outlineLevel="1" x14ac:dyDescent="0.2">
      <c r="A1194" s="43">
        <v>7</v>
      </c>
      <c r="B1194" s="37" t="s">
        <v>1588</v>
      </c>
      <c r="C1194" s="43"/>
      <c r="D1194" s="43"/>
      <c r="E1194" s="43"/>
      <c r="F1194" s="43"/>
    </row>
    <row r="1195" spans="1:6" ht="38.25" outlineLevel="1" x14ac:dyDescent="0.2">
      <c r="A1195" s="43">
        <v>8</v>
      </c>
      <c r="B1195" s="37" t="s">
        <v>1589</v>
      </c>
      <c r="C1195" s="43"/>
      <c r="D1195" s="43"/>
      <c r="E1195" s="43"/>
      <c r="F1195" s="43"/>
    </row>
    <row r="1196" spans="1:6" outlineLevel="1" x14ac:dyDescent="0.2">
      <c r="A1196" s="43"/>
      <c r="B1196" s="43"/>
      <c r="C1196" s="43"/>
      <c r="D1196" s="43"/>
      <c r="E1196" s="43"/>
      <c r="F1196" s="43"/>
    </row>
    <row r="1197" spans="1:6" outlineLevel="1" x14ac:dyDescent="0.2">
      <c r="A1197" s="33" t="s">
        <v>88</v>
      </c>
      <c r="B1197" s="34"/>
      <c r="C1197" s="43"/>
      <c r="D1197" s="43"/>
      <c r="E1197" s="43"/>
      <c r="F1197" s="43"/>
    </row>
    <row r="1198" spans="1:6" outlineLevel="1" x14ac:dyDescent="0.2">
      <c r="A1198" s="43">
        <v>1</v>
      </c>
      <c r="B1198" s="37" t="s">
        <v>1590</v>
      </c>
      <c r="C1198" s="43"/>
      <c r="D1198" s="43"/>
      <c r="E1198" s="43"/>
      <c r="F1198" s="43"/>
    </row>
    <row r="1199" spans="1:6" ht="25.5" outlineLevel="1" x14ac:dyDescent="0.2">
      <c r="A1199" s="43">
        <v>2</v>
      </c>
      <c r="B1199" s="37" t="s">
        <v>1591</v>
      </c>
      <c r="C1199" s="43"/>
      <c r="D1199" s="43"/>
      <c r="E1199" s="43"/>
      <c r="F1199" s="43"/>
    </row>
    <row r="1200" spans="1:6" ht="25.5" outlineLevel="1" x14ac:dyDescent="0.2">
      <c r="A1200" s="43">
        <v>3</v>
      </c>
      <c r="B1200" s="37" t="s">
        <v>1592</v>
      </c>
      <c r="C1200" s="43"/>
      <c r="D1200" s="43"/>
      <c r="E1200" s="43"/>
      <c r="F1200" s="43"/>
    </row>
    <row r="1201" spans="1:6" ht="38.25" outlineLevel="1" x14ac:dyDescent="0.2">
      <c r="A1201" s="43">
        <v>4</v>
      </c>
      <c r="B1201" s="37" t="s">
        <v>1593</v>
      </c>
      <c r="C1201" s="43"/>
      <c r="D1201" s="43"/>
      <c r="E1201" s="43"/>
      <c r="F1201" s="43"/>
    </row>
    <row r="1202" spans="1:6" outlineLevel="1" x14ac:dyDescent="0.2">
      <c r="A1202" s="43">
        <v>5</v>
      </c>
      <c r="B1202" s="37" t="s">
        <v>1594</v>
      </c>
      <c r="C1202" s="43"/>
      <c r="D1202" s="43"/>
      <c r="E1202" s="43"/>
      <c r="F1202" s="43"/>
    </row>
    <row r="1203" spans="1:6" outlineLevel="1" x14ac:dyDescent="0.2">
      <c r="A1203" s="43"/>
      <c r="B1203" s="43"/>
      <c r="C1203" s="43"/>
      <c r="D1203" s="43"/>
      <c r="E1203" s="43"/>
      <c r="F1203" s="43"/>
    </row>
    <row r="1204" spans="1:6" outlineLevel="1" x14ac:dyDescent="0.2">
      <c r="A1204" s="33" t="s">
        <v>91</v>
      </c>
      <c r="B1204" s="34"/>
      <c r="C1204" s="43"/>
      <c r="D1204" s="43"/>
      <c r="E1204" s="43"/>
      <c r="F1204" s="43"/>
    </row>
    <row r="1205" spans="1:6" ht="25.5" outlineLevel="1" x14ac:dyDescent="0.2">
      <c r="A1205" s="43">
        <v>1</v>
      </c>
      <c r="B1205" s="37" t="s">
        <v>1595</v>
      </c>
      <c r="C1205" s="43"/>
      <c r="D1205" s="43"/>
      <c r="E1205" s="43"/>
      <c r="F1205" s="43"/>
    </row>
    <row r="1206" spans="1:6" outlineLevel="1" x14ac:dyDescent="0.2">
      <c r="A1206" s="43">
        <v>2</v>
      </c>
      <c r="B1206" s="37" t="s">
        <v>1596</v>
      </c>
      <c r="C1206" s="43"/>
      <c r="D1206" s="43"/>
      <c r="E1206" s="43"/>
      <c r="F1206" s="43"/>
    </row>
    <row r="1207" spans="1:6" outlineLevel="1" x14ac:dyDescent="0.2">
      <c r="A1207" s="43">
        <v>3</v>
      </c>
      <c r="B1207" s="37" t="s">
        <v>1597</v>
      </c>
      <c r="C1207" s="43"/>
      <c r="D1207" s="43"/>
      <c r="E1207" s="43"/>
      <c r="F1207" s="43"/>
    </row>
    <row r="1208" spans="1:6" outlineLevel="1" x14ac:dyDescent="0.2">
      <c r="A1208" s="43">
        <v>4</v>
      </c>
      <c r="B1208" s="37" t="s">
        <v>1598</v>
      </c>
      <c r="C1208" s="43"/>
      <c r="D1208" s="43"/>
      <c r="E1208" s="43"/>
      <c r="F1208" s="43"/>
    </row>
    <row r="1209" spans="1:6" ht="25.5" outlineLevel="1" x14ac:dyDescent="0.2">
      <c r="A1209" s="43">
        <v>5</v>
      </c>
      <c r="B1209" s="37" t="s">
        <v>1599</v>
      </c>
      <c r="C1209" s="43"/>
      <c r="D1209" s="43"/>
      <c r="E1209" s="43"/>
      <c r="F1209" s="43"/>
    </row>
    <row r="1210" spans="1:6" outlineLevel="1" x14ac:dyDescent="0.2">
      <c r="A1210" s="43"/>
      <c r="B1210" s="43"/>
      <c r="C1210" s="43"/>
      <c r="D1210" s="43"/>
      <c r="E1210" s="43"/>
      <c r="F1210" s="43"/>
    </row>
    <row r="1211" spans="1:6" outlineLevel="1" x14ac:dyDescent="0.2">
      <c r="A1211" s="33" t="s">
        <v>93</v>
      </c>
      <c r="B1211" s="34"/>
      <c r="C1211" s="43"/>
      <c r="D1211" s="43"/>
      <c r="E1211" s="43"/>
      <c r="F1211" s="43"/>
    </row>
    <row r="1212" spans="1:6" outlineLevel="1" x14ac:dyDescent="0.2">
      <c r="A1212" s="43">
        <v>1</v>
      </c>
      <c r="B1212" s="37" t="s">
        <v>1600</v>
      </c>
      <c r="C1212" s="43"/>
      <c r="D1212" s="43"/>
      <c r="E1212" s="43"/>
      <c r="F1212" s="43"/>
    </row>
    <row r="1213" spans="1:6" outlineLevel="1" x14ac:dyDescent="0.2">
      <c r="A1213" s="43">
        <v>2</v>
      </c>
      <c r="B1213" s="37" t="s">
        <v>1601</v>
      </c>
      <c r="C1213" s="43"/>
      <c r="D1213" s="43"/>
      <c r="E1213" s="43"/>
      <c r="F1213" s="43"/>
    </row>
    <row r="1214" spans="1:6" ht="25.5" outlineLevel="1" x14ac:dyDescent="0.2">
      <c r="A1214" s="43">
        <v>3</v>
      </c>
      <c r="B1214" s="37" t="s">
        <v>1602</v>
      </c>
      <c r="C1214" s="43"/>
      <c r="D1214" s="43"/>
      <c r="E1214" s="43"/>
      <c r="F1214" s="43"/>
    </row>
    <row r="1215" spans="1:6" ht="25.5" outlineLevel="1" x14ac:dyDescent="0.2">
      <c r="A1215" s="43">
        <v>4</v>
      </c>
      <c r="B1215" s="37" t="s">
        <v>1603</v>
      </c>
      <c r="C1215" s="43"/>
      <c r="D1215" s="43"/>
      <c r="E1215" s="43"/>
      <c r="F1215" s="43"/>
    </row>
    <row r="1216" spans="1:6" outlineLevel="1" x14ac:dyDescent="0.2">
      <c r="A1216" s="43">
        <v>5</v>
      </c>
      <c r="B1216" s="37" t="s">
        <v>1604</v>
      </c>
      <c r="C1216" s="43"/>
      <c r="D1216" s="43"/>
      <c r="E1216" s="43"/>
      <c r="F1216" s="43"/>
    </row>
    <row r="1217" spans="1:6" ht="25.5" outlineLevel="1" x14ac:dyDescent="0.2">
      <c r="A1217" s="43">
        <v>6</v>
      </c>
      <c r="B1217" s="37" t="s">
        <v>1605</v>
      </c>
      <c r="C1217" s="43"/>
      <c r="D1217" s="43"/>
      <c r="E1217" s="43"/>
      <c r="F1217" s="43"/>
    </row>
    <row r="1218" spans="1:6" outlineLevel="1" x14ac:dyDescent="0.2">
      <c r="A1218" s="43"/>
      <c r="B1218" s="43"/>
      <c r="C1218" s="43"/>
      <c r="D1218" s="43"/>
      <c r="E1218" s="43"/>
      <c r="F1218" s="43"/>
    </row>
    <row r="1219" spans="1:6" outlineLevel="1" x14ac:dyDescent="0.2">
      <c r="A1219" s="33" t="s">
        <v>95</v>
      </c>
      <c r="B1219" s="34"/>
      <c r="C1219" s="43"/>
      <c r="D1219" s="43"/>
      <c r="E1219" s="43"/>
      <c r="F1219" s="43"/>
    </row>
    <row r="1220" spans="1:6" outlineLevel="1" x14ac:dyDescent="0.2">
      <c r="A1220" s="43">
        <v>1</v>
      </c>
      <c r="B1220" s="37" t="s">
        <v>1606</v>
      </c>
      <c r="C1220" s="43"/>
      <c r="D1220" s="43"/>
      <c r="E1220" s="43"/>
      <c r="F1220" s="43"/>
    </row>
    <row r="1221" spans="1:6" outlineLevel="1" x14ac:dyDescent="0.2">
      <c r="A1221" s="43">
        <v>2</v>
      </c>
      <c r="B1221" s="37" t="s">
        <v>1601</v>
      </c>
      <c r="C1221" s="43"/>
      <c r="D1221" s="43"/>
      <c r="E1221" s="43"/>
      <c r="F1221" s="43"/>
    </row>
    <row r="1222" spans="1:6" ht="25.5" outlineLevel="1" x14ac:dyDescent="0.2">
      <c r="A1222" s="43">
        <v>3</v>
      </c>
      <c r="B1222" s="37" t="s">
        <v>1602</v>
      </c>
      <c r="C1222" s="43"/>
      <c r="D1222" s="43"/>
      <c r="E1222" s="43"/>
      <c r="F1222" s="43"/>
    </row>
    <row r="1223" spans="1:6" ht="25.5" outlineLevel="1" x14ac:dyDescent="0.2">
      <c r="A1223" s="43">
        <v>4</v>
      </c>
      <c r="B1223" s="37" t="s">
        <v>1603</v>
      </c>
      <c r="C1223" s="43"/>
      <c r="D1223" s="43"/>
      <c r="E1223" s="43"/>
      <c r="F1223" s="43"/>
    </row>
    <row r="1224" spans="1:6" outlineLevel="1" x14ac:dyDescent="0.2">
      <c r="A1224" s="43">
        <v>5</v>
      </c>
      <c r="B1224" s="37" t="s">
        <v>1604</v>
      </c>
      <c r="C1224" s="43"/>
      <c r="D1224" s="43"/>
      <c r="E1224" s="43"/>
      <c r="F1224" s="43"/>
    </row>
    <row r="1225" spans="1:6" ht="25.5" outlineLevel="1" x14ac:dyDescent="0.2">
      <c r="A1225" s="43">
        <v>6</v>
      </c>
      <c r="B1225" s="37" t="s">
        <v>1605</v>
      </c>
      <c r="C1225" s="43"/>
      <c r="D1225" s="43"/>
      <c r="E1225" s="43"/>
      <c r="F1225" s="43"/>
    </row>
    <row r="1226" spans="1:6" outlineLevel="1" x14ac:dyDescent="0.2">
      <c r="A1226" s="43"/>
      <c r="B1226" s="43"/>
      <c r="C1226" s="43"/>
      <c r="D1226" s="43"/>
      <c r="E1226" s="43"/>
      <c r="F1226" s="43"/>
    </row>
    <row r="1227" spans="1:6" outlineLevel="1" x14ac:dyDescent="0.2">
      <c r="A1227" s="33" t="s">
        <v>97</v>
      </c>
      <c r="B1227" s="34"/>
      <c r="C1227" s="43"/>
      <c r="D1227" s="43"/>
      <c r="E1227" s="43"/>
      <c r="F1227" s="43"/>
    </row>
    <row r="1228" spans="1:6" ht="25.5" outlineLevel="1" x14ac:dyDescent="0.2">
      <c r="A1228" s="43">
        <v>1</v>
      </c>
      <c r="B1228" s="37" t="s">
        <v>1607</v>
      </c>
      <c r="C1228" s="43"/>
      <c r="D1228" s="43"/>
      <c r="E1228" s="43"/>
      <c r="F1228" s="43"/>
    </row>
    <row r="1229" spans="1:6" ht="25.5" outlineLevel="1" x14ac:dyDescent="0.2">
      <c r="A1229" s="43">
        <v>2</v>
      </c>
      <c r="B1229" s="37" t="s">
        <v>1608</v>
      </c>
      <c r="C1229" s="43"/>
      <c r="D1229" s="43"/>
      <c r="E1229" s="43"/>
      <c r="F1229" s="43"/>
    </row>
    <row r="1230" spans="1:6" ht="25.5" outlineLevel="1" x14ac:dyDescent="0.2">
      <c r="A1230" s="43">
        <v>3</v>
      </c>
      <c r="B1230" s="37" t="s">
        <v>1609</v>
      </c>
      <c r="C1230" s="43"/>
      <c r="D1230" s="43"/>
      <c r="E1230" s="43"/>
      <c r="F1230" s="43"/>
    </row>
    <row r="1231" spans="1:6" outlineLevel="1" x14ac:dyDescent="0.2">
      <c r="A1231" s="43">
        <v>4</v>
      </c>
      <c r="B1231" s="37" t="s">
        <v>1610</v>
      </c>
      <c r="C1231" s="43"/>
      <c r="D1231" s="43"/>
      <c r="E1231" s="43"/>
      <c r="F1231" s="43"/>
    </row>
    <row r="1232" spans="1:6" ht="25.5" outlineLevel="1" x14ac:dyDescent="0.2">
      <c r="A1232" s="43">
        <v>5</v>
      </c>
      <c r="B1232" s="37" t="s">
        <v>1611</v>
      </c>
      <c r="C1232" s="43"/>
      <c r="D1232" s="43"/>
      <c r="E1232" s="43"/>
      <c r="F1232" s="43"/>
    </row>
    <row r="1233" spans="1:6" outlineLevel="1" x14ac:dyDescent="0.2">
      <c r="A1233" s="43"/>
      <c r="B1233" s="43"/>
      <c r="C1233" s="43"/>
      <c r="D1233" s="43"/>
      <c r="E1233" s="43"/>
      <c r="F1233" s="43"/>
    </row>
    <row r="1234" spans="1:6" ht="25.5" outlineLevel="1" x14ac:dyDescent="0.2">
      <c r="A1234" s="33" t="s">
        <v>100</v>
      </c>
      <c r="B1234" s="34"/>
      <c r="C1234" s="43"/>
      <c r="D1234" s="43"/>
      <c r="E1234" s="43"/>
      <c r="F1234" s="43"/>
    </row>
    <row r="1235" spans="1:6" ht="25.5" outlineLevel="1" x14ac:dyDescent="0.2">
      <c r="A1235" s="43">
        <v>1</v>
      </c>
      <c r="B1235" s="37" t="s">
        <v>1612</v>
      </c>
      <c r="C1235" s="43"/>
      <c r="D1235" s="43"/>
      <c r="E1235" s="43"/>
      <c r="F1235" s="43"/>
    </row>
    <row r="1236" spans="1:6" outlineLevel="1" x14ac:dyDescent="0.2">
      <c r="A1236" s="43">
        <v>2</v>
      </c>
      <c r="B1236" s="37" t="s">
        <v>1613</v>
      </c>
      <c r="C1236" s="43"/>
      <c r="D1236" s="43"/>
      <c r="E1236" s="43"/>
      <c r="F1236" s="43"/>
    </row>
    <row r="1237" spans="1:6" ht="25.5" outlineLevel="1" x14ac:dyDescent="0.2">
      <c r="A1237" s="43">
        <v>3</v>
      </c>
      <c r="B1237" s="37" t="s">
        <v>1614</v>
      </c>
      <c r="C1237" s="43"/>
      <c r="D1237" s="43"/>
      <c r="E1237" s="43"/>
      <c r="F1237" s="43"/>
    </row>
    <row r="1238" spans="1:6" outlineLevel="1" x14ac:dyDescent="0.2">
      <c r="A1238" s="43">
        <v>4</v>
      </c>
      <c r="B1238" s="37" t="s">
        <v>1615</v>
      </c>
      <c r="C1238" s="43"/>
      <c r="D1238" s="43"/>
      <c r="E1238" s="43"/>
      <c r="F1238" s="43"/>
    </row>
    <row r="1239" spans="1:6" outlineLevel="1" x14ac:dyDescent="0.2">
      <c r="A1239" s="43">
        <v>5</v>
      </c>
      <c r="B1239" s="37" t="s">
        <v>1616</v>
      </c>
      <c r="C1239" s="43"/>
      <c r="D1239" s="43"/>
      <c r="E1239" s="43"/>
      <c r="F1239" s="43"/>
    </row>
    <row r="1240" spans="1:6" outlineLevel="1" x14ac:dyDescent="0.2">
      <c r="A1240" s="43">
        <v>6</v>
      </c>
      <c r="B1240" s="37" t="s">
        <v>1617</v>
      </c>
      <c r="C1240" s="43"/>
      <c r="D1240" s="43"/>
      <c r="E1240" s="43"/>
      <c r="F1240" s="43"/>
    </row>
    <row r="1241" spans="1:6" outlineLevel="1" x14ac:dyDescent="0.2">
      <c r="A1241" s="43"/>
      <c r="B1241" s="43"/>
      <c r="C1241" s="43"/>
      <c r="D1241" s="43"/>
      <c r="E1241" s="43"/>
      <c r="F1241" s="43"/>
    </row>
    <row r="1242" spans="1:6" ht="25.5" outlineLevel="1" x14ac:dyDescent="0.2">
      <c r="A1242" s="33" t="s">
        <v>102</v>
      </c>
      <c r="B1242" s="34"/>
      <c r="C1242" s="43"/>
      <c r="D1242" s="43"/>
      <c r="E1242" s="43"/>
      <c r="F1242" s="43"/>
    </row>
    <row r="1243" spans="1:6" ht="25.5" outlineLevel="1" x14ac:dyDescent="0.2">
      <c r="A1243" s="43">
        <v>1</v>
      </c>
      <c r="B1243" s="37" t="s">
        <v>1618</v>
      </c>
      <c r="C1243" s="43"/>
      <c r="D1243" s="43"/>
      <c r="E1243" s="43"/>
      <c r="F1243" s="43"/>
    </row>
    <row r="1244" spans="1:6" outlineLevel="1" x14ac:dyDescent="0.2">
      <c r="A1244" s="43">
        <v>2</v>
      </c>
      <c r="B1244" s="37" t="s">
        <v>1613</v>
      </c>
      <c r="C1244" s="43"/>
      <c r="D1244" s="43"/>
      <c r="E1244" s="43"/>
      <c r="F1244" s="43"/>
    </row>
    <row r="1245" spans="1:6" ht="25.5" outlineLevel="1" x14ac:dyDescent="0.2">
      <c r="A1245" s="43">
        <v>3</v>
      </c>
      <c r="B1245" s="37" t="s">
        <v>1614</v>
      </c>
      <c r="C1245" s="43"/>
      <c r="D1245" s="43"/>
      <c r="E1245" s="43"/>
      <c r="F1245" s="43"/>
    </row>
    <row r="1246" spans="1:6" outlineLevel="1" x14ac:dyDescent="0.2">
      <c r="A1246" s="43">
        <v>4</v>
      </c>
      <c r="B1246" s="37" t="s">
        <v>1615</v>
      </c>
      <c r="C1246" s="43"/>
      <c r="D1246" s="43"/>
      <c r="E1246" s="43"/>
      <c r="F1246" s="43"/>
    </row>
    <row r="1247" spans="1:6" outlineLevel="1" x14ac:dyDescent="0.2">
      <c r="A1247" s="43">
        <v>5</v>
      </c>
      <c r="B1247" s="37" t="s">
        <v>1616</v>
      </c>
      <c r="C1247" s="43"/>
      <c r="D1247" s="43"/>
      <c r="E1247" s="43"/>
      <c r="F1247" s="43"/>
    </row>
    <row r="1248" spans="1:6" outlineLevel="1" x14ac:dyDescent="0.2">
      <c r="A1248" s="43">
        <v>6</v>
      </c>
      <c r="B1248" s="37" t="s">
        <v>1617</v>
      </c>
      <c r="C1248" s="43"/>
      <c r="D1248" s="43"/>
      <c r="E1248" s="43"/>
      <c r="F1248" s="43"/>
    </row>
    <row r="1249" spans="1:6" outlineLevel="1" x14ac:dyDescent="0.2">
      <c r="A1249" s="43"/>
      <c r="B1249" s="43"/>
      <c r="C1249" s="43"/>
      <c r="D1249" s="43"/>
      <c r="E1249" s="43"/>
      <c r="F1249" s="43"/>
    </row>
    <row r="1250" spans="1:6" ht="25.5" outlineLevel="1" x14ac:dyDescent="0.2">
      <c r="A1250" s="33" t="s">
        <v>104</v>
      </c>
      <c r="B1250" s="34"/>
      <c r="C1250" s="43"/>
      <c r="D1250" s="43"/>
      <c r="E1250" s="43"/>
      <c r="F1250" s="43"/>
    </row>
    <row r="1251" spans="1:6" ht="25.5" outlineLevel="1" x14ac:dyDescent="0.2">
      <c r="A1251" s="43">
        <v>1</v>
      </c>
      <c r="B1251" s="37" t="s">
        <v>1619</v>
      </c>
      <c r="C1251" s="43"/>
      <c r="D1251" s="43"/>
      <c r="E1251" s="43"/>
      <c r="F1251" s="43"/>
    </row>
    <row r="1252" spans="1:6" ht="25.5" outlineLevel="1" x14ac:dyDescent="0.2">
      <c r="A1252" s="43">
        <v>2</v>
      </c>
      <c r="B1252" s="37" t="s">
        <v>1620</v>
      </c>
      <c r="C1252" s="43"/>
      <c r="D1252" s="43"/>
      <c r="E1252" s="43"/>
      <c r="F1252" s="43"/>
    </row>
    <row r="1253" spans="1:6" ht="25.5" outlineLevel="1" x14ac:dyDescent="0.2">
      <c r="A1253" s="43">
        <v>3</v>
      </c>
      <c r="B1253" s="37" t="s">
        <v>1621</v>
      </c>
      <c r="C1253" s="43"/>
      <c r="D1253" s="43"/>
      <c r="E1253" s="43"/>
      <c r="F1253" s="43"/>
    </row>
    <row r="1254" spans="1:6" ht="25.5" outlineLevel="1" x14ac:dyDescent="0.2">
      <c r="A1254" s="43">
        <v>4</v>
      </c>
      <c r="B1254" s="37" t="s">
        <v>1622</v>
      </c>
      <c r="C1254" s="43"/>
      <c r="D1254" s="43"/>
      <c r="E1254" s="43"/>
      <c r="F1254" s="43"/>
    </row>
    <row r="1255" spans="1:6" ht="25.5" outlineLevel="1" x14ac:dyDescent="0.2">
      <c r="A1255" s="43">
        <v>5</v>
      </c>
      <c r="B1255" s="37" t="s">
        <v>1623</v>
      </c>
      <c r="C1255" s="43"/>
      <c r="D1255" s="43"/>
      <c r="E1255" s="43"/>
      <c r="F1255" s="43"/>
    </row>
    <row r="1256" spans="1:6" outlineLevel="1" x14ac:dyDescent="0.2">
      <c r="A1256" s="43"/>
      <c r="B1256" s="43"/>
      <c r="C1256" s="43"/>
      <c r="D1256" s="43"/>
      <c r="E1256" s="43"/>
      <c r="F1256" s="43"/>
    </row>
    <row r="1257" spans="1:6" ht="25.5" outlineLevel="1" x14ac:dyDescent="0.2">
      <c r="A1257" s="33" t="s">
        <v>107</v>
      </c>
      <c r="B1257" s="34"/>
      <c r="C1257" s="43"/>
      <c r="D1257" s="43"/>
      <c r="E1257" s="43"/>
      <c r="F1257" s="43"/>
    </row>
    <row r="1258" spans="1:6" ht="25.5" outlineLevel="1" x14ac:dyDescent="0.2">
      <c r="A1258" s="43">
        <v>1</v>
      </c>
      <c r="B1258" s="37" t="s">
        <v>1624</v>
      </c>
      <c r="C1258" s="43"/>
      <c r="D1258" s="43"/>
      <c r="E1258" s="43"/>
      <c r="F1258" s="43"/>
    </row>
    <row r="1259" spans="1:6" outlineLevel="1" x14ac:dyDescent="0.2">
      <c r="A1259" s="43">
        <v>2</v>
      </c>
      <c r="B1259" s="37" t="s">
        <v>1625</v>
      </c>
      <c r="C1259" s="43"/>
      <c r="D1259" s="43"/>
      <c r="E1259" s="43"/>
      <c r="F1259" s="43"/>
    </row>
    <row r="1260" spans="1:6" outlineLevel="1" x14ac:dyDescent="0.2">
      <c r="A1260" s="43">
        <v>3</v>
      </c>
      <c r="B1260" s="37" t="s">
        <v>1626</v>
      </c>
      <c r="C1260" s="43"/>
      <c r="D1260" s="43"/>
      <c r="E1260" s="43"/>
      <c r="F1260" s="43"/>
    </row>
    <row r="1261" spans="1:6" outlineLevel="1" x14ac:dyDescent="0.2">
      <c r="A1261" s="43">
        <v>4</v>
      </c>
      <c r="B1261" s="37" t="s">
        <v>1627</v>
      </c>
      <c r="C1261" s="43"/>
      <c r="D1261" s="43"/>
      <c r="E1261" s="43"/>
      <c r="F1261" s="43"/>
    </row>
    <row r="1262" spans="1:6" outlineLevel="1" x14ac:dyDescent="0.2">
      <c r="A1262" s="43">
        <v>5</v>
      </c>
      <c r="B1262" s="37" t="s">
        <v>1628</v>
      </c>
      <c r="C1262" s="43"/>
      <c r="D1262" s="43"/>
      <c r="E1262" s="43"/>
      <c r="F1262" s="43"/>
    </row>
    <row r="1263" spans="1:6" outlineLevel="1" x14ac:dyDescent="0.2">
      <c r="A1263" s="43">
        <v>6</v>
      </c>
      <c r="B1263" s="37" t="s">
        <v>1629</v>
      </c>
      <c r="C1263" s="43"/>
      <c r="D1263" s="43"/>
      <c r="E1263" s="43"/>
      <c r="F1263" s="43"/>
    </row>
    <row r="1264" spans="1:6" outlineLevel="1" x14ac:dyDescent="0.2">
      <c r="A1264" s="43">
        <v>7</v>
      </c>
      <c r="B1264" s="37" t="s">
        <v>1630</v>
      </c>
      <c r="C1264" s="43"/>
      <c r="D1264" s="43"/>
      <c r="E1264" s="43"/>
      <c r="F1264" s="43"/>
    </row>
    <row r="1265" spans="1:6" outlineLevel="1" x14ac:dyDescent="0.2">
      <c r="A1265" s="43"/>
      <c r="B1265" s="43"/>
      <c r="C1265" s="43"/>
      <c r="D1265" s="43"/>
      <c r="E1265" s="43"/>
      <c r="F1265" s="43"/>
    </row>
    <row r="1266" spans="1:6" ht="25.5" outlineLevel="1" x14ac:dyDescent="0.2">
      <c r="A1266" s="33" t="s">
        <v>109</v>
      </c>
      <c r="B1266" s="34"/>
      <c r="C1266" s="43"/>
      <c r="D1266" s="43"/>
      <c r="E1266" s="43"/>
      <c r="F1266" s="43"/>
    </row>
    <row r="1267" spans="1:6" ht="25.5" outlineLevel="1" x14ac:dyDescent="0.2">
      <c r="A1267" s="43">
        <v>1</v>
      </c>
      <c r="B1267" s="37" t="s">
        <v>1631</v>
      </c>
      <c r="C1267" s="43"/>
      <c r="D1267" s="43"/>
      <c r="E1267" s="43"/>
      <c r="F1267" s="43"/>
    </row>
    <row r="1268" spans="1:6" outlineLevel="1" x14ac:dyDescent="0.2">
      <c r="A1268" s="43">
        <v>2</v>
      </c>
      <c r="B1268" s="37" t="s">
        <v>1625</v>
      </c>
      <c r="C1268" s="43"/>
      <c r="D1268" s="43"/>
      <c r="E1268" s="43"/>
      <c r="F1268" s="43"/>
    </row>
    <row r="1269" spans="1:6" outlineLevel="1" x14ac:dyDescent="0.2">
      <c r="A1269" s="43">
        <v>3</v>
      </c>
      <c r="B1269" s="37" t="s">
        <v>1626</v>
      </c>
      <c r="C1269" s="43"/>
      <c r="D1269" s="43"/>
      <c r="E1269" s="43"/>
      <c r="F1269" s="43"/>
    </row>
    <row r="1270" spans="1:6" outlineLevel="1" x14ac:dyDescent="0.2">
      <c r="A1270" s="43">
        <v>4</v>
      </c>
      <c r="B1270" s="37" t="s">
        <v>1627</v>
      </c>
      <c r="C1270" s="43"/>
      <c r="D1270" s="43"/>
      <c r="E1270" s="43"/>
      <c r="F1270" s="43"/>
    </row>
    <row r="1271" spans="1:6" outlineLevel="1" x14ac:dyDescent="0.2">
      <c r="A1271" s="43">
        <v>5</v>
      </c>
      <c r="B1271" s="37" t="s">
        <v>1628</v>
      </c>
      <c r="C1271" s="43"/>
      <c r="D1271" s="43"/>
      <c r="E1271" s="43"/>
      <c r="F1271" s="43"/>
    </row>
    <row r="1272" spans="1:6" outlineLevel="1" x14ac:dyDescent="0.2">
      <c r="A1272" s="43">
        <v>6</v>
      </c>
      <c r="B1272" s="37" t="s">
        <v>1629</v>
      </c>
      <c r="C1272" s="43"/>
      <c r="D1272" s="43"/>
      <c r="E1272" s="43"/>
      <c r="F1272" s="43"/>
    </row>
    <row r="1273" spans="1:6" outlineLevel="1" x14ac:dyDescent="0.2">
      <c r="A1273" s="43">
        <v>7</v>
      </c>
      <c r="B1273" s="37" t="s">
        <v>1630</v>
      </c>
      <c r="C1273" s="43"/>
      <c r="D1273" s="43"/>
      <c r="E1273" s="43"/>
      <c r="F1273" s="43"/>
    </row>
    <row r="1274" spans="1:6" outlineLevel="1" x14ac:dyDescent="0.2">
      <c r="A1274" s="43"/>
      <c r="B1274" s="43"/>
      <c r="C1274" s="43"/>
      <c r="D1274" s="43"/>
      <c r="E1274" s="43"/>
      <c r="F1274" s="43"/>
    </row>
    <row r="1275" spans="1:6" ht="25.5" outlineLevel="1" x14ac:dyDescent="0.2">
      <c r="A1275" s="33" t="s">
        <v>111</v>
      </c>
      <c r="B1275" s="34"/>
      <c r="C1275" s="43"/>
      <c r="D1275" s="43"/>
      <c r="E1275" s="43"/>
      <c r="F1275" s="43"/>
    </row>
    <row r="1276" spans="1:6" ht="25.5" outlineLevel="1" x14ac:dyDescent="0.2">
      <c r="A1276" s="43">
        <v>1</v>
      </c>
      <c r="B1276" s="37" t="s">
        <v>1632</v>
      </c>
      <c r="C1276" s="43"/>
      <c r="D1276" s="43"/>
      <c r="E1276" s="43"/>
      <c r="F1276" s="43"/>
    </row>
    <row r="1277" spans="1:6" ht="25.5" outlineLevel="1" x14ac:dyDescent="0.2">
      <c r="A1277" s="43">
        <v>2</v>
      </c>
      <c r="B1277" s="37" t="s">
        <v>1633</v>
      </c>
      <c r="C1277" s="43"/>
      <c r="D1277" s="43"/>
      <c r="E1277" s="43"/>
      <c r="F1277" s="43"/>
    </row>
    <row r="1278" spans="1:6" ht="25.5" outlineLevel="1" x14ac:dyDescent="0.2">
      <c r="A1278" s="43">
        <v>3</v>
      </c>
      <c r="B1278" s="37" t="s">
        <v>1634</v>
      </c>
      <c r="C1278" s="43"/>
      <c r="D1278" s="43"/>
      <c r="E1278" s="43"/>
      <c r="F1278" s="43"/>
    </row>
    <row r="1279" spans="1:6" outlineLevel="1" x14ac:dyDescent="0.2">
      <c r="A1279" s="43">
        <v>4</v>
      </c>
      <c r="B1279" s="37" t="s">
        <v>1635</v>
      </c>
      <c r="C1279" s="43"/>
      <c r="D1279" s="43"/>
      <c r="E1279" s="43"/>
      <c r="F1279" s="43"/>
    </row>
    <row r="1280" spans="1:6" outlineLevel="1" x14ac:dyDescent="0.2">
      <c r="A1280" s="43"/>
      <c r="B1280" s="43"/>
      <c r="C1280" s="43"/>
      <c r="D1280" s="43"/>
      <c r="E1280" s="43"/>
      <c r="F1280" s="43"/>
    </row>
    <row r="1281" spans="1:6" outlineLevel="1" x14ac:dyDescent="0.2">
      <c r="A1281" s="33" t="s">
        <v>114</v>
      </c>
      <c r="B1281" s="34"/>
      <c r="C1281" s="43"/>
      <c r="D1281" s="43"/>
      <c r="E1281" s="43"/>
      <c r="F1281" s="43"/>
    </row>
    <row r="1282" spans="1:6" ht="25.5" outlineLevel="1" x14ac:dyDescent="0.2">
      <c r="A1282" s="43">
        <v>1</v>
      </c>
      <c r="B1282" s="37" t="s">
        <v>1636</v>
      </c>
      <c r="C1282" s="43"/>
      <c r="D1282" s="43"/>
      <c r="E1282" s="43"/>
      <c r="F1282" s="43"/>
    </row>
    <row r="1283" spans="1:6" outlineLevel="1" x14ac:dyDescent="0.2">
      <c r="A1283" s="43">
        <v>2</v>
      </c>
      <c r="B1283" s="37" t="s">
        <v>1637</v>
      </c>
      <c r="C1283" s="43"/>
      <c r="D1283" s="43"/>
      <c r="E1283" s="43"/>
      <c r="F1283" s="43"/>
    </row>
    <row r="1284" spans="1:6" outlineLevel="1" x14ac:dyDescent="0.2">
      <c r="A1284" s="43">
        <v>3</v>
      </c>
      <c r="B1284" s="37" t="s">
        <v>1638</v>
      </c>
      <c r="C1284" s="43"/>
      <c r="D1284" s="43"/>
      <c r="E1284" s="43"/>
      <c r="F1284" s="43"/>
    </row>
    <row r="1285" spans="1:6" ht="25.5" outlineLevel="1" x14ac:dyDescent="0.2">
      <c r="A1285" s="43">
        <v>4</v>
      </c>
      <c r="B1285" s="37" t="s">
        <v>1639</v>
      </c>
      <c r="C1285" s="43"/>
      <c r="D1285" s="43"/>
      <c r="E1285" s="43"/>
      <c r="F1285" s="43"/>
    </row>
    <row r="1286" spans="1:6" outlineLevel="1" x14ac:dyDescent="0.2">
      <c r="A1286" s="43">
        <v>5</v>
      </c>
      <c r="B1286" s="37" t="s">
        <v>1640</v>
      </c>
      <c r="C1286" s="43"/>
      <c r="D1286" s="43"/>
      <c r="E1286" s="43"/>
      <c r="F1286" s="43"/>
    </row>
    <row r="1287" spans="1:6" ht="25.5" outlineLevel="1" x14ac:dyDescent="0.2">
      <c r="A1287" s="43">
        <v>6</v>
      </c>
      <c r="B1287" s="37" t="s">
        <v>1641</v>
      </c>
      <c r="C1287" s="43"/>
      <c r="D1287" s="43"/>
      <c r="E1287" s="43"/>
      <c r="F1287" s="43"/>
    </row>
    <row r="1288" spans="1:6" ht="25.5" outlineLevel="1" x14ac:dyDescent="0.2">
      <c r="A1288" s="43">
        <v>7</v>
      </c>
      <c r="B1288" s="37" t="s">
        <v>1642</v>
      </c>
      <c r="C1288" s="43"/>
      <c r="D1288" s="43"/>
      <c r="E1288" s="43"/>
      <c r="F1288" s="43"/>
    </row>
    <row r="1289" spans="1:6" outlineLevel="1" x14ac:dyDescent="0.2">
      <c r="A1289" s="43">
        <v>8</v>
      </c>
      <c r="B1289" s="37" t="s">
        <v>1643</v>
      </c>
      <c r="C1289" s="43"/>
      <c r="D1289" s="43"/>
      <c r="E1289" s="43"/>
      <c r="F1289" s="43"/>
    </row>
    <row r="1290" spans="1:6" outlineLevel="1" x14ac:dyDescent="0.2">
      <c r="A1290" s="43"/>
      <c r="B1290" s="43"/>
      <c r="C1290" s="43"/>
      <c r="D1290" s="43"/>
      <c r="E1290" s="43"/>
      <c r="F1290" s="43"/>
    </row>
    <row r="1291" spans="1:6" outlineLevel="1" x14ac:dyDescent="0.2">
      <c r="A1291" s="33" t="s">
        <v>117</v>
      </c>
      <c r="B1291" s="34"/>
      <c r="C1291" s="43"/>
      <c r="D1291" s="43"/>
      <c r="E1291" s="43"/>
      <c r="F1291" s="43"/>
    </row>
    <row r="1292" spans="1:6" outlineLevel="1" x14ac:dyDescent="0.2">
      <c r="A1292" s="43">
        <v>1</v>
      </c>
      <c r="B1292" s="37" t="s">
        <v>1644</v>
      </c>
      <c r="C1292" s="43"/>
      <c r="D1292" s="43"/>
      <c r="E1292" s="43"/>
      <c r="F1292" s="43"/>
    </row>
    <row r="1293" spans="1:6" outlineLevel="1" x14ac:dyDescent="0.2">
      <c r="A1293" s="43">
        <v>2</v>
      </c>
      <c r="B1293" s="37" t="s">
        <v>1645</v>
      </c>
      <c r="C1293" s="43"/>
      <c r="D1293" s="43"/>
      <c r="E1293" s="43"/>
      <c r="F1293" s="43"/>
    </row>
    <row r="1294" spans="1:6" outlineLevel="1" x14ac:dyDescent="0.2">
      <c r="A1294" s="43">
        <v>3</v>
      </c>
      <c r="B1294" s="37" t="s">
        <v>1646</v>
      </c>
      <c r="C1294" s="43"/>
      <c r="D1294" s="43"/>
      <c r="E1294" s="43"/>
      <c r="F1294" s="43"/>
    </row>
    <row r="1295" spans="1:6" ht="25.5" outlineLevel="1" x14ac:dyDescent="0.2">
      <c r="A1295" s="43">
        <v>4</v>
      </c>
      <c r="B1295" s="37" t="s">
        <v>1647</v>
      </c>
      <c r="C1295" s="43"/>
      <c r="D1295" s="43"/>
      <c r="E1295" s="43"/>
      <c r="F1295" s="43"/>
    </row>
    <row r="1296" spans="1:6" outlineLevel="1" x14ac:dyDescent="0.2">
      <c r="A1296" s="43">
        <v>5</v>
      </c>
      <c r="B1296" s="37" t="s">
        <v>1648</v>
      </c>
      <c r="C1296" s="43"/>
      <c r="D1296" s="43"/>
      <c r="E1296" s="43"/>
      <c r="F1296" s="43"/>
    </row>
    <row r="1297" spans="1:6" outlineLevel="1" x14ac:dyDescent="0.2">
      <c r="A1297" s="43">
        <v>6</v>
      </c>
      <c r="B1297" s="37" t="s">
        <v>1649</v>
      </c>
      <c r="C1297" s="43"/>
      <c r="D1297" s="43"/>
      <c r="E1297" s="43"/>
      <c r="F1297" s="43"/>
    </row>
    <row r="1298" spans="1:6" outlineLevel="1" x14ac:dyDescent="0.2">
      <c r="A1298" s="43"/>
      <c r="B1298" s="43"/>
      <c r="C1298" s="43"/>
      <c r="D1298" s="43"/>
      <c r="E1298" s="43"/>
      <c r="F1298" s="43"/>
    </row>
    <row r="1299" spans="1:6" outlineLevel="1" x14ac:dyDescent="0.2">
      <c r="A1299" s="33" t="s">
        <v>119</v>
      </c>
      <c r="B1299" s="34"/>
      <c r="C1299" s="43"/>
      <c r="D1299" s="43"/>
      <c r="E1299" s="43"/>
      <c r="F1299" s="43"/>
    </row>
    <row r="1300" spans="1:6" outlineLevel="1" x14ac:dyDescent="0.2">
      <c r="A1300" s="43">
        <v>1</v>
      </c>
      <c r="B1300" s="37" t="s">
        <v>1650</v>
      </c>
      <c r="C1300" s="43"/>
      <c r="D1300" s="43"/>
      <c r="E1300" s="43"/>
      <c r="F1300" s="43"/>
    </row>
    <row r="1301" spans="1:6" outlineLevel="1" x14ac:dyDescent="0.2">
      <c r="A1301" s="43">
        <v>2</v>
      </c>
      <c r="B1301" s="37" t="s">
        <v>1645</v>
      </c>
      <c r="C1301" s="43"/>
      <c r="D1301" s="43"/>
      <c r="E1301" s="43"/>
      <c r="F1301" s="43"/>
    </row>
    <row r="1302" spans="1:6" outlineLevel="1" x14ac:dyDescent="0.2">
      <c r="A1302" s="43">
        <v>3</v>
      </c>
      <c r="B1302" s="37" t="s">
        <v>1646</v>
      </c>
      <c r="C1302" s="43"/>
      <c r="D1302" s="43"/>
      <c r="E1302" s="43"/>
      <c r="F1302" s="43"/>
    </row>
    <row r="1303" spans="1:6" ht="25.5" outlineLevel="1" x14ac:dyDescent="0.2">
      <c r="A1303" s="43">
        <v>4</v>
      </c>
      <c r="B1303" s="37" t="s">
        <v>1647</v>
      </c>
      <c r="C1303" s="43"/>
      <c r="D1303" s="43"/>
      <c r="E1303" s="43"/>
      <c r="F1303" s="43"/>
    </row>
    <row r="1304" spans="1:6" outlineLevel="1" x14ac:dyDescent="0.2">
      <c r="A1304" s="43">
        <v>5</v>
      </c>
      <c r="B1304" s="37" t="s">
        <v>1648</v>
      </c>
      <c r="C1304" s="43"/>
      <c r="D1304" s="43"/>
      <c r="E1304" s="43"/>
      <c r="F1304" s="43"/>
    </row>
    <row r="1305" spans="1:6" outlineLevel="1" x14ac:dyDescent="0.2">
      <c r="A1305" s="43">
        <v>6</v>
      </c>
      <c r="B1305" s="37" t="s">
        <v>1649</v>
      </c>
      <c r="C1305" s="43"/>
      <c r="D1305" s="43"/>
      <c r="E1305" s="43"/>
      <c r="F1305" s="43"/>
    </row>
    <row r="1306" spans="1:6" outlineLevel="1" x14ac:dyDescent="0.2">
      <c r="A1306" s="43"/>
      <c r="B1306" s="43"/>
      <c r="C1306" s="43"/>
      <c r="D1306" s="43"/>
      <c r="E1306" s="43"/>
      <c r="F1306" s="43"/>
    </row>
    <row r="1307" spans="1:6" outlineLevel="1" x14ac:dyDescent="0.2">
      <c r="A1307" s="33" t="s">
        <v>121</v>
      </c>
      <c r="B1307" s="34"/>
      <c r="C1307" s="43"/>
      <c r="D1307" s="43"/>
      <c r="E1307" s="43"/>
      <c r="F1307" s="43"/>
    </row>
    <row r="1308" spans="1:6" outlineLevel="1" x14ac:dyDescent="0.2">
      <c r="A1308" s="43">
        <v>1</v>
      </c>
      <c r="B1308" s="37" t="s">
        <v>1651</v>
      </c>
      <c r="C1308" s="43"/>
      <c r="D1308" s="43"/>
      <c r="E1308" s="43"/>
      <c r="F1308" s="43"/>
    </row>
    <row r="1309" spans="1:6" outlineLevel="1" x14ac:dyDescent="0.2">
      <c r="A1309" s="43">
        <v>2</v>
      </c>
      <c r="B1309" s="37" t="s">
        <v>1645</v>
      </c>
      <c r="C1309" s="43"/>
      <c r="D1309" s="43"/>
      <c r="E1309" s="43"/>
      <c r="F1309" s="43"/>
    </row>
    <row r="1310" spans="1:6" outlineLevel="1" x14ac:dyDescent="0.2">
      <c r="A1310" s="43">
        <v>3</v>
      </c>
      <c r="B1310" s="37" t="s">
        <v>1646</v>
      </c>
      <c r="C1310" s="43"/>
      <c r="D1310" s="43"/>
      <c r="E1310" s="43"/>
      <c r="F1310" s="43"/>
    </row>
    <row r="1311" spans="1:6" ht="25.5" outlineLevel="1" x14ac:dyDescent="0.2">
      <c r="A1311" s="43">
        <v>4</v>
      </c>
      <c r="B1311" s="37" t="s">
        <v>1647</v>
      </c>
      <c r="C1311" s="43"/>
      <c r="D1311" s="43"/>
      <c r="E1311" s="43"/>
      <c r="F1311" s="43"/>
    </row>
    <row r="1312" spans="1:6" outlineLevel="1" x14ac:dyDescent="0.2">
      <c r="A1312" s="43">
        <v>5</v>
      </c>
      <c r="B1312" s="37" t="s">
        <v>1648</v>
      </c>
      <c r="C1312" s="43"/>
      <c r="D1312" s="43"/>
      <c r="E1312" s="43"/>
      <c r="F1312" s="43"/>
    </row>
    <row r="1313" spans="1:6" outlineLevel="1" x14ac:dyDescent="0.2">
      <c r="A1313" s="43">
        <v>6</v>
      </c>
      <c r="B1313" s="37" t="s">
        <v>1649</v>
      </c>
      <c r="C1313" s="43"/>
      <c r="D1313" s="43"/>
      <c r="E1313" s="43"/>
      <c r="F1313" s="43"/>
    </row>
    <row r="1314" spans="1:6" outlineLevel="1" x14ac:dyDescent="0.2">
      <c r="A1314" s="43"/>
      <c r="B1314" s="43"/>
      <c r="C1314" s="43"/>
      <c r="D1314" s="43"/>
      <c r="E1314" s="43"/>
      <c r="F1314" s="43"/>
    </row>
    <row r="1315" spans="1:6" outlineLevel="1" x14ac:dyDescent="0.2">
      <c r="A1315" s="33" t="s">
        <v>124</v>
      </c>
      <c r="B1315" s="34"/>
      <c r="C1315" s="43"/>
      <c r="D1315" s="43"/>
      <c r="E1315" s="43"/>
      <c r="F1315" s="43"/>
    </row>
    <row r="1316" spans="1:6" outlineLevel="1" x14ac:dyDescent="0.2">
      <c r="A1316" s="43">
        <v>1</v>
      </c>
      <c r="B1316" s="37" t="s">
        <v>1652</v>
      </c>
      <c r="C1316" s="43"/>
      <c r="D1316" s="43"/>
      <c r="E1316" s="43"/>
      <c r="F1316" s="43"/>
    </row>
    <row r="1317" spans="1:6" outlineLevel="1" x14ac:dyDescent="0.2">
      <c r="A1317" s="43">
        <v>2</v>
      </c>
      <c r="B1317" s="37" t="s">
        <v>1653</v>
      </c>
      <c r="C1317" s="43"/>
      <c r="D1317" s="43"/>
      <c r="E1317" s="43"/>
      <c r="F1317" s="43"/>
    </row>
    <row r="1318" spans="1:6" ht="25.5" outlineLevel="1" x14ac:dyDescent="0.2">
      <c r="A1318" s="43">
        <v>3</v>
      </c>
      <c r="B1318" s="37" t="s">
        <v>1654</v>
      </c>
      <c r="C1318" s="43"/>
      <c r="D1318" s="43"/>
      <c r="E1318" s="43"/>
      <c r="F1318" s="43"/>
    </row>
    <row r="1319" spans="1:6" ht="25.5" outlineLevel="1" x14ac:dyDescent="0.2">
      <c r="A1319" s="43">
        <v>4</v>
      </c>
      <c r="B1319" s="37" t="s">
        <v>1655</v>
      </c>
      <c r="C1319" s="43"/>
      <c r="D1319" s="43"/>
      <c r="E1319" s="43"/>
      <c r="F1319" s="43"/>
    </row>
    <row r="1320" spans="1:6" outlineLevel="1" x14ac:dyDescent="0.2">
      <c r="A1320" s="43">
        <v>5</v>
      </c>
      <c r="B1320" s="37" t="s">
        <v>1656</v>
      </c>
      <c r="C1320" s="43"/>
      <c r="D1320" s="43"/>
      <c r="E1320" s="43"/>
      <c r="F1320" s="43"/>
    </row>
    <row r="1321" spans="1:6" outlineLevel="1" x14ac:dyDescent="0.2">
      <c r="A1321" s="43"/>
      <c r="B1321" s="43"/>
      <c r="C1321" s="43"/>
      <c r="D1321" s="43"/>
      <c r="E1321" s="43"/>
      <c r="F1321" s="43"/>
    </row>
    <row r="1322" spans="1:6" outlineLevel="1" x14ac:dyDescent="0.2">
      <c r="A1322" s="33" t="s">
        <v>126</v>
      </c>
      <c r="B1322" s="34"/>
      <c r="C1322" s="43"/>
      <c r="D1322" s="43"/>
      <c r="E1322" s="43"/>
      <c r="F1322" s="43"/>
    </row>
    <row r="1323" spans="1:6" ht="25.5" outlineLevel="1" x14ac:dyDescent="0.2">
      <c r="A1323" s="43">
        <v>1</v>
      </c>
      <c r="B1323" s="37" t="s">
        <v>1657</v>
      </c>
      <c r="C1323" s="43"/>
      <c r="D1323" s="43"/>
      <c r="E1323" s="43"/>
      <c r="F1323" s="43"/>
    </row>
    <row r="1324" spans="1:6" outlineLevel="1" x14ac:dyDescent="0.2">
      <c r="A1324" s="43">
        <v>2</v>
      </c>
      <c r="B1324" s="37" t="s">
        <v>1653</v>
      </c>
      <c r="C1324" s="43"/>
      <c r="D1324" s="43"/>
      <c r="E1324" s="43"/>
      <c r="F1324" s="43"/>
    </row>
    <row r="1325" spans="1:6" ht="25.5" outlineLevel="1" x14ac:dyDescent="0.2">
      <c r="A1325" s="43">
        <v>3</v>
      </c>
      <c r="B1325" s="37" t="s">
        <v>1654</v>
      </c>
      <c r="C1325" s="43"/>
      <c r="D1325" s="43"/>
      <c r="E1325" s="43"/>
      <c r="F1325" s="43"/>
    </row>
    <row r="1326" spans="1:6" ht="25.5" outlineLevel="1" x14ac:dyDescent="0.2">
      <c r="A1326" s="43">
        <v>4</v>
      </c>
      <c r="B1326" s="37" t="s">
        <v>1655</v>
      </c>
      <c r="C1326" s="43"/>
      <c r="D1326" s="43"/>
      <c r="E1326" s="43"/>
      <c r="F1326" s="43"/>
    </row>
    <row r="1327" spans="1:6" outlineLevel="1" x14ac:dyDescent="0.2">
      <c r="A1327" s="43">
        <v>5</v>
      </c>
      <c r="B1327" s="37" t="s">
        <v>1656</v>
      </c>
      <c r="C1327" s="43"/>
      <c r="D1327" s="43"/>
      <c r="E1327" s="43"/>
      <c r="F1327" s="43"/>
    </row>
    <row r="1328" spans="1:6" outlineLevel="1" x14ac:dyDescent="0.2">
      <c r="A1328" s="43"/>
      <c r="B1328" s="43"/>
      <c r="C1328" s="43"/>
      <c r="D1328" s="43"/>
      <c r="E1328" s="43"/>
      <c r="F1328" s="43"/>
    </row>
    <row r="1329" spans="1:6" outlineLevel="1" x14ac:dyDescent="0.2">
      <c r="A1329" s="33" t="s">
        <v>129</v>
      </c>
      <c r="B1329" s="34"/>
      <c r="C1329" s="43"/>
      <c r="D1329" s="43"/>
      <c r="E1329" s="43"/>
      <c r="F1329" s="43"/>
    </row>
    <row r="1330" spans="1:6" outlineLevel="1" x14ac:dyDescent="0.2">
      <c r="A1330" s="43">
        <v>1</v>
      </c>
      <c r="B1330" s="37" t="s">
        <v>1658</v>
      </c>
      <c r="C1330" s="43"/>
      <c r="D1330" s="43"/>
      <c r="E1330" s="43"/>
      <c r="F1330" s="43"/>
    </row>
    <row r="1331" spans="1:6" ht="63.75" outlineLevel="1" x14ac:dyDescent="0.2">
      <c r="A1331" s="43">
        <v>2</v>
      </c>
      <c r="B1331" s="37" t="s">
        <v>1659</v>
      </c>
      <c r="C1331" s="43"/>
      <c r="D1331" s="43"/>
      <c r="E1331" s="43"/>
      <c r="F1331" s="43"/>
    </row>
    <row r="1332" spans="1:6" outlineLevel="1" x14ac:dyDescent="0.2">
      <c r="A1332" s="43">
        <v>3</v>
      </c>
      <c r="B1332" s="37" t="s">
        <v>1660</v>
      </c>
      <c r="C1332" s="43"/>
      <c r="D1332" s="43"/>
      <c r="E1332" s="43"/>
      <c r="F1332" s="43"/>
    </row>
    <row r="1333" spans="1:6" ht="25.5" outlineLevel="1" x14ac:dyDescent="0.2">
      <c r="A1333" s="43">
        <v>4</v>
      </c>
      <c r="B1333" s="37" t="s">
        <v>1661</v>
      </c>
      <c r="C1333" s="43"/>
      <c r="D1333" s="43"/>
      <c r="E1333" s="43"/>
      <c r="F1333" s="43"/>
    </row>
    <row r="1334" spans="1:6" outlineLevel="1" x14ac:dyDescent="0.2">
      <c r="A1334" s="43">
        <v>5</v>
      </c>
      <c r="B1334" s="37" t="s">
        <v>1662</v>
      </c>
      <c r="C1334" s="43"/>
      <c r="D1334" s="43"/>
      <c r="E1334" s="43"/>
      <c r="F1334" s="43"/>
    </row>
    <row r="1335" spans="1:6" ht="25.5" outlineLevel="1" x14ac:dyDescent="0.2">
      <c r="A1335" s="43">
        <v>6</v>
      </c>
      <c r="B1335" s="37" t="s">
        <v>1663</v>
      </c>
      <c r="C1335" s="43"/>
      <c r="D1335" s="43"/>
      <c r="E1335" s="43"/>
      <c r="F1335" s="43"/>
    </row>
    <row r="1336" spans="1:6" ht="25.5" outlineLevel="1" x14ac:dyDescent="0.2">
      <c r="A1336" s="43">
        <v>7</v>
      </c>
      <c r="B1336" s="37" t="s">
        <v>1664</v>
      </c>
      <c r="C1336" s="43"/>
      <c r="D1336" s="43"/>
      <c r="E1336" s="43"/>
      <c r="F1336" s="43"/>
    </row>
    <row r="1337" spans="1:6" ht="25.5" outlineLevel="1" x14ac:dyDescent="0.2">
      <c r="A1337" s="43">
        <v>8</v>
      </c>
      <c r="B1337" s="37" t="s">
        <v>1665</v>
      </c>
      <c r="C1337" s="43"/>
      <c r="D1337" s="43"/>
      <c r="E1337" s="43"/>
      <c r="F1337" s="43"/>
    </row>
    <row r="1338" spans="1:6" outlineLevel="1" x14ac:dyDescent="0.2">
      <c r="A1338" s="43"/>
      <c r="B1338" s="43"/>
      <c r="C1338" s="43"/>
      <c r="D1338" s="43"/>
      <c r="E1338" s="43"/>
      <c r="F1338" s="43"/>
    </row>
    <row r="1339" spans="1:6" ht="25.5" outlineLevel="1" x14ac:dyDescent="0.2">
      <c r="A1339" s="33" t="s">
        <v>130</v>
      </c>
      <c r="B1339" s="34"/>
      <c r="C1339" s="43"/>
      <c r="D1339" s="43"/>
      <c r="E1339" s="43"/>
      <c r="F1339" s="43"/>
    </row>
    <row r="1340" spans="1:6" outlineLevel="1" x14ac:dyDescent="0.2">
      <c r="A1340" s="43">
        <v>1</v>
      </c>
      <c r="B1340" s="37" t="s">
        <v>1666</v>
      </c>
      <c r="C1340" s="43"/>
      <c r="D1340" s="43"/>
      <c r="E1340" s="43"/>
      <c r="F1340" s="43"/>
    </row>
    <row r="1341" spans="1:6" ht="63.75" outlineLevel="1" x14ac:dyDescent="0.2">
      <c r="A1341" s="43">
        <v>2</v>
      </c>
      <c r="B1341" s="37" t="s">
        <v>1659</v>
      </c>
      <c r="C1341" s="43"/>
      <c r="D1341" s="43"/>
      <c r="E1341" s="43"/>
      <c r="F1341" s="43"/>
    </row>
    <row r="1342" spans="1:6" ht="25.5" outlineLevel="1" x14ac:dyDescent="0.2">
      <c r="A1342" s="43">
        <v>3</v>
      </c>
      <c r="B1342" s="37" t="s">
        <v>1667</v>
      </c>
      <c r="C1342" s="43"/>
      <c r="D1342" s="43"/>
      <c r="E1342" s="43"/>
      <c r="F1342" s="43"/>
    </row>
    <row r="1343" spans="1:6" ht="25.5" outlineLevel="1" x14ac:dyDescent="0.2">
      <c r="A1343" s="43">
        <v>4</v>
      </c>
      <c r="B1343" s="37" t="s">
        <v>1668</v>
      </c>
      <c r="C1343" s="43"/>
      <c r="D1343" s="43"/>
      <c r="E1343" s="43"/>
      <c r="F1343" s="43"/>
    </row>
    <row r="1344" spans="1:6" ht="25.5" outlineLevel="1" x14ac:dyDescent="0.2">
      <c r="A1344" s="43">
        <v>5</v>
      </c>
      <c r="B1344" s="37" t="s">
        <v>1669</v>
      </c>
      <c r="C1344" s="43"/>
      <c r="D1344" s="43"/>
      <c r="E1344" s="43"/>
      <c r="F1344" s="43"/>
    </row>
    <row r="1345" spans="1:6" ht="25.5" outlineLevel="1" x14ac:dyDescent="0.2">
      <c r="A1345" s="43">
        <v>6</v>
      </c>
      <c r="B1345" s="37" t="s">
        <v>1670</v>
      </c>
      <c r="C1345" s="43"/>
      <c r="D1345" s="43"/>
      <c r="E1345" s="43"/>
      <c r="F1345" s="43"/>
    </row>
    <row r="1346" spans="1:6" ht="25.5" outlineLevel="1" x14ac:dyDescent="0.2">
      <c r="A1346" s="43">
        <v>7</v>
      </c>
      <c r="B1346" s="37" t="s">
        <v>1671</v>
      </c>
      <c r="C1346" s="43"/>
      <c r="D1346" s="43"/>
      <c r="E1346" s="43"/>
      <c r="F1346" s="43"/>
    </row>
    <row r="1347" spans="1:6" outlineLevel="1" x14ac:dyDescent="0.2">
      <c r="A1347" s="43"/>
      <c r="B1347" s="43"/>
      <c r="C1347" s="43"/>
      <c r="D1347" s="43"/>
      <c r="E1347" s="43"/>
      <c r="F1347" s="43"/>
    </row>
    <row r="1348" spans="1:6" outlineLevel="1" x14ac:dyDescent="0.2">
      <c r="A1348" s="33" t="s">
        <v>132</v>
      </c>
      <c r="B1348" s="34"/>
      <c r="C1348" s="43"/>
      <c r="D1348" s="43"/>
      <c r="E1348" s="43"/>
      <c r="F1348" s="43"/>
    </row>
    <row r="1349" spans="1:6" ht="25.5" outlineLevel="1" x14ac:dyDescent="0.2">
      <c r="A1349" s="43">
        <v>1</v>
      </c>
      <c r="B1349" s="37" t="s">
        <v>1672</v>
      </c>
      <c r="C1349" s="43"/>
      <c r="D1349" s="43"/>
      <c r="E1349" s="43"/>
      <c r="F1349" s="43"/>
    </row>
    <row r="1350" spans="1:6" ht="63.75" outlineLevel="1" x14ac:dyDescent="0.2">
      <c r="A1350" s="43">
        <v>2</v>
      </c>
      <c r="B1350" s="37" t="s">
        <v>1659</v>
      </c>
      <c r="C1350" s="43"/>
      <c r="D1350" s="43"/>
      <c r="E1350" s="43"/>
      <c r="F1350" s="43"/>
    </row>
    <row r="1351" spans="1:6" outlineLevel="1" x14ac:dyDescent="0.2">
      <c r="A1351" s="43">
        <v>3</v>
      </c>
      <c r="B1351" s="37" t="s">
        <v>1673</v>
      </c>
      <c r="C1351" s="43"/>
      <c r="D1351" s="43"/>
      <c r="E1351" s="43"/>
      <c r="F1351" s="43"/>
    </row>
    <row r="1352" spans="1:6" ht="25.5" outlineLevel="1" x14ac:dyDescent="0.2">
      <c r="A1352" s="43">
        <v>4</v>
      </c>
      <c r="B1352" s="37" t="s">
        <v>1674</v>
      </c>
      <c r="C1352" s="43"/>
      <c r="D1352" s="43"/>
      <c r="E1352" s="43"/>
      <c r="F1352" s="43"/>
    </row>
    <row r="1353" spans="1:6" ht="51" outlineLevel="1" x14ac:dyDescent="0.2">
      <c r="A1353" s="43">
        <v>5</v>
      </c>
      <c r="B1353" s="37" t="s">
        <v>1675</v>
      </c>
      <c r="C1353" s="43"/>
      <c r="D1353" s="43"/>
      <c r="E1353" s="43"/>
      <c r="F1353" s="43"/>
    </row>
    <row r="1354" spans="1:6" ht="38.25" outlineLevel="1" x14ac:dyDescent="0.2">
      <c r="A1354" s="43">
        <v>6</v>
      </c>
      <c r="B1354" s="37" t="s">
        <v>1676</v>
      </c>
      <c r="C1354" s="43"/>
      <c r="D1354" s="43"/>
      <c r="E1354" s="43"/>
      <c r="F1354" s="43"/>
    </row>
    <row r="1355" spans="1:6" ht="63.75" outlineLevel="1" x14ac:dyDescent="0.2">
      <c r="A1355" s="43">
        <v>7</v>
      </c>
      <c r="B1355" s="37" t="s">
        <v>1677</v>
      </c>
      <c r="C1355" s="43"/>
      <c r="D1355" s="43"/>
      <c r="E1355" s="43"/>
      <c r="F1355" s="43"/>
    </row>
    <row r="1356" spans="1:6" ht="25.5" outlineLevel="1" x14ac:dyDescent="0.2">
      <c r="A1356" s="43">
        <v>8</v>
      </c>
      <c r="B1356" s="37" t="s">
        <v>1678</v>
      </c>
      <c r="C1356" s="43"/>
      <c r="D1356" s="43"/>
      <c r="E1356" s="43"/>
      <c r="F1356" s="43"/>
    </row>
    <row r="1357" spans="1:6" ht="38.25" outlineLevel="1" x14ac:dyDescent="0.2">
      <c r="A1357" s="43">
        <v>9</v>
      </c>
      <c r="B1357" s="37" t="s">
        <v>1679</v>
      </c>
      <c r="C1357" s="43"/>
      <c r="D1357" s="43"/>
      <c r="E1357" s="43"/>
      <c r="F1357" s="43"/>
    </row>
    <row r="1358" spans="1:6" ht="25.5" outlineLevel="1" x14ac:dyDescent="0.2">
      <c r="A1358" s="43">
        <v>10</v>
      </c>
      <c r="B1358" s="37" t="s">
        <v>1680</v>
      </c>
      <c r="C1358" s="43"/>
      <c r="D1358" s="43"/>
      <c r="E1358" s="43"/>
      <c r="F1358" s="43"/>
    </row>
    <row r="1359" spans="1:6" ht="38.25" outlineLevel="1" x14ac:dyDescent="0.2">
      <c r="A1359" s="43">
        <v>11</v>
      </c>
      <c r="B1359" s="37" t="s">
        <v>1681</v>
      </c>
      <c r="C1359" s="43"/>
      <c r="D1359" s="43"/>
      <c r="E1359" s="43"/>
      <c r="F1359" s="43"/>
    </row>
    <row r="1360" spans="1:6" outlineLevel="1" x14ac:dyDescent="0.2">
      <c r="A1360" s="43"/>
      <c r="B1360" s="43"/>
      <c r="C1360" s="43"/>
      <c r="D1360" s="43"/>
      <c r="E1360" s="43"/>
      <c r="F1360" s="43"/>
    </row>
    <row r="1361" spans="1:6" outlineLevel="1" x14ac:dyDescent="0.2">
      <c r="A1361" s="33" t="s">
        <v>134</v>
      </c>
      <c r="B1361" s="34"/>
      <c r="C1361" s="43"/>
      <c r="D1361" s="43"/>
      <c r="E1361" s="43"/>
      <c r="F1361" s="43"/>
    </row>
    <row r="1362" spans="1:6" ht="25.5" outlineLevel="1" x14ac:dyDescent="0.2">
      <c r="A1362" s="43">
        <v>1</v>
      </c>
      <c r="B1362" s="37" t="s">
        <v>1682</v>
      </c>
      <c r="C1362" s="43"/>
      <c r="D1362" s="43"/>
      <c r="E1362" s="43"/>
      <c r="F1362" s="43"/>
    </row>
    <row r="1363" spans="1:6" ht="63.75" outlineLevel="1" x14ac:dyDescent="0.2">
      <c r="A1363" s="43">
        <v>2</v>
      </c>
      <c r="B1363" s="37" t="s">
        <v>1659</v>
      </c>
      <c r="C1363" s="43"/>
      <c r="D1363" s="43"/>
      <c r="E1363" s="43"/>
      <c r="F1363" s="43"/>
    </row>
    <row r="1364" spans="1:6" outlineLevel="1" x14ac:dyDescent="0.2">
      <c r="A1364" s="43">
        <v>3</v>
      </c>
      <c r="B1364" s="37" t="s">
        <v>1683</v>
      </c>
      <c r="C1364" s="43"/>
      <c r="D1364" s="43"/>
      <c r="E1364" s="43"/>
      <c r="F1364" s="43"/>
    </row>
    <row r="1365" spans="1:6" ht="38.25" outlineLevel="1" x14ac:dyDescent="0.2">
      <c r="A1365" s="43">
        <v>4</v>
      </c>
      <c r="B1365" s="37" t="s">
        <v>1684</v>
      </c>
      <c r="C1365" s="43"/>
      <c r="D1365" s="43"/>
      <c r="E1365" s="43"/>
      <c r="F1365" s="43"/>
    </row>
    <row r="1366" spans="1:6" ht="25.5" outlineLevel="1" x14ac:dyDescent="0.2">
      <c r="A1366" s="43">
        <v>5</v>
      </c>
      <c r="B1366" s="37" t="s">
        <v>1685</v>
      </c>
      <c r="C1366" s="43"/>
      <c r="D1366" s="43"/>
      <c r="E1366" s="43"/>
      <c r="F1366" s="43"/>
    </row>
    <row r="1367" spans="1:6" ht="38.25" outlineLevel="1" x14ac:dyDescent="0.2">
      <c r="A1367" s="43">
        <v>6</v>
      </c>
      <c r="B1367" s="37" t="s">
        <v>1686</v>
      </c>
      <c r="C1367" s="43"/>
      <c r="D1367" s="43"/>
      <c r="E1367" s="43"/>
      <c r="F1367" s="43"/>
    </row>
    <row r="1368" spans="1:6" ht="25.5" outlineLevel="1" x14ac:dyDescent="0.2">
      <c r="A1368" s="43">
        <v>7</v>
      </c>
      <c r="B1368" s="37" t="s">
        <v>1687</v>
      </c>
      <c r="C1368" s="43"/>
      <c r="D1368" s="43"/>
      <c r="E1368" s="43"/>
      <c r="F1368" s="43"/>
    </row>
    <row r="1369" spans="1:6" outlineLevel="1" x14ac:dyDescent="0.2">
      <c r="A1369" s="43">
        <v>8</v>
      </c>
      <c r="B1369" s="37" t="s">
        <v>1688</v>
      </c>
      <c r="C1369" s="43"/>
      <c r="D1369" s="43"/>
      <c r="E1369" s="43"/>
      <c r="F1369" s="43"/>
    </row>
    <row r="1370" spans="1:6" outlineLevel="1" x14ac:dyDescent="0.2">
      <c r="A1370" s="43"/>
      <c r="B1370" s="43"/>
      <c r="C1370" s="43"/>
      <c r="D1370" s="43"/>
      <c r="E1370" s="43"/>
      <c r="F1370" s="43"/>
    </row>
    <row r="1371" spans="1:6" outlineLevel="1" x14ac:dyDescent="0.2">
      <c r="A1371" s="33" t="s">
        <v>136</v>
      </c>
      <c r="B1371" s="34"/>
      <c r="C1371" s="43"/>
      <c r="D1371" s="43"/>
      <c r="E1371" s="43"/>
      <c r="F1371" s="43"/>
    </row>
    <row r="1372" spans="1:6" outlineLevel="1" x14ac:dyDescent="0.2">
      <c r="A1372" s="43">
        <v>1</v>
      </c>
      <c r="B1372" s="37" t="s">
        <v>1689</v>
      </c>
      <c r="C1372" s="43"/>
      <c r="D1372" s="43"/>
      <c r="E1372" s="43"/>
      <c r="F1372" s="43"/>
    </row>
    <row r="1373" spans="1:6" ht="63.75" outlineLevel="1" x14ac:dyDescent="0.2">
      <c r="A1373" s="43">
        <v>2</v>
      </c>
      <c r="B1373" s="37" t="s">
        <v>1659</v>
      </c>
      <c r="C1373" s="43"/>
      <c r="D1373" s="43"/>
      <c r="E1373" s="43"/>
      <c r="F1373" s="43"/>
    </row>
    <row r="1374" spans="1:6" outlineLevel="1" x14ac:dyDescent="0.2">
      <c r="A1374" s="43">
        <v>3</v>
      </c>
      <c r="B1374" s="37" t="s">
        <v>1690</v>
      </c>
      <c r="C1374" s="43"/>
      <c r="D1374" s="43"/>
      <c r="E1374" s="43"/>
      <c r="F1374" s="43"/>
    </row>
    <row r="1375" spans="1:6" ht="25.5" outlineLevel="1" x14ac:dyDescent="0.2">
      <c r="A1375" s="43">
        <v>4</v>
      </c>
      <c r="B1375" s="37" t="s">
        <v>1691</v>
      </c>
      <c r="C1375" s="43"/>
      <c r="D1375" s="43"/>
      <c r="E1375" s="43"/>
      <c r="F1375" s="43"/>
    </row>
    <row r="1376" spans="1:6" outlineLevel="1" x14ac:dyDescent="0.2">
      <c r="A1376" s="43">
        <v>5</v>
      </c>
      <c r="B1376" s="37" t="s">
        <v>1692</v>
      </c>
      <c r="C1376" s="43"/>
      <c r="D1376" s="43"/>
      <c r="E1376" s="43"/>
      <c r="F1376" s="43"/>
    </row>
    <row r="1377" spans="1:6" outlineLevel="1" x14ac:dyDescent="0.2">
      <c r="A1377" s="43">
        <v>6</v>
      </c>
      <c r="B1377" s="37" t="s">
        <v>1693</v>
      </c>
      <c r="C1377" s="43"/>
      <c r="D1377" s="43"/>
      <c r="E1377" s="43"/>
      <c r="F1377" s="43"/>
    </row>
    <row r="1378" spans="1:6" outlineLevel="1" x14ac:dyDescent="0.2">
      <c r="A1378" s="43"/>
      <c r="B1378" s="43"/>
      <c r="C1378" s="43"/>
      <c r="D1378" s="43"/>
      <c r="E1378" s="43"/>
      <c r="F1378" s="43"/>
    </row>
    <row r="1379" spans="1:6" outlineLevel="1" x14ac:dyDescent="0.2">
      <c r="A1379" s="33" t="s">
        <v>137</v>
      </c>
      <c r="B1379" s="34"/>
      <c r="C1379" s="43"/>
      <c r="D1379" s="43"/>
      <c r="E1379" s="43"/>
      <c r="F1379" s="43"/>
    </row>
    <row r="1380" spans="1:6" ht="25.5" outlineLevel="1" x14ac:dyDescent="0.2">
      <c r="A1380" s="43">
        <v>1</v>
      </c>
      <c r="B1380" s="37" t="s">
        <v>1694</v>
      </c>
      <c r="C1380" s="43"/>
      <c r="D1380" s="43"/>
      <c r="E1380" s="43"/>
      <c r="F1380" s="43"/>
    </row>
    <row r="1381" spans="1:6" ht="63.75" outlineLevel="1" x14ac:dyDescent="0.2">
      <c r="A1381" s="43">
        <v>2</v>
      </c>
      <c r="B1381" s="37" t="s">
        <v>1659</v>
      </c>
      <c r="C1381" s="43"/>
      <c r="D1381" s="43"/>
      <c r="E1381" s="43"/>
      <c r="F1381" s="43"/>
    </row>
    <row r="1382" spans="1:6" outlineLevel="1" x14ac:dyDescent="0.2">
      <c r="A1382" s="43">
        <v>3</v>
      </c>
      <c r="B1382" s="37" t="s">
        <v>1695</v>
      </c>
      <c r="C1382" s="43"/>
      <c r="D1382" s="43"/>
      <c r="E1382" s="43"/>
      <c r="F1382" s="43"/>
    </row>
    <row r="1383" spans="1:6" outlineLevel="1" x14ac:dyDescent="0.2">
      <c r="A1383" s="43">
        <v>4</v>
      </c>
      <c r="B1383" s="37" t="s">
        <v>1696</v>
      </c>
      <c r="C1383" s="43"/>
      <c r="D1383" s="43"/>
      <c r="E1383" s="43"/>
      <c r="F1383" s="43"/>
    </row>
    <row r="1384" spans="1:6" outlineLevel="1" x14ac:dyDescent="0.2">
      <c r="A1384" s="43">
        <v>5</v>
      </c>
      <c r="B1384" s="37" t="s">
        <v>1697</v>
      </c>
      <c r="C1384" s="43"/>
      <c r="D1384" s="43"/>
      <c r="E1384" s="43"/>
      <c r="F1384" s="43"/>
    </row>
    <row r="1385" spans="1:6" outlineLevel="1" x14ac:dyDescent="0.2">
      <c r="A1385" s="43">
        <v>6</v>
      </c>
      <c r="B1385" s="37" t="s">
        <v>1693</v>
      </c>
      <c r="C1385" s="43"/>
      <c r="D1385" s="43"/>
      <c r="E1385" s="43"/>
      <c r="F1385" s="43"/>
    </row>
    <row r="1386" spans="1:6" outlineLevel="1" x14ac:dyDescent="0.2">
      <c r="A1386" s="43"/>
      <c r="B1386" s="43"/>
      <c r="C1386" s="43"/>
      <c r="D1386" s="43"/>
      <c r="E1386" s="43"/>
      <c r="F1386" s="43"/>
    </row>
    <row r="1387" spans="1:6" outlineLevel="1" x14ac:dyDescent="0.2">
      <c r="A1387" s="33" t="s">
        <v>138</v>
      </c>
      <c r="B1387" s="34"/>
      <c r="C1387" s="43"/>
      <c r="D1387" s="43"/>
      <c r="E1387" s="43"/>
      <c r="F1387" s="43"/>
    </row>
    <row r="1388" spans="1:6" outlineLevel="1" x14ac:dyDescent="0.2">
      <c r="A1388" s="43">
        <v>1</v>
      </c>
      <c r="B1388" s="37" t="s">
        <v>1698</v>
      </c>
      <c r="C1388" s="43"/>
      <c r="D1388" s="43"/>
      <c r="E1388" s="43"/>
      <c r="F1388" s="43"/>
    </row>
    <row r="1389" spans="1:6" ht="63.75" outlineLevel="1" x14ac:dyDescent="0.2">
      <c r="A1389" s="43">
        <v>2</v>
      </c>
      <c r="B1389" s="37" t="s">
        <v>1659</v>
      </c>
      <c r="C1389" s="43"/>
      <c r="D1389" s="43"/>
      <c r="E1389" s="43"/>
      <c r="F1389" s="43"/>
    </row>
    <row r="1390" spans="1:6" outlineLevel="1" x14ac:dyDescent="0.2">
      <c r="A1390" s="43">
        <v>3</v>
      </c>
      <c r="B1390" s="37" t="s">
        <v>1699</v>
      </c>
      <c r="C1390" s="43"/>
      <c r="D1390" s="43"/>
      <c r="E1390" s="43"/>
      <c r="F1390" s="43"/>
    </row>
    <row r="1391" spans="1:6" ht="25.5" outlineLevel="1" x14ac:dyDescent="0.2">
      <c r="A1391" s="43">
        <v>4</v>
      </c>
      <c r="B1391" s="37" t="s">
        <v>1700</v>
      </c>
      <c r="C1391" s="43"/>
      <c r="D1391" s="43"/>
      <c r="E1391" s="43"/>
      <c r="F1391" s="43"/>
    </row>
    <row r="1392" spans="1:6" outlineLevel="1" x14ac:dyDescent="0.2">
      <c r="A1392" s="43">
        <v>5</v>
      </c>
      <c r="B1392" s="37" t="s">
        <v>1701</v>
      </c>
      <c r="C1392" s="43"/>
      <c r="D1392" s="43"/>
      <c r="E1392" s="43"/>
      <c r="F1392" s="43"/>
    </row>
    <row r="1393" spans="1:6" outlineLevel="1" x14ac:dyDescent="0.2">
      <c r="A1393" s="43">
        <v>6</v>
      </c>
      <c r="B1393" s="37" t="s">
        <v>1702</v>
      </c>
      <c r="C1393" s="43"/>
      <c r="D1393" s="43"/>
      <c r="E1393" s="43"/>
      <c r="F1393" s="43"/>
    </row>
    <row r="1394" spans="1:6" outlineLevel="1" x14ac:dyDescent="0.2">
      <c r="A1394" s="43"/>
      <c r="B1394" s="43"/>
      <c r="C1394" s="43"/>
      <c r="D1394" s="43"/>
      <c r="E1394" s="43"/>
      <c r="F1394" s="43"/>
    </row>
    <row r="1395" spans="1:6" outlineLevel="1" x14ac:dyDescent="0.2">
      <c r="A1395" s="33" t="s">
        <v>139</v>
      </c>
      <c r="B1395" s="34"/>
      <c r="C1395" s="43"/>
      <c r="D1395" s="43"/>
      <c r="E1395" s="43"/>
      <c r="F1395" s="43"/>
    </row>
    <row r="1396" spans="1:6" outlineLevel="1" x14ac:dyDescent="0.2">
      <c r="A1396" s="43">
        <v>1</v>
      </c>
      <c r="B1396" s="37" t="s">
        <v>1703</v>
      </c>
      <c r="C1396" s="43"/>
      <c r="D1396" s="43"/>
      <c r="E1396" s="43"/>
      <c r="F1396" s="43"/>
    </row>
    <row r="1397" spans="1:6" ht="63.75" outlineLevel="1" x14ac:dyDescent="0.2">
      <c r="A1397" s="43">
        <v>2</v>
      </c>
      <c r="B1397" s="37" t="s">
        <v>1659</v>
      </c>
      <c r="C1397" s="43"/>
      <c r="D1397" s="43"/>
      <c r="E1397" s="43"/>
      <c r="F1397" s="43"/>
    </row>
    <row r="1398" spans="1:6" outlineLevel="1" x14ac:dyDescent="0.2">
      <c r="A1398" s="43">
        <v>3</v>
      </c>
      <c r="B1398" s="37" t="s">
        <v>1704</v>
      </c>
      <c r="C1398" s="43"/>
      <c r="D1398" s="43"/>
      <c r="E1398" s="43"/>
      <c r="F1398" s="43"/>
    </row>
    <row r="1399" spans="1:6" ht="38.25" outlineLevel="1" x14ac:dyDescent="0.2">
      <c r="A1399" s="43">
        <v>4</v>
      </c>
      <c r="B1399" s="37" t="s">
        <v>1705</v>
      </c>
      <c r="C1399" s="43"/>
      <c r="D1399" s="43"/>
      <c r="E1399" s="43"/>
      <c r="F1399" s="43"/>
    </row>
    <row r="1400" spans="1:6" outlineLevel="1" x14ac:dyDescent="0.2">
      <c r="A1400" s="43">
        <v>5</v>
      </c>
      <c r="B1400" s="37" t="s">
        <v>1693</v>
      </c>
      <c r="C1400" s="43"/>
      <c r="D1400" s="43"/>
      <c r="E1400" s="43"/>
      <c r="F1400" s="43"/>
    </row>
    <row r="1401" spans="1:6" outlineLevel="1" x14ac:dyDescent="0.2">
      <c r="A1401" s="43"/>
      <c r="B1401" s="43"/>
      <c r="C1401" s="43"/>
      <c r="D1401" s="43"/>
      <c r="E1401" s="43"/>
      <c r="F1401" s="43"/>
    </row>
    <row r="1402" spans="1:6" outlineLevel="1" x14ac:dyDescent="0.2">
      <c r="A1402" s="33" t="s">
        <v>140</v>
      </c>
      <c r="B1402" s="34"/>
      <c r="C1402" s="43"/>
      <c r="D1402" s="43"/>
      <c r="E1402" s="43"/>
      <c r="F1402" s="43"/>
    </row>
    <row r="1403" spans="1:6" ht="25.5" outlineLevel="1" x14ac:dyDescent="0.2">
      <c r="A1403" s="43">
        <v>1</v>
      </c>
      <c r="B1403" s="37" t="s">
        <v>1706</v>
      </c>
      <c r="C1403" s="43"/>
      <c r="D1403" s="43"/>
      <c r="E1403" s="43"/>
      <c r="F1403" s="43"/>
    </row>
    <row r="1404" spans="1:6" ht="63.75" outlineLevel="1" x14ac:dyDescent="0.2">
      <c r="A1404" s="43">
        <v>2</v>
      </c>
      <c r="B1404" s="37" t="s">
        <v>1659</v>
      </c>
      <c r="C1404" s="43"/>
      <c r="D1404" s="43"/>
      <c r="E1404" s="43"/>
      <c r="F1404" s="43"/>
    </row>
    <row r="1405" spans="1:6" outlineLevel="1" x14ac:dyDescent="0.2">
      <c r="A1405" s="43">
        <v>3</v>
      </c>
      <c r="B1405" s="37" t="s">
        <v>1707</v>
      </c>
      <c r="C1405" s="43"/>
      <c r="D1405" s="43"/>
      <c r="E1405" s="43"/>
      <c r="F1405" s="43"/>
    </row>
    <row r="1406" spans="1:6" ht="25.5" outlineLevel="1" x14ac:dyDescent="0.2">
      <c r="A1406" s="43">
        <v>4</v>
      </c>
      <c r="B1406" s="37" t="s">
        <v>1708</v>
      </c>
      <c r="C1406" s="43"/>
      <c r="D1406" s="43"/>
      <c r="E1406" s="43"/>
      <c r="F1406" s="43"/>
    </row>
    <row r="1407" spans="1:6" ht="63.75" outlineLevel="1" x14ac:dyDescent="0.2">
      <c r="A1407" s="43">
        <v>5</v>
      </c>
      <c r="B1407" s="37" t="s">
        <v>1709</v>
      </c>
      <c r="C1407" s="43"/>
      <c r="D1407" s="43"/>
      <c r="E1407" s="43"/>
      <c r="F1407" s="43"/>
    </row>
    <row r="1408" spans="1:6" ht="25.5" outlineLevel="1" x14ac:dyDescent="0.2">
      <c r="A1408" s="43">
        <v>6</v>
      </c>
      <c r="B1408" s="37" t="s">
        <v>1710</v>
      </c>
      <c r="C1408" s="43"/>
      <c r="D1408" s="43"/>
      <c r="E1408" s="43"/>
      <c r="F1408" s="43"/>
    </row>
    <row r="1409" spans="1:6" ht="25.5" outlineLevel="1" x14ac:dyDescent="0.2">
      <c r="A1409" s="43">
        <v>7</v>
      </c>
      <c r="B1409" s="37" t="s">
        <v>1711</v>
      </c>
      <c r="C1409" s="43"/>
      <c r="D1409" s="43"/>
      <c r="E1409" s="43"/>
      <c r="F1409" s="43"/>
    </row>
    <row r="1410" spans="1:6" ht="25.5" outlineLevel="1" x14ac:dyDescent="0.2">
      <c r="A1410" s="43">
        <v>8</v>
      </c>
      <c r="B1410" s="37" t="s">
        <v>1712</v>
      </c>
      <c r="C1410" s="43"/>
      <c r="D1410" s="43"/>
      <c r="E1410" s="43"/>
      <c r="F1410" s="43"/>
    </row>
    <row r="1411" spans="1:6" ht="25.5" outlineLevel="1" x14ac:dyDescent="0.2">
      <c r="A1411" s="43">
        <v>9</v>
      </c>
      <c r="B1411" s="37" t="s">
        <v>1713</v>
      </c>
      <c r="C1411" s="43"/>
      <c r="D1411" s="43"/>
      <c r="E1411" s="43"/>
      <c r="F1411" s="43"/>
    </row>
    <row r="1412" spans="1:6" ht="25.5" outlineLevel="1" x14ac:dyDescent="0.2">
      <c r="A1412" s="43">
        <v>10</v>
      </c>
      <c r="B1412" s="37" t="s">
        <v>1714</v>
      </c>
      <c r="C1412" s="43"/>
      <c r="D1412" s="43"/>
      <c r="E1412" s="43"/>
      <c r="F1412" s="43"/>
    </row>
    <row r="1413" spans="1:6" outlineLevel="1" x14ac:dyDescent="0.2">
      <c r="A1413" s="43">
        <v>11</v>
      </c>
      <c r="B1413" s="37" t="s">
        <v>1715</v>
      </c>
      <c r="C1413" s="43"/>
      <c r="D1413" s="43"/>
      <c r="E1413" s="43"/>
      <c r="F1413" s="43"/>
    </row>
    <row r="1414" spans="1:6" ht="38.25" outlineLevel="1" x14ac:dyDescent="0.2">
      <c r="A1414" s="43">
        <v>12</v>
      </c>
      <c r="B1414" s="37" t="s">
        <v>1716</v>
      </c>
      <c r="C1414" s="43"/>
      <c r="D1414" s="43"/>
      <c r="E1414" s="43"/>
      <c r="F1414" s="43"/>
    </row>
    <row r="1415" spans="1:6" ht="38.25" outlineLevel="1" x14ac:dyDescent="0.2">
      <c r="A1415" s="43">
        <v>13</v>
      </c>
      <c r="B1415" s="37" t="s">
        <v>1717</v>
      </c>
      <c r="C1415" s="43"/>
      <c r="D1415" s="43"/>
      <c r="E1415" s="43"/>
      <c r="F1415" s="43"/>
    </row>
    <row r="1416" spans="1:6" ht="38.25" outlineLevel="1" x14ac:dyDescent="0.2">
      <c r="A1416" s="43">
        <v>14</v>
      </c>
      <c r="B1416" s="37" t="s">
        <v>1718</v>
      </c>
      <c r="C1416" s="43"/>
      <c r="D1416" s="43"/>
      <c r="E1416" s="43"/>
      <c r="F1416" s="43"/>
    </row>
    <row r="1417" spans="1:6" ht="25.5" outlineLevel="1" x14ac:dyDescent="0.2">
      <c r="A1417" s="43">
        <v>15</v>
      </c>
      <c r="B1417" s="37" t="s">
        <v>1719</v>
      </c>
      <c r="C1417" s="43"/>
      <c r="D1417" s="43"/>
      <c r="E1417" s="43"/>
      <c r="F1417" s="43"/>
    </row>
    <row r="1418" spans="1:6" ht="38.25" outlineLevel="1" x14ac:dyDescent="0.2">
      <c r="A1418" s="43">
        <v>16</v>
      </c>
      <c r="B1418" s="37" t="s">
        <v>1720</v>
      </c>
      <c r="C1418" s="43"/>
      <c r="D1418" s="43"/>
      <c r="E1418" s="43"/>
      <c r="F1418" s="43"/>
    </row>
    <row r="1419" spans="1:6" ht="38.25" outlineLevel="1" x14ac:dyDescent="0.2">
      <c r="A1419" s="43">
        <v>17</v>
      </c>
      <c r="B1419" s="37" t="s">
        <v>1721</v>
      </c>
      <c r="C1419" s="43"/>
      <c r="D1419" s="43"/>
      <c r="E1419" s="43"/>
      <c r="F1419" s="43"/>
    </row>
    <row r="1420" spans="1:6" ht="25.5" outlineLevel="1" x14ac:dyDescent="0.2">
      <c r="A1420" s="43">
        <v>18</v>
      </c>
      <c r="B1420" s="37" t="s">
        <v>1722</v>
      </c>
      <c r="C1420" s="43"/>
      <c r="D1420" s="43"/>
      <c r="E1420" s="43"/>
      <c r="F1420" s="43"/>
    </row>
    <row r="1421" spans="1:6" outlineLevel="1" x14ac:dyDescent="0.2">
      <c r="A1421" s="43"/>
      <c r="B1421" s="43"/>
      <c r="C1421" s="43"/>
      <c r="D1421" s="43"/>
      <c r="E1421" s="43"/>
      <c r="F1421" s="43"/>
    </row>
    <row r="1422" spans="1:6" ht="25.5" outlineLevel="1" x14ac:dyDescent="0.2">
      <c r="A1422" s="33" t="s">
        <v>142</v>
      </c>
      <c r="B1422" s="34"/>
      <c r="C1422" s="43"/>
      <c r="D1422" s="43"/>
      <c r="E1422" s="43"/>
      <c r="F1422" s="43"/>
    </row>
    <row r="1423" spans="1:6" ht="25.5" outlineLevel="1" x14ac:dyDescent="0.2">
      <c r="A1423" s="43">
        <v>1</v>
      </c>
      <c r="B1423" s="37" t="s">
        <v>1723</v>
      </c>
      <c r="C1423" s="43"/>
      <c r="D1423" s="43"/>
      <c r="E1423" s="43"/>
      <c r="F1423" s="43"/>
    </row>
    <row r="1424" spans="1:6" ht="63.75" outlineLevel="1" x14ac:dyDescent="0.2">
      <c r="A1424" s="43">
        <v>2</v>
      </c>
      <c r="B1424" s="37" t="s">
        <v>1659</v>
      </c>
      <c r="C1424" s="43"/>
      <c r="D1424" s="43"/>
      <c r="E1424" s="43"/>
      <c r="F1424" s="43"/>
    </row>
    <row r="1425" spans="1:6" ht="38.25" outlineLevel="1" x14ac:dyDescent="0.2">
      <c r="A1425" s="43">
        <v>3</v>
      </c>
      <c r="B1425" s="37" t="s">
        <v>1724</v>
      </c>
      <c r="C1425" s="43"/>
      <c r="D1425" s="43"/>
      <c r="E1425" s="43"/>
      <c r="F1425" s="43"/>
    </row>
    <row r="1426" spans="1:6" ht="63.75" outlineLevel="1" x14ac:dyDescent="0.2">
      <c r="A1426" s="43">
        <v>4</v>
      </c>
      <c r="B1426" s="37" t="s">
        <v>1725</v>
      </c>
      <c r="C1426" s="43"/>
      <c r="D1426" s="43"/>
      <c r="E1426" s="43"/>
      <c r="F1426" s="43"/>
    </row>
    <row r="1427" spans="1:6" ht="38.25" outlineLevel="1" x14ac:dyDescent="0.2">
      <c r="A1427" s="43">
        <v>5</v>
      </c>
      <c r="B1427" s="37" t="s">
        <v>1726</v>
      </c>
      <c r="C1427" s="43"/>
      <c r="D1427" s="43"/>
      <c r="E1427" s="43"/>
      <c r="F1427" s="43"/>
    </row>
    <row r="1428" spans="1:6" ht="38.25" outlineLevel="1" x14ac:dyDescent="0.2">
      <c r="A1428" s="43">
        <v>6</v>
      </c>
      <c r="B1428" s="37" t="s">
        <v>1727</v>
      </c>
      <c r="C1428" s="43"/>
      <c r="D1428" s="43"/>
      <c r="E1428" s="43"/>
      <c r="F1428" s="43"/>
    </row>
    <row r="1429" spans="1:6" ht="25.5" outlineLevel="1" x14ac:dyDescent="0.2">
      <c r="A1429" s="43">
        <v>7</v>
      </c>
      <c r="B1429" s="37" t="s">
        <v>1728</v>
      </c>
      <c r="C1429" s="43"/>
      <c r="D1429" s="43"/>
      <c r="E1429" s="43"/>
      <c r="F1429" s="43"/>
    </row>
    <row r="1430" spans="1:6" outlineLevel="1" x14ac:dyDescent="0.2">
      <c r="A1430" s="43"/>
      <c r="B1430" s="43"/>
      <c r="C1430" s="43"/>
      <c r="D1430" s="43"/>
      <c r="E1430" s="43"/>
      <c r="F1430" s="43"/>
    </row>
    <row r="1431" spans="1:6" outlineLevel="1" x14ac:dyDescent="0.2">
      <c r="A1431" s="33" t="s">
        <v>145</v>
      </c>
      <c r="B1431" s="34"/>
      <c r="C1431" s="43"/>
      <c r="D1431" s="43"/>
      <c r="E1431" s="43"/>
      <c r="F1431" s="43"/>
    </row>
    <row r="1432" spans="1:6" outlineLevel="1" x14ac:dyDescent="0.2">
      <c r="A1432" s="43">
        <v>1</v>
      </c>
      <c r="B1432" s="37" t="s">
        <v>1729</v>
      </c>
      <c r="C1432" s="43"/>
      <c r="D1432" s="43"/>
      <c r="E1432" s="43"/>
      <c r="F1432" s="43"/>
    </row>
    <row r="1433" spans="1:6" ht="63.75" outlineLevel="1" x14ac:dyDescent="0.2">
      <c r="A1433" s="43">
        <v>2</v>
      </c>
      <c r="B1433" s="37" t="s">
        <v>1659</v>
      </c>
      <c r="C1433" s="43"/>
      <c r="D1433" s="43"/>
      <c r="E1433" s="43"/>
      <c r="F1433" s="43"/>
    </row>
    <row r="1434" spans="1:6" outlineLevel="1" x14ac:dyDescent="0.2">
      <c r="A1434" s="43">
        <v>3</v>
      </c>
      <c r="B1434" s="37" t="s">
        <v>1730</v>
      </c>
      <c r="C1434" s="43"/>
      <c r="D1434" s="43"/>
      <c r="E1434" s="43"/>
      <c r="F1434" s="43"/>
    </row>
    <row r="1435" spans="1:6" ht="25.5" outlineLevel="1" x14ac:dyDescent="0.2">
      <c r="A1435" s="43">
        <v>4</v>
      </c>
      <c r="B1435" s="37" t="s">
        <v>1731</v>
      </c>
      <c r="C1435" s="43"/>
      <c r="D1435" s="43"/>
      <c r="E1435" s="43"/>
      <c r="F1435" s="43"/>
    </row>
    <row r="1436" spans="1:6" outlineLevel="1" x14ac:dyDescent="0.2">
      <c r="A1436" s="43">
        <v>5</v>
      </c>
      <c r="B1436" s="37" t="s">
        <v>1732</v>
      </c>
      <c r="C1436" s="43"/>
      <c r="D1436" s="43"/>
      <c r="E1436" s="43"/>
      <c r="F1436" s="43"/>
    </row>
    <row r="1437" spans="1:6" outlineLevel="1" x14ac:dyDescent="0.2">
      <c r="A1437" s="43">
        <v>6</v>
      </c>
      <c r="B1437" s="37" t="s">
        <v>1733</v>
      </c>
      <c r="C1437" s="43"/>
      <c r="D1437" s="43"/>
      <c r="E1437" s="43"/>
      <c r="F1437" s="43"/>
    </row>
    <row r="1438" spans="1:6" outlineLevel="1" x14ac:dyDescent="0.2">
      <c r="A1438" s="43"/>
      <c r="B1438" s="43"/>
      <c r="C1438" s="43"/>
      <c r="D1438" s="43"/>
      <c r="E1438" s="43"/>
      <c r="F1438" s="43"/>
    </row>
    <row r="1439" spans="1:6" outlineLevel="1" x14ac:dyDescent="0.2">
      <c r="A1439" s="33" t="s">
        <v>147</v>
      </c>
      <c r="B1439" s="34"/>
      <c r="C1439" s="43"/>
      <c r="D1439" s="43"/>
      <c r="E1439" s="43"/>
      <c r="F1439" s="43"/>
    </row>
    <row r="1440" spans="1:6" ht="25.5" outlineLevel="1" x14ac:dyDescent="0.2">
      <c r="A1440" s="43">
        <v>1</v>
      </c>
      <c r="B1440" s="37" t="s">
        <v>1734</v>
      </c>
      <c r="C1440" s="43"/>
      <c r="D1440" s="43"/>
      <c r="E1440" s="43"/>
      <c r="F1440" s="43"/>
    </row>
    <row r="1441" spans="1:6" ht="25.5" outlineLevel="1" x14ac:dyDescent="0.2">
      <c r="A1441" s="43">
        <v>2</v>
      </c>
      <c r="B1441" s="37" t="s">
        <v>1735</v>
      </c>
      <c r="C1441" s="43"/>
      <c r="D1441" s="43"/>
      <c r="E1441" s="43"/>
      <c r="F1441" s="43"/>
    </row>
    <row r="1442" spans="1:6" ht="25.5" outlineLevel="1" x14ac:dyDescent="0.2">
      <c r="A1442" s="43">
        <v>3</v>
      </c>
      <c r="B1442" s="37" t="s">
        <v>1736</v>
      </c>
      <c r="C1442" s="43"/>
      <c r="D1442" s="43"/>
      <c r="E1442" s="43"/>
      <c r="F1442" s="43"/>
    </row>
    <row r="1443" spans="1:6" outlineLevel="1" x14ac:dyDescent="0.2">
      <c r="A1443" s="43">
        <v>4</v>
      </c>
      <c r="B1443" s="37" t="s">
        <v>1737</v>
      </c>
      <c r="C1443" s="43"/>
      <c r="D1443" s="43"/>
      <c r="E1443" s="43"/>
      <c r="F1443" s="43"/>
    </row>
    <row r="1444" spans="1:6" ht="25.5" outlineLevel="1" x14ac:dyDescent="0.2">
      <c r="A1444" s="43">
        <v>5</v>
      </c>
      <c r="B1444" s="37" t="s">
        <v>1738</v>
      </c>
      <c r="C1444" s="43"/>
      <c r="D1444" s="43"/>
      <c r="E1444" s="43"/>
      <c r="F1444" s="43"/>
    </row>
    <row r="1445" spans="1:6" ht="25.5" outlineLevel="1" x14ac:dyDescent="0.2">
      <c r="A1445" s="43">
        <v>6</v>
      </c>
      <c r="B1445" s="37" t="s">
        <v>1739</v>
      </c>
      <c r="C1445" s="43"/>
      <c r="D1445" s="43"/>
      <c r="E1445" s="43"/>
      <c r="F1445" s="43"/>
    </row>
    <row r="1446" spans="1:6" outlineLevel="1" x14ac:dyDescent="0.2">
      <c r="A1446" s="43"/>
      <c r="B1446" s="43"/>
      <c r="C1446" s="43"/>
      <c r="D1446" s="43"/>
      <c r="E1446" s="43"/>
      <c r="F1446" s="43"/>
    </row>
    <row r="1447" spans="1:6" ht="25.5" outlineLevel="1" x14ac:dyDescent="0.2">
      <c r="A1447" s="33" t="s">
        <v>150</v>
      </c>
      <c r="B1447" s="34"/>
      <c r="C1447" s="43"/>
      <c r="D1447" s="43"/>
      <c r="E1447" s="43"/>
      <c r="F1447" s="43"/>
    </row>
    <row r="1448" spans="1:6" outlineLevel="1" x14ac:dyDescent="0.2">
      <c r="A1448" s="43">
        <v>1</v>
      </c>
      <c r="B1448" s="37" t="s">
        <v>1740</v>
      </c>
      <c r="C1448" s="43"/>
      <c r="D1448" s="43"/>
      <c r="E1448" s="43"/>
      <c r="F1448" s="43"/>
    </row>
    <row r="1449" spans="1:6" outlineLevel="1" x14ac:dyDescent="0.2">
      <c r="A1449" s="43">
        <v>2</v>
      </c>
      <c r="B1449" s="37" t="s">
        <v>1741</v>
      </c>
      <c r="C1449" s="43"/>
      <c r="D1449" s="43"/>
      <c r="E1449" s="43"/>
      <c r="F1449" s="43"/>
    </row>
    <row r="1450" spans="1:6" outlineLevel="1" x14ac:dyDescent="0.2">
      <c r="A1450" s="43">
        <v>3</v>
      </c>
      <c r="B1450" s="37" t="s">
        <v>1742</v>
      </c>
      <c r="C1450" s="43"/>
      <c r="D1450" s="43"/>
      <c r="E1450" s="43"/>
      <c r="F1450" s="43"/>
    </row>
    <row r="1451" spans="1:6" outlineLevel="1" x14ac:dyDescent="0.2">
      <c r="A1451" s="43">
        <v>4</v>
      </c>
      <c r="B1451" s="37" t="s">
        <v>1743</v>
      </c>
      <c r="C1451" s="43"/>
      <c r="D1451" s="43"/>
      <c r="E1451" s="43"/>
      <c r="F1451" s="43"/>
    </row>
    <row r="1452" spans="1:6" outlineLevel="1" x14ac:dyDescent="0.2">
      <c r="A1452" s="43"/>
      <c r="B1452" s="43"/>
      <c r="C1452" s="43"/>
      <c r="D1452" s="43"/>
      <c r="E1452" s="43"/>
      <c r="F1452" s="43"/>
    </row>
    <row r="1453" spans="1:6" outlineLevel="1" x14ac:dyDescent="0.2">
      <c r="A1453" s="33" t="s">
        <v>152</v>
      </c>
      <c r="B1453" s="34"/>
      <c r="C1453" s="43"/>
      <c r="D1453" s="43"/>
      <c r="E1453" s="43"/>
      <c r="F1453" s="43"/>
    </row>
    <row r="1454" spans="1:6" ht="25.5" outlineLevel="1" x14ac:dyDescent="0.2">
      <c r="A1454" s="43">
        <v>1</v>
      </c>
      <c r="B1454" s="37" t="s">
        <v>1744</v>
      </c>
      <c r="C1454" s="43"/>
      <c r="D1454" s="43"/>
      <c r="E1454" s="43"/>
      <c r="F1454" s="43"/>
    </row>
    <row r="1455" spans="1:6" outlineLevel="1" x14ac:dyDescent="0.2">
      <c r="A1455" s="43">
        <v>2</v>
      </c>
      <c r="B1455" s="37" t="s">
        <v>1745</v>
      </c>
      <c r="C1455" s="43"/>
      <c r="D1455" s="43"/>
      <c r="E1455" s="43"/>
      <c r="F1455" s="43"/>
    </row>
    <row r="1456" spans="1:6" outlineLevel="1" x14ac:dyDescent="0.2">
      <c r="A1456" s="43">
        <v>3</v>
      </c>
      <c r="B1456" s="37" t="s">
        <v>1746</v>
      </c>
      <c r="C1456" s="43"/>
      <c r="D1456" s="43"/>
      <c r="E1456" s="43"/>
      <c r="F1456" s="43"/>
    </row>
    <row r="1457" spans="1:6" ht="25.5" outlineLevel="1" x14ac:dyDescent="0.2">
      <c r="A1457" s="43">
        <v>4</v>
      </c>
      <c r="B1457" s="37" t="s">
        <v>1747</v>
      </c>
      <c r="C1457" s="43"/>
      <c r="D1457" s="43"/>
      <c r="E1457" s="43"/>
      <c r="F1457" s="43"/>
    </row>
    <row r="1458" spans="1:6" outlineLevel="1" x14ac:dyDescent="0.2">
      <c r="A1458" s="43">
        <v>5</v>
      </c>
      <c r="B1458" s="37" t="s">
        <v>1748</v>
      </c>
      <c r="C1458" s="43"/>
      <c r="D1458" s="43"/>
      <c r="E1458" s="43"/>
      <c r="F1458" s="43"/>
    </row>
    <row r="1459" spans="1:6" outlineLevel="1" x14ac:dyDescent="0.2">
      <c r="A1459" s="43"/>
      <c r="B1459" s="43"/>
      <c r="C1459" s="43"/>
      <c r="D1459" s="43"/>
      <c r="E1459" s="43"/>
      <c r="F1459" s="43"/>
    </row>
    <row r="1460" spans="1:6" outlineLevel="1" x14ac:dyDescent="0.2">
      <c r="A1460" s="33" t="s">
        <v>155</v>
      </c>
      <c r="B1460" s="34"/>
      <c r="C1460" s="43"/>
      <c r="D1460" s="43"/>
      <c r="E1460" s="43"/>
      <c r="F1460" s="43"/>
    </row>
    <row r="1461" spans="1:6" outlineLevel="1" x14ac:dyDescent="0.2">
      <c r="A1461" s="43">
        <v>1</v>
      </c>
      <c r="B1461" s="37" t="s">
        <v>1749</v>
      </c>
      <c r="C1461" s="43"/>
      <c r="D1461" s="43"/>
      <c r="E1461" s="43"/>
      <c r="F1461" s="43"/>
    </row>
    <row r="1462" spans="1:6" outlineLevel="1" x14ac:dyDescent="0.2">
      <c r="A1462" s="43">
        <v>2</v>
      </c>
      <c r="B1462" s="37" t="s">
        <v>1741</v>
      </c>
      <c r="C1462" s="43"/>
      <c r="D1462" s="43"/>
      <c r="E1462" s="43"/>
      <c r="F1462" s="43"/>
    </row>
    <row r="1463" spans="1:6" outlineLevel="1" x14ac:dyDescent="0.2">
      <c r="A1463" s="43">
        <v>3</v>
      </c>
      <c r="B1463" s="37" t="s">
        <v>1742</v>
      </c>
      <c r="C1463" s="43"/>
      <c r="D1463" s="43"/>
      <c r="E1463" s="43"/>
      <c r="F1463" s="43"/>
    </row>
    <row r="1464" spans="1:6" outlineLevel="1" x14ac:dyDescent="0.2">
      <c r="A1464" s="43">
        <v>4</v>
      </c>
      <c r="B1464" s="37" t="s">
        <v>1743</v>
      </c>
      <c r="C1464" s="43"/>
      <c r="D1464" s="43"/>
      <c r="E1464" s="43"/>
      <c r="F1464" s="43"/>
    </row>
    <row r="1465" spans="1:6" outlineLevel="1" x14ac:dyDescent="0.2">
      <c r="A1465" s="43"/>
      <c r="B1465" s="43"/>
      <c r="C1465" s="43"/>
      <c r="D1465" s="43"/>
      <c r="E1465" s="43"/>
      <c r="F1465" s="43"/>
    </row>
    <row r="1466" spans="1:6" outlineLevel="1" x14ac:dyDescent="0.2">
      <c r="A1466" s="33" t="s">
        <v>157</v>
      </c>
      <c r="B1466" s="34"/>
      <c r="C1466" s="43"/>
      <c r="D1466" s="43"/>
      <c r="E1466" s="43"/>
      <c r="F1466" s="43"/>
    </row>
    <row r="1467" spans="1:6" ht="25.5" outlineLevel="1" x14ac:dyDescent="0.2">
      <c r="A1467" s="43">
        <v>1</v>
      </c>
      <c r="B1467" s="37" t="s">
        <v>1750</v>
      </c>
      <c r="C1467" s="43"/>
      <c r="D1467" s="43"/>
      <c r="E1467" s="43"/>
      <c r="F1467" s="43"/>
    </row>
    <row r="1468" spans="1:6" ht="25.5" outlineLevel="1" x14ac:dyDescent="0.2">
      <c r="A1468" s="43">
        <v>2</v>
      </c>
      <c r="B1468" s="37" t="s">
        <v>1751</v>
      </c>
      <c r="C1468" s="43"/>
      <c r="D1468" s="43"/>
      <c r="E1468" s="43"/>
      <c r="F1468" s="43"/>
    </row>
    <row r="1469" spans="1:6" ht="25.5" outlineLevel="1" x14ac:dyDescent="0.2">
      <c r="A1469" s="43">
        <v>3</v>
      </c>
      <c r="B1469" s="37" t="s">
        <v>1752</v>
      </c>
      <c r="C1469" s="43"/>
      <c r="D1469" s="43"/>
      <c r="E1469" s="43"/>
      <c r="F1469" s="43"/>
    </row>
    <row r="1470" spans="1:6" ht="51" outlineLevel="1" x14ac:dyDescent="0.2">
      <c r="A1470" s="43">
        <v>4</v>
      </c>
      <c r="B1470" s="37" t="s">
        <v>2109</v>
      </c>
      <c r="C1470" s="43"/>
      <c r="D1470" s="43"/>
      <c r="E1470" s="43"/>
      <c r="F1470" s="43"/>
    </row>
    <row r="1471" spans="1:6" ht="25.5" outlineLevel="1" x14ac:dyDescent="0.2">
      <c r="A1471" s="43">
        <v>5</v>
      </c>
      <c r="B1471" s="37" t="s">
        <v>1753</v>
      </c>
      <c r="C1471" s="43"/>
      <c r="D1471" s="43"/>
      <c r="E1471" s="43"/>
      <c r="F1471" s="43"/>
    </row>
    <row r="1472" spans="1:6" outlineLevel="1" x14ac:dyDescent="0.2">
      <c r="A1472" s="43">
        <v>6</v>
      </c>
      <c r="B1472" s="37" t="s">
        <v>1754</v>
      </c>
      <c r="C1472" s="43"/>
      <c r="D1472" s="43"/>
      <c r="E1472" s="43"/>
      <c r="F1472" s="43"/>
    </row>
    <row r="1473" spans="1:6" outlineLevel="1" x14ac:dyDescent="0.2">
      <c r="A1473" s="43"/>
      <c r="B1473" s="43"/>
      <c r="C1473" s="43"/>
      <c r="D1473" s="43"/>
      <c r="E1473" s="43"/>
      <c r="F1473" s="43"/>
    </row>
    <row r="1474" spans="1:6" outlineLevel="1" x14ac:dyDescent="0.2">
      <c r="A1474" s="33" t="s">
        <v>159</v>
      </c>
      <c r="B1474" s="34"/>
      <c r="C1474" s="43"/>
      <c r="D1474" s="43"/>
      <c r="E1474" s="43"/>
      <c r="F1474" s="43"/>
    </row>
    <row r="1475" spans="1:6" ht="25.5" outlineLevel="1" x14ac:dyDescent="0.2">
      <c r="A1475" s="43">
        <v>1</v>
      </c>
      <c r="B1475" s="37" t="s">
        <v>1755</v>
      </c>
      <c r="C1475" s="43"/>
      <c r="D1475" s="43"/>
      <c r="E1475" s="43"/>
      <c r="F1475" s="43"/>
    </row>
    <row r="1476" spans="1:6" outlineLevel="1" x14ac:dyDescent="0.2">
      <c r="A1476" s="43">
        <v>2</v>
      </c>
      <c r="B1476" s="37" t="s">
        <v>1756</v>
      </c>
      <c r="C1476" s="43"/>
      <c r="D1476" s="43"/>
      <c r="E1476" s="43"/>
      <c r="F1476" s="43"/>
    </row>
    <row r="1477" spans="1:6" outlineLevel="1" x14ac:dyDescent="0.2">
      <c r="A1477" s="43">
        <v>3</v>
      </c>
      <c r="B1477" s="37" t="s">
        <v>1757</v>
      </c>
      <c r="C1477" s="43"/>
      <c r="D1477" s="43"/>
      <c r="E1477" s="43"/>
      <c r="F1477" s="43"/>
    </row>
    <row r="1478" spans="1:6" outlineLevel="1" x14ac:dyDescent="0.2">
      <c r="A1478" s="43">
        <v>4</v>
      </c>
      <c r="B1478" s="37" t="s">
        <v>1758</v>
      </c>
      <c r="C1478" s="43"/>
      <c r="D1478" s="43"/>
      <c r="E1478" s="43"/>
      <c r="F1478" s="43"/>
    </row>
    <row r="1479" spans="1:6" outlineLevel="1" x14ac:dyDescent="0.2">
      <c r="A1479" s="43"/>
      <c r="B1479" s="43"/>
      <c r="C1479" s="43"/>
      <c r="D1479" s="43"/>
      <c r="E1479" s="43"/>
      <c r="F1479" s="43"/>
    </row>
    <row r="1480" spans="1:6" outlineLevel="1" x14ac:dyDescent="0.2">
      <c r="A1480" s="33" t="s">
        <v>162</v>
      </c>
      <c r="B1480" s="34"/>
      <c r="C1480" s="43"/>
      <c r="D1480" s="43"/>
      <c r="E1480" s="43"/>
      <c r="F1480" s="43"/>
    </row>
    <row r="1481" spans="1:6" ht="25.5" outlineLevel="1" x14ac:dyDescent="0.2">
      <c r="A1481" s="43">
        <v>1</v>
      </c>
      <c r="B1481" s="37" t="s">
        <v>1759</v>
      </c>
      <c r="C1481" s="43"/>
      <c r="D1481" s="43"/>
      <c r="E1481" s="43"/>
      <c r="F1481" s="43"/>
    </row>
    <row r="1482" spans="1:6" ht="25.5" outlineLevel="1" x14ac:dyDescent="0.2">
      <c r="A1482" s="43">
        <v>2</v>
      </c>
      <c r="B1482" s="37" t="s">
        <v>1760</v>
      </c>
      <c r="C1482" s="43"/>
      <c r="D1482" s="43"/>
      <c r="E1482" s="43"/>
      <c r="F1482" s="43"/>
    </row>
    <row r="1483" spans="1:6" outlineLevel="1" x14ac:dyDescent="0.2">
      <c r="A1483" s="43">
        <v>3</v>
      </c>
      <c r="B1483" s="37" t="s">
        <v>1761</v>
      </c>
      <c r="C1483" s="43"/>
      <c r="D1483" s="43"/>
      <c r="E1483" s="43"/>
      <c r="F1483" s="43"/>
    </row>
    <row r="1484" spans="1:6" outlineLevel="1" x14ac:dyDescent="0.2">
      <c r="A1484" s="43">
        <v>4</v>
      </c>
      <c r="B1484" s="37" t="s">
        <v>1762</v>
      </c>
      <c r="C1484" s="43"/>
      <c r="D1484" s="43"/>
      <c r="E1484" s="43"/>
      <c r="F1484" s="43"/>
    </row>
    <row r="1485" spans="1:6" outlineLevel="1" x14ac:dyDescent="0.2">
      <c r="A1485" s="43"/>
      <c r="B1485" s="43"/>
      <c r="C1485" s="43"/>
      <c r="D1485" s="43"/>
      <c r="E1485" s="43"/>
      <c r="F1485" s="43"/>
    </row>
    <row r="1486" spans="1:6" outlineLevel="1" x14ac:dyDescent="0.2">
      <c r="A1486" s="33" t="s">
        <v>165</v>
      </c>
      <c r="B1486" s="34"/>
      <c r="C1486" s="43"/>
      <c r="D1486" s="43"/>
      <c r="E1486" s="43"/>
      <c r="F1486" s="43"/>
    </row>
    <row r="1487" spans="1:6" ht="25.5" outlineLevel="1" x14ac:dyDescent="0.2">
      <c r="A1487" s="43">
        <v>1</v>
      </c>
      <c r="B1487" s="37" t="s">
        <v>1763</v>
      </c>
      <c r="C1487" s="43"/>
      <c r="D1487" s="43"/>
      <c r="E1487" s="43"/>
      <c r="F1487" s="43"/>
    </row>
    <row r="1488" spans="1:6" ht="25.5" outlineLevel="1" x14ac:dyDescent="0.2">
      <c r="A1488" s="43">
        <v>2</v>
      </c>
      <c r="B1488" s="37" t="s">
        <v>1760</v>
      </c>
      <c r="C1488" s="43"/>
      <c r="D1488" s="43"/>
      <c r="E1488" s="43"/>
      <c r="F1488" s="43"/>
    </row>
    <row r="1489" spans="1:6" outlineLevel="1" x14ac:dyDescent="0.2">
      <c r="A1489" s="43">
        <v>3</v>
      </c>
      <c r="B1489" s="37" t="s">
        <v>1761</v>
      </c>
      <c r="C1489" s="43"/>
      <c r="D1489" s="43"/>
      <c r="E1489" s="43"/>
      <c r="F1489" s="43"/>
    </row>
    <row r="1490" spans="1:6" outlineLevel="1" x14ac:dyDescent="0.2">
      <c r="A1490" s="43">
        <v>4</v>
      </c>
      <c r="B1490" s="37" t="s">
        <v>1762</v>
      </c>
      <c r="C1490" s="43"/>
      <c r="D1490" s="43"/>
      <c r="E1490" s="43"/>
      <c r="F1490" s="43"/>
    </row>
    <row r="1491" spans="1:6" outlineLevel="1" x14ac:dyDescent="0.2">
      <c r="A1491" s="43"/>
      <c r="B1491" s="43"/>
      <c r="C1491" s="43"/>
      <c r="D1491" s="43"/>
      <c r="E1491" s="43"/>
      <c r="F1491" s="43"/>
    </row>
    <row r="1492" spans="1:6" outlineLevel="1" x14ac:dyDescent="0.2">
      <c r="A1492" s="33" t="s">
        <v>168</v>
      </c>
      <c r="B1492" s="34"/>
      <c r="C1492" s="43"/>
      <c r="D1492" s="43"/>
      <c r="E1492" s="43"/>
      <c r="F1492" s="43"/>
    </row>
    <row r="1493" spans="1:6" ht="25.5" outlineLevel="1" x14ac:dyDescent="0.2">
      <c r="A1493" s="43">
        <v>1</v>
      </c>
      <c r="B1493" s="37" t="s">
        <v>1764</v>
      </c>
      <c r="C1493" s="43"/>
      <c r="D1493" s="43"/>
      <c r="E1493" s="43"/>
      <c r="F1493" s="43"/>
    </row>
    <row r="1494" spans="1:6" outlineLevel="1" x14ac:dyDescent="0.2">
      <c r="A1494" s="43">
        <v>2</v>
      </c>
      <c r="B1494" s="37" t="s">
        <v>1765</v>
      </c>
      <c r="C1494" s="43"/>
      <c r="D1494" s="43"/>
      <c r="E1494" s="43"/>
      <c r="F1494" s="43"/>
    </row>
    <row r="1495" spans="1:6" outlineLevel="1" x14ac:dyDescent="0.2">
      <c r="A1495" s="43">
        <v>3</v>
      </c>
      <c r="B1495" s="37" t="s">
        <v>1766</v>
      </c>
      <c r="C1495" s="43"/>
      <c r="D1495" s="43"/>
      <c r="E1495" s="43"/>
      <c r="F1495" s="43"/>
    </row>
    <row r="1496" spans="1:6" ht="25.5" outlineLevel="1" x14ac:dyDescent="0.2">
      <c r="A1496" s="43">
        <v>4</v>
      </c>
      <c r="B1496" s="37" t="s">
        <v>1767</v>
      </c>
      <c r="C1496" s="43"/>
      <c r="D1496" s="43"/>
      <c r="E1496" s="43"/>
      <c r="F1496" s="43"/>
    </row>
    <row r="1497" spans="1:6" ht="25.5" outlineLevel="1" x14ac:dyDescent="0.2">
      <c r="A1497" s="43">
        <v>5</v>
      </c>
      <c r="B1497" s="37" t="s">
        <v>1768</v>
      </c>
      <c r="C1497" s="43"/>
      <c r="D1497" s="43"/>
      <c r="E1497" s="43"/>
      <c r="F1497" s="43"/>
    </row>
    <row r="1498" spans="1:6" outlineLevel="1" x14ac:dyDescent="0.2">
      <c r="A1498" s="43"/>
      <c r="B1498" s="43"/>
      <c r="C1498" s="43"/>
      <c r="D1498" s="43"/>
      <c r="E1498" s="43"/>
      <c r="F1498" s="43"/>
    </row>
    <row r="1499" spans="1:6" outlineLevel="1" x14ac:dyDescent="0.2">
      <c r="A1499" s="33" t="s">
        <v>171</v>
      </c>
      <c r="B1499" s="34"/>
      <c r="C1499" s="43"/>
      <c r="D1499" s="43"/>
      <c r="E1499" s="43"/>
      <c r="F1499" s="43"/>
    </row>
    <row r="1500" spans="1:6" outlineLevel="1" x14ac:dyDescent="0.2">
      <c r="A1500" s="43">
        <v>1</v>
      </c>
      <c r="B1500" s="37" t="s">
        <v>1769</v>
      </c>
      <c r="C1500" s="43"/>
      <c r="D1500" s="43"/>
      <c r="E1500" s="43"/>
      <c r="F1500" s="43"/>
    </row>
    <row r="1501" spans="1:6" ht="25.5" outlineLevel="1" x14ac:dyDescent="0.2">
      <c r="A1501" s="43">
        <v>2</v>
      </c>
      <c r="B1501" s="37" t="s">
        <v>1760</v>
      </c>
      <c r="C1501" s="43"/>
      <c r="D1501" s="43"/>
      <c r="E1501" s="43"/>
      <c r="F1501" s="43"/>
    </row>
    <row r="1502" spans="1:6" outlineLevel="1" x14ac:dyDescent="0.2">
      <c r="A1502" s="43">
        <v>3</v>
      </c>
      <c r="B1502" s="37" t="s">
        <v>1761</v>
      </c>
      <c r="C1502" s="43"/>
      <c r="D1502" s="43"/>
      <c r="E1502" s="43"/>
      <c r="F1502" s="43"/>
    </row>
    <row r="1503" spans="1:6" outlineLevel="1" x14ac:dyDescent="0.2">
      <c r="A1503" s="43">
        <v>4</v>
      </c>
      <c r="B1503" s="37" t="s">
        <v>1762</v>
      </c>
      <c r="C1503" s="43"/>
      <c r="D1503" s="43"/>
      <c r="E1503" s="43"/>
      <c r="F1503" s="43"/>
    </row>
    <row r="1504" spans="1:6" outlineLevel="1" x14ac:dyDescent="0.2">
      <c r="A1504" s="43"/>
      <c r="B1504" s="43"/>
      <c r="C1504" s="43"/>
      <c r="D1504" s="43"/>
      <c r="E1504" s="43"/>
      <c r="F1504" s="43"/>
    </row>
    <row r="1505" spans="1:6" ht="25.5" outlineLevel="1" x14ac:dyDescent="0.2">
      <c r="A1505" s="33" t="s">
        <v>174</v>
      </c>
      <c r="B1505" s="34"/>
      <c r="C1505" s="43"/>
      <c r="D1505" s="43"/>
      <c r="E1505" s="43"/>
      <c r="F1505" s="43"/>
    </row>
    <row r="1506" spans="1:6" ht="25.5" outlineLevel="1" x14ac:dyDescent="0.2">
      <c r="A1506" s="43">
        <v>1</v>
      </c>
      <c r="B1506" s="37" t="s">
        <v>1770</v>
      </c>
      <c r="C1506" s="43"/>
      <c r="D1506" s="43"/>
      <c r="E1506" s="43"/>
      <c r="F1506" s="43"/>
    </row>
    <row r="1507" spans="1:6" ht="25.5" outlineLevel="1" x14ac:dyDescent="0.2">
      <c r="A1507" s="43">
        <v>2</v>
      </c>
      <c r="B1507" s="37" t="s">
        <v>1760</v>
      </c>
      <c r="C1507" s="43"/>
      <c r="D1507" s="43"/>
      <c r="E1507" s="43"/>
      <c r="F1507" s="43"/>
    </row>
    <row r="1508" spans="1:6" outlineLevel="1" x14ac:dyDescent="0.2">
      <c r="A1508" s="43">
        <v>3</v>
      </c>
      <c r="B1508" s="37" t="s">
        <v>1761</v>
      </c>
      <c r="C1508" s="43"/>
      <c r="D1508" s="43"/>
      <c r="E1508" s="43"/>
      <c r="F1508" s="43"/>
    </row>
    <row r="1509" spans="1:6" outlineLevel="1" x14ac:dyDescent="0.2">
      <c r="A1509" s="43">
        <v>4</v>
      </c>
      <c r="B1509" s="37" t="s">
        <v>1762</v>
      </c>
      <c r="C1509" s="43"/>
      <c r="D1509" s="43"/>
      <c r="E1509" s="43"/>
      <c r="F1509" s="43"/>
    </row>
    <row r="1510" spans="1:6" outlineLevel="1" x14ac:dyDescent="0.2">
      <c r="A1510" s="43"/>
      <c r="B1510" s="43"/>
      <c r="C1510" s="43"/>
      <c r="D1510" s="43"/>
      <c r="E1510" s="43"/>
      <c r="F1510" s="43"/>
    </row>
    <row r="1511" spans="1:6" outlineLevel="1" x14ac:dyDescent="0.2">
      <c r="A1511" s="33" t="s">
        <v>177</v>
      </c>
      <c r="B1511" s="34"/>
      <c r="C1511" s="43"/>
      <c r="D1511" s="43"/>
      <c r="E1511" s="43"/>
      <c r="F1511" s="43"/>
    </row>
    <row r="1512" spans="1:6" outlineLevel="1" x14ac:dyDescent="0.2">
      <c r="A1512" s="43">
        <v>1</v>
      </c>
      <c r="B1512" s="37" t="s">
        <v>1771</v>
      </c>
      <c r="C1512" s="43"/>
      <c r="D1512" s="43"/>
      <c r="E1512" s="43"/>
      <c r="F1512" s="43"/>
    </row>
    <row r="1513" spans="1:6" ht="25.5" outlineLevel="1" x14ac:dyDescent="0.2">
      <c r="A1513" s="43">
        <v>2</v>
      </c>
      <c r="B1513" s="37" t="s">
        <v>1760</v>
      </c>
      <c r="C1513" s="43"/>
      <c r="D1513" s="43"/>
      <c r="E1513" s="43"/>
      <c r="F1513" s="43"/>
    </row>
    <row r="1514" spans="1:6" outlineLevel="1" x14ac:dyDescent="0.2">
      <c r="A1514" s="43">
        <v>3</v>
      </c>
      <c r="B1514" s="37" t="s">
        <v>1761</v>
      </c>
      <c r="C1514" s="43"/>
      <c r="D1514" s="43"/>
      <c r="E1514" s="43"/>
      <c r="F1514" s="43"/>
    </row>
    <row r="1515" spans="1:6" outlineLevel="1" x14ac:dyDescent="0.2">
      <c r="A1515" s="43">
        <v>4</v>
      </c>
      <c r="B1515" s="37" t="s">
        <v>1762</v>
      </c>
      <c r="C1515" s="43"/>
      <c r="D1515" s="43"/>
      <c r="E1515" s="43"/>
      <c r="F1515" s="43"/>
    </row>
    <row r="1516" spans="1:6" outlineLevel="1" x14ac:dyDescent="0.2">
      <c r="A1516" s="43"/>
      <c r="B1516" s="43"/>
      <c r="C1516" s="43"/>
      <c r="D1516" s="43"/>
      <c r="E1516" s="43"/>
      <c r="F1516" s="43"/>
    </row>
    <row r="1517" spans="1:6" outlineLevel="1" x14ac:dyDescent="0.2">
      <c r="A1517" s="33" t="s">
        <v>180</v>
      </c>
      <c r="B1517" s="34"/>
      <c r="C1517" s="43"/>
      <c r="D1517" s="43"/>
      <c r="E1517" s="43"/>
      <c r="F1517" s="43"/>
    </row>
    <row r="1518" spans="1:6" ht="25.5" outlineLevel="1" x14ac:dyDescent="0.2">
      <c r="A1518" s="43">
        <v>1</v>
      </c>
      <c r="B1518" s="37" t="s">
        <v>1772</v>
      </c>
      <c r="C1518" s="43"/>
      <c r="D1518" s="43"/>
      <c r="E1518" s="43"/>
      <c r="F1518" s="43"/>
    </row>
    <row r="1519" spans="1:6" ht="25.5" outlineLevel="1" x14ac:dyDescent="0.2">
      <c r="A1519" s="43">
        <v>2</v>
      </c>
      <c r="B1519" s="37" t="s">
        <v>1760</v>
      </c>
      <c r="C1519" s="43"/>
      <c r="D1519" s="43"/>
      <c r="E1519" s="43"/>
      <c r="F1519" s="43"/>
    </row>
    <row r="1520" spans="1:6" outlineLevel="1" x14ac:dyDescent="0.2">
      <c r="A1520" s="43">
        <v>3</v>
      </c>
      <c r="B1520" s="37" t="s">
        <v>1761</v>
      </c>
      <c r="C1520" s="43"/>
      <c r="D1520" s="43"/>
      <c r="E1520" s="43"/>
      <c r="F1520" s="43"/>
    </row>
    <row r="1521" spans="1:6" outlineLevel="1" x14ac:dyDescent="0.2">
      <c r="A1521" s="43">
        <v>4</v>
      </c>
      <c r="B1521" s="37" t="s">
        <v>1762</v>
      </c>
      <c r="C1521" s="43"/>
      <c r="D1521" s="43"/>
      <c r="E1521" s="43"/>
      <c r="F1521" s="43"/>
    </row>
    <row r="1522" spans="1:6" outlineLevel="1" x14ac:dyDescent="0.2">
      <c r="A1522" s="43"/>
      <c r="B1522" s="43"/>
      <c r="C1522" s="43"/>
      <c r="D1522" s="43"/>
      <c r="E1522" s="43"/>
      <c r="F1522" s="43"/>
    </row>
    <row r="1523" spans="1:6" outlineLevel="1" x14ac:dyDescent="0.2">
      <c r="A1523" s="33" t="s">
        <v>183</v>
      </c>
      <c r="B1523" s="34"/>
      <c r="C1523" s="43"/>
      <c r="D1523" s="43"/>
      <c r="E1523" s="43"/>
      <c r="F1523" s="43"/>
    </row>
    <row r="1524" spans="1:6" outlineLevel="1" x14ac:dyDescent="0.2">
      <c r="A1524" s="43">
        <v>1</v>
      </c>
      <c r="B1524" s="37" t="s">
        <v>1773</v>
      </c>
      <c r="C1524" s="43"/>
      <c r="D1524" s="43"/>
      <c r="E1524" s="43"/>
      <c r="F1524" s="43"/>
    </row>
    <row r="1525" spans="1:6" ht="25.5" outlineLevel="1" x14ac:dyDescent="0.2">
      <c r="A1525" s="43">
        <v>2</v>
      </c>
      <c r="B1525" s="37" t="s">
        <v>1774</v>
      </c>
      <c r="C1525" s="43"/>
      <c r="D1525" s="43"/>
      <c r="E1525" s="43"/>
      <c r="F1525" s="43"/>
    </row>
    <row r="1526" spans="1:6" outlineLevel="1" x14ac:dyDescent="0.2">
      <c r="A1526" s="43"/>
      <c r="B1526" s="43"/>
      <c r="C1526" s="43"/>
      <c r="D1526" s="43"/>
      <c r="E1526" s="43"/>
      <c r="F1526" s="43"/>
    </row>
    <row r="1527" spans="1:6" ht="25.5" outlineLevel="1" x14ac:dyDescent="0.2">
      <c r="A1527" s="33" t="s">
        <v>186</v>
      </c>
      <c r="B1527" s="34"/>
      <c r="C1527" s="43"/>
      <c r="D1527" s="43"/>
      <c r="E1527" s="43"/>
      <c r="F1527" s="43"/>
    </row>
    <row r="1528" spans="1:6" outlineLevel="1" x14ac:dyDescent="0.2">
      <c r="A1528" s="43">
        <v>1</v>
      </c>
      <c r="B1528" s="37" t="s">
        <v>1775</v>
      </c>
      <c r="C1528" s="43"/>
      <c r="D1528" s="43"/>
      <c r="E1528" s="43"/>
      <c r="F1528" s="43"/>
    </row>
    <row r="1529" spans="1:6" ht="25.5" outlineLevel="1" x14ac:dyDescent="0.2">
      <c r="A1529" s="43">
        <v>2</v>
      </c>
      <c r="B1529" s="37" t="s">
        <v>1774</v>
      </c>
      <c r="C1529" s="43"/>
      <c r="D1529" s="43"/>
      <c r="E1529" s="43"/>
      <c r="F1529" s="43"/>
    </row>
    <row r="1530" spans="1:6" outlineLevel="1" x14ac:dyDescent="0.2">
      <c r="A1530" s="43"/>
      <c r="B1530" s="43"/>
      <c r="C1530" s="43"/>
      <c r="D1530" s="43"/>
      <c r="E1530" s="43"/>
      <c r="F1530" s="43"/>
    </row>
    <row r="1531" spans="1:6" outlineLevel="1" x14ac:dyDescent="0.2">
      <c r="A1531" s="33" t="s">
        <v>188</v>
      </c>
      <c r="B1531" s="34"/>
      <c r="C1531" s="43"/>
      <c r="D1531" s="43"/>
      <c r="E1531" s="43"/>
      <c r="F1531" s="43"/>
    </row>
    <row r="1532" spans="1:6" outlineLevel="1" x14ac:dyDescent="0.2">
      <c r="A1532" s="43">
        <v>1</v>
      </c>
      <c r="B1532" s="37" t="s">
        <v>1776</v>
      </c>
      <c r="C1532" s="43"/>
      <c r="D1532" s="43"/>
      <c r="E1532" s="43"/>
      <c r="F1532" s="43"/>
    </row>
    <row r="1533" spans="1:6" ht="25.5" outlineLevel="1" x14ac:dyDescent="0.2">
      <c r="A1533" s="43">
        <v>2</v>
      </c>
      <c r="B1533" s="37" t="s">
        <v>1774</v>
      </c>
      <c r="C1533" s="43"/>
      <c r="D1533" s="43"/>
      <c r="E1533" s="43"/>
      <c r="F1533" s="43"/>
    </row>
    <row r="1534" spans="1:6" outlineLevel="1" x14ac:dyDescent="0.2">
      <c r="A1534" s="43"/>
      <c r="B1534" s="43"/>
      <c r="C1534" s="43"/>
      <c r="D1534" s="43"/>
      <c r="E1534" s="43"/>
      <c r="F1534" s="43"/>
    </row>
    <row r="1535" spans="1:6" outlineLevel="1" x14ac:dyDescent="0.2">
      <c r="A1535" s="33" t="s">
        <v>190</v>
      </c>
      <c r="B1535" s="34"/>
      <c r="C1535" s="43"/>
      <c r="D1535" s="43"/>
      <c r="E1535" s="43"/>
      <c r="F1535" s="43"/>
    </row>
    <row r="1536" spans="1:6" outlineLevel="1" x14ac:dyDescent="0.2">
      <c r="A1536" s="43">
        <v>1</v>
      </c>
      <c r="B1536" s="37" t="s">
        <v>1777</v>
      </c>
      <c r="C1536" s="43"/>
      <c r="D1536" s="43"/>
      <c r="E1536" s="43"/>
      <c r="F1536" s="43"/>
    </row>
    <row r="1537" spans="1:6" ht="25.5" outlineLevel="1" x14ac:dyDescent="0.2">
      <c r="A1537" s="43">
        <v>2</v>
      </c>
      <c r="B1537" s="37" t="s">
        <v>1774</v>
      </c>
      <c r="C1537" s="43"/>
      <c r="D1537" s="43"/>
      <c r="E1537" s="43"/>
      <c r="F1537" s="43"/>
    </row>
    <row r="1538" spans="1:6" outlineLevel="1" x14ac:dyDescent="0.2">
      <c r="A1538" s="43"/>
      <c r="B1538" s="43"/>
      <c r="C1538" s="43"/>
      <c r="D1538" s="43"/>
      <c r="E1538" s="43"/>
      <c r="F1538" s="43"/>
    </row>
    <row r="1539" spans="1:6" outlineLevel="1" x14ac:dyDescent="0.2">
      <c r="A1539" s="33" t="s">
        <v>192</v>
      </c>
      <c r="B1539" s="34"/>
      <c r="C1539" s="43"/>
      <c r="D1539" s="43"/>
      <c r="E1539" s="43"/>
      <c r="F1539" s="43"/>
    </row>
    <row r="1540" spans="1:6" ht="25.5" outlineLevel="1" x14ac:dyDescent="0.2">
      <c r="A1540" s="43">
        <v>1</v>
      </c>
      <c r="B1540" s="37" t="s">
        <v>1778</v>
      </c>
      <c r="C1540" s="43"/>
      <c r="D1540" s="43"/>
      <c r="E1540" s="43"/>
      <c r="F1540" s="43"/>
    </row>
    <row r="1541" spans="1:6" ht="25.5" outlineLevel="1" x14ac:dyDescent="0.2">
      <c r="A1541" s="43">
        <v>2</v>
      </c>
      <c r="B1541" s="37" t="s">
        <v>1774</v>
      </c>
      <c r="C1541" s="43"/>
      <c r="D1541" s="43"/>
      <c r="E1541" s="43"/>
      <c r="F1541" s="43"/>
    </row>
    <row r="1542" spans="1:6" outlineLevel="1" x14ac:dyDescent="0.2">
      <c r="A1542" s="43"/>
      <c r="B1542" s="43"/>
      <c r="C1542" s="43"/>
      <c r="D1542" s="43"/>
      <c r="E1542" s="43"/>
      <c r="F1542" s="43"/>
    </row>
    <row r="1543" spans="1:6" outlineLevel="1" x14ac:dyDescent="0.2">
      <c r="A1543" s="33" t="s">
        <v>195</v>
      </c>
      <c r="B1543" s="34"/>
      <c r="C1543" s="43"/>
      <c r="D1543" s="43"/>
      <c r="E1543" s="43"/>
      <c r="F1543" s="43"/>
    </row>
    <row r="1544" spans="1:6" ht="25.5" outlineLevel="1" x14ac:dyDescent="0.2">
      <c r="A1544" s="43">
        <v>1</v>
      </c>
      <c r="B1544" s="37" t="s">
        <v>1779</v>
      </c>
      <c r="C1544" s="43"/>
      <c r="D1544" s="43"/>
      <c r="E1544" s="43"/>
      <c r="F1544" s="43"/>
    </row>
    <row r="1545" spans="1:6" outlineLevel="1" x14ac:dyDescent="0.2">
      <c r="A1545" s="43">
        <v>2</v>
      </c>
      <c r="B1545" s="37" t="s">
        <v>1780</v>
      </c>
      <c r="C1545" s="43"/>
      <c r="D1545" s="43"/>
      <c r="E1545" s="43"/>
      <c r="F1545" s="43"/>
    </row>
    <row r="1546" spans="1:6" outlineLevel="1" x14ac:dyDescent="0.2">
      <c r="A1546" s="43">
        <v>3</v>
      </c>
      <c r="B1546" s="37" t="s">
        <v>1781</v>
      </c>
      <c r="C1546" s="43"/>
      <c r="D1546" s="43"/>
      <c r="E1546" s="43"/>
      <c r="F1546" s="43"/>
    </row>
    <row r="1547" spans="1:6" ht="25.5" outlineLevel="1" x14ac:dyDescent="0.2">
      <c r="A1547" s="43">
        <v>4</v>
      </c>
      <c r="B1547" s="37" t="s">
        <v>1782</v>
      </c>
      <c r="C1547" s="43"/>
      <c r="D1547" s="43"/>
      <c r="E1547" s="43"/>
      <c r="F1547" s="43"/>
    </row>
    <row r="1548" spans="1:6" ht="25.5" outlineLevel="1" x14ac:dyDescent="0.2">
      <c r="A1548" s="43">
        <v>5</v>
      </c>
      <c r="B1548" s="37" t="s">
        <v>1783</v>
      </c>
      <c r="C1548" s="43"/>
      <c r="D1548" s="43"/>
      <c r="E1548" s="43"/>
      <c r="F1548" s="43"/>
    </row>
    <row r="1549" spans="1:6" ht="38.25" outlineLevel="1" x14ac:dyDescent="0.2">
      <c r="A1549" s="43">
        <v>6</v>
      </c>
      <c r="B1549" s="37" t="s">
        <v>1784</v>
      </c>
      <c r="C1549" s="43"/>
      <c r="D1549" s="43"/>
      <c r="E1549" s="43"/>
      <c r="F1549" s="43"/>
    </row>
    <row r="1550" spans="1:6" ht="38.25" outlineLevel="1" x14ac:dyDescent="0.2">
      <c r="A1550" s="43">
        <v>7</v>
      </c>
      <c r="B1550" s="37" t="s">
        <v>1785</v>
      </c>
      <c r="C1550" s="43"/>
      <c r="D1550" s="43"/>
      <c r="E1550" s="43"/>
      <c r="F1550" s="43"/>
    </row>
    <row r="1551" spans="1:6" outlineLevel="1" x14ac:dyDescent="0.2">
      <c r="A1551" s="43">
        <v>8</v>
      </c>
      <c r="B1551" s="37" t="s">
        <v>1786</v>
      </c>
      <c r="C1551" s="43"/>
      <c r="D1551" s="43"/>
      <c r="E1551" s="43"/>
      <c r="F1551" s="43"/>
    </row>
    <row r="1552" spans="1:6" ht="25.5" outlineLevel="1" x14ac:dyDescent="0.2">
      <c r="A1552" s="43">
        <v>9</v>
      </c>
      <c r="B1552" s="37" t="s">
        <v>1787</v>
      </c>
      <c r="C1552" s="43"/>
      <c r="D1552" s="43"/>
      <c r="E1552" s="43"/>
      <c r="F1552" s="43"/>
    </row>
    <row r="1553" spans="1:6" ht="38.25" outlineLevel="1" x14ac:dyDescent="0.2">
      <c r="A1553" s="43">
        <v>10</v>
      </c>
      <c r="B1553" s="37" t="s">
        <v>1788</v>
      </c>
      <c r="C1553" s="43"/>
      <c r="D1553" s="43"/>
      <c r="E1553" s="43"/>
      <c r="F1553" s="43"/>
    </row>
    <row r="1554" spans="1:6" ht="25.5" outlineLevel="1" x14ac:dyDescent="0.2">
      <c r="A1554" s="43">
        <v>11</v>
      </c>
      <c r="B1554" s="37" t="s">
        <v>1789</v>
      </c>
      <c r="C1554" s="43"/>
      <c r="D1554" s="43"/>
      <c r="E1554" s="43"/>
      <c r="F1554" s="43"/>
    </row>
    <row r="1555" spans="1:6" outlineLevel="1" x14ac:dyDescent="0.2">
      <c r="A1555" s="43"/>
      <c r="B1555" s="43"/>
      <c r="C1555" s="43"/>
      <c r="D1555" s="43"/>
      <c r="E1555" s="43"/>
      <c r="F1555" s="43"/>
    </row>
    <row r="1556" spans="1:6" outlineLevel="1" x14ac:dyDescent="0.2">
      <c r="A1556" s="33" t="s">
        <v>197</v>
      </c>
      <c r="B1556" s="34"/>
      <c r="C1556" s="43"/>
      <c r="D1556" s="43"/>
      <c r="E1556" s="43"/>
      <c r="F1556" s="43"/>
    </row>
    <row r="1557" spans="1:6" ht="25.5" outlineLevel="1" x14ac:dyDescent="0.2">
      <c r="A1557" s="43">
        <v>1</v>
      </c>
      <c r="B1557" s="37" t="s">
        <v>1790</v>
      </c>
      <c r="C1557" s="43"/>
      <c r="D1557" s="43"/>
      <c r="E1557" s="43"/>
      <c r="F1557" s="43"/>
    </row>
    <row r="1558" spans="1:6" outlineLevel="1" x14ac:dyDescent="0.2">
      <c r="A1558" s="43">
        <v>2</v>
      </c>
      <c r="B1558" s="37" t="s">
        <v>1791</v>
      </c>
      <c r="C1558" s="43"/>
      <c r="D1558" s="43"/>
      <c r="E1558" s="43"/>
      <c r="F1558" s="43"/>
    </row>
    <row r="1559" spans="1:6" ht="25.5" outlineLevel="1" x14ac:dyDescent="0.2">
      <c r="A1559" s="43">
        <v>3</v>
      </c>
      <c r="B1559" s="37" t="s">
        <v>1792</v>
      </c>
      <c r="C1559" s="43"/>
      <c r="D1559" s="43"/>
      <c r="E1559" s="43"/>
      <c r="F1559" s="43"/>
    </row>
    <row r="1560" spans="1:6" ht="25.5" outlineLevel="1" x14ac:dyDescent="0.2">
      <c r="A1560" s="43">
        <v>4</v>
      </c>
      <c r="B1560" s="37" t="s">
        <v>1793</v>
      </c>
      <c r="C1560" s="43"/>
      <c r="D1560" s="43"/>
      <c r="E1560" s="43"/>
      <c r="F1560" s="43"/>
    </row>
    <row r="1561" spans="1:6" outlineLevel="1" x14ac:dyDescent="0.2">
      <c r="A1561" s="43">
        <v>5</v>
      </c>
      <c r="B1561" s="37" t="s">
        <v>1794</v>
      </c>
      <c r="C1561" s="43"/>
      <c r="D1561" s="43"/>
      <c r="E1561" s="43"/>
      <c r="F1561" s="43"/>
    </row>
    <row r="1562" spans="1:6" outlineLevel="1" x14ac:dyDescent="0.2">
      <c r="A1562" s="43"/>
      <c r="B1562" s="43"/>
      <c r="C1562" s="43"/>
      <c r="D1562" s="43"/>
      <c r="E1562" s="43"/>
      <c r="F1562" s="43"/>
    </row>
    <row r="1563" spans="1:6" outlineLevel="1" x14ac:dyDescent="0.2">
      <c r="A1563" s="33" t="s">
        <v>199</v>
      </c>
      <c r="B1563" s="34"/>
      <c r="C1563" s="43"/>
      <c r="D1563" s="43"/>
      <c r="E1563" s="43"/>
      <c r="F1563" s="43"/>
    </row>
    <row r="1564" spans="1:6" ht="25.5" outlineLevel="1" x14ac:dyDescent="0.2">
      <c r="A1564" s="43">
        <v>1</v>
      </c>
      <c r="B1564" s="37" t="s">
        <v>1795</v>
      </c>
      <c r="C1564" s="43"/>
      <c r="D1564" s="43"/>
      <c r="E1564" s="43"/>
      <c r="F1564" s="43"/>
    </row>
    <row r="1565" spans="1:6" outlineLevel="1" x14ac:dyDescent="0.2">
      <c r="A1565" s="43">
        <v>2</v>
      </c>
      <c r="B1565" s="37" t="s">
        <v>1796</v>
      </c>
      <c r="C1565" s="43"/>
      <c r="D1565" s="43"/>
      <c r="E1565" s="43"/>
      <c r="F1565" s="43"/>
    </row>
    <row r="1566" spans="1:6" ht="25.5" outlineLevel="1" x14ac:dyDescent="0.2">
      <c r="A1566" s="43">
        <v>3</v>
      </c>
      <c r="B1566" s="37" t="s">
        <v>1797</v>
      </c>
      <c r="C1566" s="43"/>
      <c r="D1566" s="43"/>
      <c r="E1566" s="43"/>
      <c r="F1566" s="43"/>
    </row>
    <row r="1567" spans="1:6" outlineLevel="1" x14ac:dyDescent="0.2">
      <c r="A1567" s="43">
        <v>4</v>
      </c>
      <c r="B1567" s="37" t="s">
        <v>1798</v>
      </c>
      <c r="C1567" s="43"/>
      <c r="D1567" s="43"/>
      <c r="E1567" s="43"/>
      <c r="F1567" s="43"/>
    </row>
    <row r="1568" spans="1:6" ht="25.5" outlineLevel="1" x14ac:dyDescent="0.2">
      <c r="A1568" s="43">
        <v>5</v>
      </c>
      <c r="B1568" s="37" t="s">
        <v>1799</v>
      </c>
      <c r="C1568" s="43"/>
      <c r="D1568" s="43"/>
      <c r="E1568" s="43"/>
      <c r="F1568" s="43"/>
    </row>
    <row r="1569" spans="1:6" ht="25.5" outlineLevel="1" x14ac:dyDescent="0.2">
      <c r="A1569" s="43">
        <v>6</v>
      </c>
      <c r="B1569" s="37" t="s">
        <v>1800</v>
      </c>
      <c r="C1569" s="43"/>
      <c r="D1569" s="43"/>
      <c r="E1569" s="43"/>
      <c r="F1569" s="43"/>
    </row>
    <row r="1570" spans="1:6" ht="38.25" outlineLevel="1" x14ac:dyDescent="0.2">
      <c r="A1570" s="43">
        <v>7</v>
      </c>
      <c r="B1570" s="37" t="s">
        <v>1801</v>
      </c>
      <c r="C1570" s="43"/>
      <c r="D1570" s="43"/>
      <c r="E1570" s="43"/>
      <c r="F1570" s="43"/>
    </row>
    <row r="1571" spans="1:6" outlineLevel="1" x14ac:dyDescent="0.2">
      <c r="A1571" s="43"/>
      <c r="B1571" s="43"/>
      <c r="C1571" s="43"/>
      <c r="D1571" s="43"/>
      <c r="E1571" s="43"/>
      <c r="F1571" s="43"/>
    </row>
    <row r="1572" spans="1:6" outlineLevel="1" x14ac:dyDescent="0.2">
      <c r="A1572" s="33" t="s">
        <v>202</v>
      </c>
      <c r="B1572" s="34"/>
      <c r="C1572" s="43"/>
      <c r="D1572" s="43"/>
      <c r="E1572" s="43"/>
      <c r="F1572" s="43"/>
    </row>
    <row r="1573" spans="1:6" outlineLevel="1" x14ac:dyDescent="0.2">
      <c r="A1573" s="43">
        <v>1</v>
      </c>
      <c r="B1573" s="37" t="s">
        <v>1802</v>
      </c>
      <c r="C1573" s="43"/>
      <c r="D1573" s="43"/>
      <c r="E1573" s="43"/>
      <c r="F1573" s="43"/>
    </row>
    <row r="1574" spans="1:6" outlineLevel="1" x14ac:dyDescent="0.2">
      <c r="A1574" s="43">
        <v>2</v>
      </c>
      <c r="B1574" s="37" t="s">
        <v>1803</v>
      </c>
      <c r="C1574" s="43"/>
      <c r="D1574" s="43"/>
      <c r="E1574" s="43"/>
      <c r="F1574" s="43"/>
    </row>
    <row r="1575" spans="1:6" outlineLevel="1" x14ac:dyDescent="0.2">
      <c r="A1575" s="43">
        <v>3</v>
      </c>
      <c r="B1575" s="37" t="s">
        <v>1804</v>
      </c>
      <c r="C1575" s="43"/>
      <c r="D1575" s="43"/>
      <c r="E1575" s="43"/>
      <c r="F1575" s="43"/>
    </row>
    <row r="1576" spans="1:6" ht="25.5" outlineLevel="1" x14ac:dyDescent="0.2">
      <c r="A1576" s="43">
        <v>4</v>
      </c>
      <c r="B1576" s="37" t="s">
        <v>2090</v>
      </c>
      <c r="C1576" s="43"/>
      <c r="D1576" s="43"/>
      <c r="E1576" s="43"/>
      <c r="F1576" s="43"/>
    </row>
    <row r="1577" spans="1:6" outlineLevel="1" x14ac:dyDescent="0.2">
      <c r="A1577" s="43"/>
      <c r="B1577" s="43"/>
      <c r="C1577" s="43"/>
      <c r="D1577" s="43"/>
      <c r="E1577" s="43"/>
      <c r="F1577" s="43"/>
    </row>
    <row r="1578" spans="1:6" outlineLevel="1" x14ac:dyDescent="0.2">
      <c r="A1578" s="33" t="s">
        <v>204</v>
      </c>
      <c r="B1578" s="34"/>
      <c r="C1578" s="43"/>
      <c r="D1578" s="43"/>
      <c r="E1578" s="43"/>
      <c r="F1578" s="43"/>
    </row>
    <row r="1579" spans="1:6" ht="25.5" outlineLevel="1" x14ac:dyDescent="0.2">
      <c r="A1579" s="43">
        <v>1</v>
      </c>
      <c r="B1579" s="37" t="s">
        <v>2106</v>
      </c>
      <c r="C1579" s="43"/>
      <c r="D1579" s="43"/>
      <c r="E1579" s="43"/>
      <c r="F1579" s="43"/>
    </row>
    <row r="1580" spans="1:6" outlineLevel="1" x14ac:dyDescent="0.2">
      <c r="A1580" s="43">
        <v>2</v>
      </c>
      <c r="B1580" s="37" t="s">
        <v>1805</v>
      </c>
      <c r="C1580" s="43"/>
      <c r="D1580" s="43"/>
      <c r="E1580" s="43"/>
      <c r="F1580" s="43"/>
    </row>
    <row r="1581" spans="1:6" outlineLevel="1" x14ac:dyDescent="0.2">
      <c r="A1581" s="43">
        <v>3</v>
      </c>
      <c r="B1581" s="37" t="s">
        <v>1806</v>
      </c>
      <c r="C1581" s="43"/>
      <c r="D1581" s="43"/>
      <c r="E1581" s="43"/>
      <c r="F1581" s="43"/>
    </row>
    <row r="1582" spans="1:6" ht="25.5" outlineLevel="1" x14ac:dyDescent="0.2">
      <c r="A1582" s="43">
        <v>4</v>
      </c>
      <c r="B1582" s="37" t="s">
        <v>2107</v>
      </c>
      <c r="C1582" s="43"/>
      <c r="D1582" s="43"/>
      <c r="E1582" s="43"/>
      <c r="F1582" s="43"/>
    </row>
    <row r="1583" spans="1:6" ht="25.5" outlineLevel="1" x14ac:dyDescent="0.2">
      <c r="A1583" s="43">
        <v>5</v>
      </c>
      <c r="B1583" s="37" t="s">
        <v>2108</v>
      </c>
      <c r="C1583" s="43"/>
      <c r="D1583" s="43"/>
      <c r="E1583" s="43"/>
      <c r="F1583" s="43"/>
    </row>
    <row r="1584" spans="1:6" outlineLevel="1" x14ac:dyDescent="0.2">
      <c r="A1584" s="43">
        <v>6</v>
      </c>
      <c r="B1584" s="37" t="s">
        <v>1807</v>
      </c>
      <c r="C1584" s="43"/>
      <c r="D1584" s="43"/>
      <c r="E1584" s="43"/>
      <c r="F1584" s="43"/>
    </row>
    <row r="1585" spans="1:6" outlineLevel="1" x14ac:dyDescent="0.2">
      <c r="A1585" s="43"/>
      <c r="B1585" s="43"/>
      <c r="C1585" s="43"/>
      <c r="D1585" s="43"/>
      <c r="E1585" s="43"/>
      <c r="F1585" s="43"/>
    </row>
    <row r="1586" spans="1:6" outlineLevel="1" x14ac:dyDescent="0.2">
      <c r="A1586" s="33" t="s">
        <v>206</v>
      </c>
      <c r="B1586" s="34"/>
      <c r="C1586" s="43"/>
      <c r="D1586" s="43"/>
      <c r="E1586" s="43"/>
      <c r="F1586" s="43"/>
    </row>
    <row r="1587" spans="1:6" ht="25.5" outlineLevel="1" x14ac:dyDescent="0.2">
      <c r="A1587" s="43">
        <v>1</v>
      </c>
      <c r="B1587" s="37" t="s">
        <v>1808</v>
      </c>
      <c r="C1587" s="43"/>
      <c r="D1587" s="43"/>
      <c r="E1587" s="43"/>
      <c r="F1587" s="43"/>
    </row>
    <row r="1588" spans="1:6" ht="25.5" outlineLevel="1" x14ac:dyDescent="0.2">
      <c r="A1588" s="43">
        <v>2</v>
      </c>
      <c r="B1588" s="37" t="s">
        <v>1809</v>
      </c>
      <c r="C1588" s="43"/>
      <c r="D1588" s="43"/>
      <c r="E1588" s="43"/>
      <c r="F1588" s="43"/>
    </row>
    <row r="1589" spans="1:6" ht="25.5" outlineLevel="1" x14ac:dyDescent="0.2">
      <c r="A1589" s="43">
        <v>3</v>
      </c>
      <c r="B1589" s="37" t="s">
        <v>1810</v>
      </c>
      <c r="C1589" s="43"/>
      <c r="D1589" s="43"/>
      <c r="E1589" s="43"/>
      <c r="F1589" s="43"/>
    </row>
    <row r="1590" spans="1:6" outlineLevel="1" x14ac:dyDescent="0.2">
      <c r="A1590" s="43">
        <v>4</v>
      </c>
      <c r="B1590" s="37" t="s">
        <v>1811</v>
      </c>
      <c r="C1590" s="43"/>
      <c r="D1590" s="43"/>
      <c r="E1590" s="43"/>
      <c r="F1590" s="43"/>
    </row>
    <row r="1591" spans="1:6" ht="25.5" outlineLevel="1" x14ac:dyDescent="0.2">
      <c r="A1591" s="43">
        <v>5</v>
      </c>
      <c r="B1591" s="37" t="s">
        <v>2091</v>
      </c>
      <c r="C1591" s="43"/>
      <c r="D1591" s="43"/>
      <c r="E1591" s="43"/>
      <c r="F1591" s="43"/>
    </row>
    <row r="1592" spans="1:6" outlineLevel="1" x14ac:dyDescent="0.2">
      <c r="A1592" s="43"/>
      <c r="B1592" s="43"/>
      <c r="C1592" s="43"/>
      <c r="D1592" s="43"/>
      <c r="E1592" s="43"/>
      <c r="F1592" s="43"/>
    </row>
    <row r="1593" spans="1:6" outlineLevel="1" x14ac:dyDescent="0.2">
      <c r="A1593" s="33" t="s">
        <v>208</v>
      </c>
      <c r="B1593" s="34"/>
      <c r="C1593" s="43"/>
      <c r="D1593" s="43"/>
      <c r="E1593" s="43"/>
      <c r="F1593" s="43"/>
    </row>
    <row r="1594" spans="1:6" ht="25.5" outlineLevel="1" x14ac:dyDescent="0.2">
      <c r="A1594" s="43">
        <v>1</v>
      </c>
      <c r="B1594" s="37" t="s">
        <v>1812</v>
      </c>
      <c r="C1594" s="43"/>
      <c r="D1594" s="43"/>
      <c r="E1594" s="43"/>
      <c r="F1594" s="43"/>
    </row>
    <row r="1595" spans="1:6" outlineLevel="1" x14ac:dyDescent="0.2">
      <c r="A1595" s="43">
        <v>2</v>
      </c>
      <c r="B1595" s="37" t="s">
        <v>1813</v>
      </c>
      <c r="C1595" s="43"/>
      <c r="D1595" s="43"/>
      <c r="E1595" s="43"/>
      <c r="F1595" s="43"/>
    </row>
    <row r="1596" spans="1:6" ht="25.5" outlineLevel="1" x14ac:dyDescent="0.2">
      <c r="A1596" s="43">
        <v>3</v>
      </c>
      <c r="B1596" s="37" t="s">
        <v>2066</v>
      </c>
      <c r="C1596" s="43"/>
      <c r="D1596" s="43"/>
      <c r="E1596" s="43"/>
      <c r="F1596" s="43"/>
    </row>
    <row r="1597" spans="1:6" outlineLevel="1" x14ac:dyDescent="0.2">
      <c r="A1597" s="43">
        <v>4</v>
      </c>
      <c r="B1597" s="37" t="s">
        <v>1814</v>
      </c>
      <c r="C1597" s="43"/>
      <c r="D1597" s="43"/>
      <c r="E1597" s="43"/>
      <c r="F1597" s="43"/>
    </row>
    <row r="1598" spans="1:6" outlineLevel="1" x14ac:dyDescent="0.2">
      <c r="A1598" s="43"/>
      <c r="B1598" s="43"/>
      <c r="C1598" s="43"/>
      <c r="D1598" s="43"/>
      <c r="E1598" s="43"/>
      <c r="F1598" s="43"/>
    </row>
    <row r="1599" spans="1:6" outlineLevel="1" x14ac:dyDescent="0.2">
      <c r="A1599" s="33" t="s">
        <v>210</v>
      </c>
      <c r="B1599" s="34"/>
      <c r="C1599" s="43"/>
      <c r="D1599" s="43"/>
      <c r="E1599" s="43"/>
      <c r="F1599" s="43"/>
    </row>
    <row r="1600" spans="1:6" ht="25.5" outlineLevel="1" x14ac:dyDescent="0.2">
      <c r="A1600" s="43">
        <v>1</v>
      </c>
      <c r="B1600" s="37" t="s">
        <v>1815</v>
      </c>
      <c r="C1600" s="43"/>
      <c r="D1600" s="43"/>
      <c r="E1600" s="43"/>
      <c r="F1600" s="43"/>
    </row>
    <row r="1601" spans="1:6" outlineLevel="1" x14ac:dyDescent="0.2">
      <c r="A1601" s="43">
        <v>2</v>
      </c>
      <c r="B1601" s="37" t="s">
        <v>1816</v>
      </c>
      <c r="C1601" s="43"/>
      <c r="D1601" s="43"/>
      <c r="E1601" s="43"/>
      <c r="F1601" s="43"/>
    </row>
    <row r="1602" spans="1:6" outlineLevel="1" x14ac:dyDescent="0.2">
      <c r="A1602" s="43">
        <v>3</v>
      </c>
      <c r="B1602" s="37" t="s">
        <v>1817</v>
      </c>
      <c r="C1602" s="43"/>
      <c r="D1602" s="43"/>
      <c r="E1602" s="43"/>
      <c r="F1602" s="43"/>
    </row>
    <row r="1603" spans="1:6" outlineLevel="1" x14ac:dyDescent="0.2">
      <c r="A1603" s="43">
        <v>4</v>
      </c>
      <c r="B1603" s="37" t="s">
        <v>1818</v>
      </c>
      <c r="C1603" s="43"/>
      <c r="D1603" s="43"/>
      <c r="E1603" s="43"/>
      <c r="F1603" s="43"/>
    </row>
    <row r="1604" spans="1:6" ht="25.5" outlineLevel="1" x14ac:dyDescent="0.2">
      <c r="A1604" s="43">
        <v>5</v>
      </c>
      <c r="B1604" s="37" t="s">
        <v>2092</v>
      </c>
      <c r="C1604" s="43"/>
      <c r="D1604" s="43"/>
      <c r="E1604" s="43"/>
      <c r="F1604" s="43"/>
    </row>
    <row r="1605" spans="1:6" outlineLevel="1" x14ac:dyDescent="0.2">
      <c r="A1605" s="43"/>
      <c r="B1605" s="43"/>
      <c r="C1605" s="43"/>
      <c r="D1605" s="43"/>
      <c r="E1605" s="43"/>
      <c r="F1605" s="43"/>
    </row>
    <row r="1606" spans="1:6" outlineLevel="1" x14ac:dyDescent="0.2">
      <c r="A1606" s="33" t="s">
        <v>213</v>
      </c>
      <c r="B1606" s="34"/>
      <c r="C1606" s="43"/>
      <c r="D1606" s="43"/>
      <c r="E1606" s="43"/>
      <c r="F1606" s="43"/>
    </row>
    <row r="1607" spans="1:6" outlineLevel="1" x14ac:dyDescent="0.2">
      <c r="A1607" s="43">
        <v>1</v>
      </c>
      <c r="B1607" s="37" t="s">
        <v>1819</v>
      </c>
      <c r="C1607" s="43"/>
      <c r="D1607" s="43"/>
      <c r="E1607" s="43"/>
      <c r="F1607" s="43"/>
    </row>
    <row r="1608" spans="1:6" ht="25.5" outlineLevel="1" x14ac:dyDescent="0.2">
      <c r="A1608" s="43">
        <v>2</v>
      </c>
      <c r="B1608" s="37" t="s">
        <v>2093</v>
      </c>
      <c r="C1608" s="43"/>
      <c r="D1608" s="43"/>
      <c r="E1608" s="43"/>
      <c r="F1608" s="43"/>
    </row>
    <row r="1609" spans="1:6" ht="25.5" outlineLevel="1" x14ac:dyDescent="0.2">
      <c r="A1609" s="43">
        <v>3</v>
      </c>
      <c r="B1609" s="37" t="s">
        <v>1820</v>
      </c>
      <c r="C1609" s="43"/>
      <c r="D1609" s="43"/>
      <c r="E1609" s="43"/>
      <c r="F1609" s="43"/>
    </row>
    <row r="1610" spans="1:6" ht="25.5" outlineLevel="1" x14ac:dyDescent="0.2">
      <c r="A1610" s="43">
        <v>4</v>
      </c>
      <c r="B1610" s="37" t="s">
        <v>2094</v>
      </c>
      <c r="C1610" s="43"/>
      <c r="D1610" s="43"/>
      <c r="E1610" s="43"/>
      <c r="F1610" s="43"/>
    </row>
    <row r="1611" spans="1:6" ht="25.5" outlineLevel="1" x14ac:dyDescent="0.2">
      <c r="A1611" s="43">
        <v>5</v>
      </c>
      <c r="B1611" s="37" t="s">
        <v>2095</v>
      </c>
      <c r="C1611" s="43"/>
      <c r="D1611" s="43"/>
      <c r="E1611" s="43"/>
      <c r="F1611" s="43"/>
    </row>
    <row r="1612" spans="1:6" outlineLevel="1" x14ac:dyDescent="0.2">
      <c r="A1612" s="43"/>
      <c r="B1612" s="43"/>
      <c r="C1612" s="43"/>
      <c r="D1612" s="43"/>
      <c r="E1612" s="43"/>
      <c r="F1612" s="43"/>
    </row>
    <row r="1613" spans="1:6" outlineLevel="1" x14ac:dyDescent="0.2">
      <c r="A1613" s="33" t="s">
        <v>215</v>
      </c>
      <c r="B1613" s="34"/>
      <c r="C1613" s="43"/>
      <c r="D1613" s="43"/>
      <c r="E1613" s="43"/>
      <c r="F1613" s="43"/>
    </row>
    <row r="1614" spans="1:6" outlineLevel="1" x14ac:dyDescent="0.2">
      <c r="A1614" s="43">
        <v>1</v>
      </c>
      <c r="B1614" s="37" t="s">
        <v>1821</v>
      </c>
      <c r="C1614" s="43"/>
      <c r="D1614" s="43"/>
      <c r="E1614" s="43"/>
      <c r="F1614" s="43"/>
    </row>
    <row r="1615" spans="1:6" outlineLevel="1" x14ac:dyDescent="0.2">
      <c r="A1615" s="43">
        <v>2</v>
      </c>
      <c r="B1615" s="37" t="s">
        <v>1822</v>
      </c>
      <c r="C1615" s="43"/>
      <c r="D1615" s="43"/>
      <c r="E1615" s="43"/>
      <c r="F1615" s="43"/>
    </row>
    <row r="1616" spans="1:6" outlineLevel="1" x14ac:dyDescent="0.2">
      <c r="A1616" s="43">
        <v>3</v>
      </c>
      <c r="B1616" s="37" t="s">
        <v>1823</v>
      </c>
      <c r="C1616" s="43"/>
      <c r="D1616" s="43"/>
      <c r="E1616" s="43"/>
      <c r="F1616" s="43"/>
    </row>
    <row r="1617" spans="1:6" ht="25.5" outlineLevel="1" x14ac:dyDescent="0.2">
      <c r="A1617" s="43">
        <v>4</v>
      </c>
      <c r="B1617" s="37" t="s">
        <v>2096</v>
      </c>
      <c r="C1617" s="43"/>
      <c r="D1617" s="43"/>
      <c r="E1617" s="43"/>
      <c r="F1617" s="43"/>
    </row>
    <row r="1618" spans="1:6" outlineLevel="1" x14ac:dyDescent="0.2">
      <c r="A1618" s="43">
        <v>5</v>
      </c>
      <c r="B1618" s="37" t="s">
        <v>2097</v>
      </c>
      <c r="C1618" s="43"/>
      <c r="D1618" s="43"/>
      <c r="E1618" s="43"/>
      <c r="F1618" s="43"/>
    </row>
    <row r="1619" spans="1:6" outlineLevel="1" x14ac:dyDescent="0.2">
      <c r="A1619" s="43"/>
      <c r="B1619" s="43"/>
      <c r="C1619" s="43"/>
      <c r="D1619" s="43"/>
      <c r="E1619" s="43"/>
      <c r="F1619" s="43"/>
    </row>
    <row r="1620" spans="1:6" outlineLevel="1" x14ac:dyDescent="0.2">
      <c r="A1620" s="33" t="s">
        <v>217</v>
      </c>
      <c r="B1620" s="34"/>
      <c r="C1620" s="43"/>
      <c r="D1620" s="43"/>
      <c r="E1620" s="43"/>
      <c r="F1620" s="43"/>
    </row>
    <row r="1621" spans="1:6" ht="25.5" outlineLevel="1" x14ac:dyDescent="0.2">
      <c r="A1621" s="43">
        <v>1</v>
      </c>
      <c r="B1621" s="37" t="s">
        <v>1824</v>
      </c>
      <c r="C1621" s="43"/>
      <c r="D1621" s="43"/>
      <c r="E1621" s="43"/>
      <c r="F1621" s="43"/>
    </row>
    <row r="1622" spans="1:6" outlineLevel="1" x14ac:dyDescent="0.2">
      <c r="A1622" s="43">
        <v>2</v>
      </c>
      <c r="B1622" s="37" t="s">
        <v>1825</v>
      </c>
      <c r="C1622" s="43"/>
      <c r="D1622" s="43"/>
      <c r="E1622" s="43"/>
      <c r="F1622" s="43"/>
    </row>
    <row r="1623" spans="1:6" outlineLevel="1" x14ac:dyDescent="0.2">
      <c r="A1623" s="43">
        <v>3</v>
      </c>
      <c r="B1623" s="37" t="s">
        <v>1826</v>
      </c>
      <c r="C1623" s="43"/>
      <c r="D1623" s="43"/>
      <c r="E1623" s="43"/>
      <c r="F1623" s="43"/>
    </row>
    <row r="1624" spans="1:6" ht="25.5" outlineLevel="1" x14ac:dyDescent="0.2">
      <c r="A1624" s="43">
        <v>4</v>
      </c>
      <c r="B1624" s="37" t="s">
        <v>1827</v>
      </c>
      <c r="C1624" s="43"/>
      <c r="D1624" s="43"/>
      <c r="E1624" s="43"/>
      <c r="F1624" s="43"/>
    </row>
    <row r="1625" spans="1:6" ht="25.5" outlineLevel="1" x14ac:dyDescent="0.2">
      <c r="A1625" s="43">
        <v>5</v>
      </c>
      <c r="B1625" s="37" t="s">
        <v>1828</v>
      </c>
      <c r="C1625" s="43"/>
      <c r="D1625" s="43"/>
      <c r="E1625" s="43"/>
      <c r="F1625" s="43"/>
    </row>
    <row r="1626" spans="1:6" ht="38.25" outlineLevel="1" x14ac:dyDescent="0.2">
      <c r="A1626" s="43">
        <v>6</v>
      </c>
      <c r="B1626" s="37" t="s">
        <v>2098</v>
      </c>
      <c r="C1626" s="43"/>
      <c r="D1626" s="43"/>
      <c r="E1626" s="43"/>
      <c r="F1626" s="43"/>
    </row>
    <row r="1627" spans="1:6" outlineLevel="1" x14ac:dyDescent="0.2">
      <c r="A1627" s="43"/>
      <c r="B1627" s="43"/>
      <c r="C1627" s="43"/>
      <c r="D1627" s="43"/>
      <c r="E1627" s="43"/>
      <c r="F1627" s="43"/>
    </row>
    <row r="1628" spans="1:6" outlineLevel="1" x14ac:dyDescent="0.2">
      <c r="A1628" s="33" t="s">
        <v>219</v>
      </c>
      <c r="B1628" s="34"/>
      <c r="C1628" s="43"/>
      <c r="D1628" s="43"/>
      <c r="E1628" s="43"/>
      <c r="F1628" s="43"/>
    </row>
    <row r="1629" spans="1:6" outlineLevel="1" x14ac:dyDescent="0.2">
      <c r="A1629" s="43">
        <v>1</v>
      </c>
      <c r="B1629" s="37" t="s">
        <v>1829</v>
      </c>
      <c r="C1629" s="43"/>
      <c r="D1629" s="43"/>
      <c r="E1629" s="43"/>
      <c r="F1629" s="43"/>
    </row>
    <row r="1630" spans="1:6" outlineLevel="1" x14ac:dyDescent="0.2">
      <c r="A1630" s="43">
        <v>2</v>
      </c>
      <c r="B1630" s="37" t="s">
        <v>1822</v>
      </c>
      <c r="C1630" s="43"/>
      <c r="D1630" s="43"/>
      <c r="E1630" s="43"/>
      <c r="F1630" s="43"/>
    </row>
    <row r="1631" spans="1:6" outlineLevel="1" x14ac:dyDescent="0.2">
      <c r="A1631" s="43">
        <v>3</v>
      </c>
      <c r="B1631" s="37" t="s">
        <v>1823</v>
      </c>
      <c r="C1631" s="43"/>
      <c r="D1631" s="43"/>
      <c r="E1631" s="43"/>
      <c r="F1631" s="43"/>
    </row>
    <row r="1632" spans="1:6" ht="25.5" outlineLevel="1" x14ac:dyDescent="0.2">
      <c r="A1632" s="43">
        <v>4</v>
      </c>
      <c r="B1632" s="37" t="s">
        <v>2096</v>
      </c>
      <c r="C1632" s="43"/>
      <c r="D1632" s="43"/>
      <c r="E1632" s="43"/>
      <c r="F1632" s="43"/>
    </row>
    <row r="1633" spans="1:6" outlineLevel="1" x14ac:dyDescent="0.2">
      <c r="A1633" s="43">
        <v>5</v>
      </c>
      <c r="B1633" s="37" t="s">
        <v>2097</v>
      </c>
      <c r="C1633" s="43"/>
      <c r="D1633" s="43"/>
      <c r="E1633" s="43"/>
      <c r="F1633" s="43"/>
    </row>
    <row r="1634" spans="1:6" outlineLevel="1" x14ac:dyDescent="0.2">
      <c r="A1634" s="43"/>
      <c r="B1634" s="43"/>
      <c r="C1634" s="43"/>
      <c r="D1634" s="43"/>
      <c r="E1634" s="43"/>
      <c r="F1634" s="43"/>
    </row>
    <row r="1635" spans="1:6" outlineLevel="1" x14ac:dyDescent="0.2">
      <c r="A1635" s="33" t="s">
        <v>221</v>
      </c>
      <c r="B1635" s="34"/>
      <c r="C1635" s="43"/>
      <c r="D1635" s="43"/>
      <c r="E1635" s="43"/>
      <c r="F1635" s="43"/>
    </row>
    <row r="1636" spans="1:6" outlineLevel="1" x14ac:dyDescent="0.2">
      <c r="A1636" s="43">
        <v>1</v>
      </c>
      <c r="B1636" s="37" t="s">
        <v>1830</v>
      </c>
      <c r="C1636" s="43"/>
      <c r="D1636" s="43"/>
      <c r="E1636" s="43"/>
      <c r="F1636" s="43"/>
    </row>
    <row r="1637" spans="1:6" outlineLevel="1" x14ac:dyDescent="0.2">
      <c r="A1637" s="43">
        <v>2</v>
      </c>
      <c r="B1637" s="37" t="s">
        <v>1831</v>
      </c>
      <c r="C1637" s="43"/>
      <c r="D1637" s="43"/>
      <c r="E1637" s="43"/>
      <c r="F1637" s="43"/>
    </row>
    <row r="1638" spans="1:6" ht="25.5" outlineLevel="1" x14ac:dyDescent="0.2">
      <c r="A1638" s="43">
        <v>3</v>
      </c>
      <c r="B1638" s="37" t="s">
        <v>1832</v>
      </c>
      <c r="C1638" s="43"/>
      <c r="D1638" s="43"/>
      <c r="E1638" s="43"/>
      <c r="F1638" s="43"/>
    </row>
    <row r="1639" spans="1:6" outlineLevel="1" x14ac:dyDescent="0.2">
      <c r="A1639" s="43">
        <v>4</v>
      </c>
      <c r="B1639" s="37" t="s">
        <v>1833</v>
      </c>
      <c r="C1639" s="43"/>
      <c r="D1639" s="43"/>
      <c r="E1639" s="43"/>
      <c r="F1639" s="43"/>
    </row>
    <row r="1640" spans="1:6" outlineLevel="1" x14ac:dyDescent="0.2">
      <c r="A1640" s="43"/>
      <c r="B1640" s="43"/>
      <c r="C1640" s="43"/>
      <c r="D1640" s="43"/>
      <c r="E1640" s="43"/>
      <c r="F1640" s="43"/>
    </row>
    <row r="1641" spans="1:6" outlineLevel="1" x14ac:dyDescent="0.2">
      <c r="A1641" s="33" t="s">
        <v>223</v>
      </c>
      <c r="B1641" s="34"/>
      <c r="C1641" s="43"/>
      <c r="D1641" s="43"/>
      <c r="E1641" s="43"/>
      <c r="F1641" s="43"/>
    </row>
    <row r="1642" spans="1:6" outlineLevel="1" x14ac:dyDescent="0.2">
      <c r="A1642" s="43">
        <v>1</v>
      </c>
      <c r="B1642" s="37" t="s">
        <v>1834</v>
      </c>
      <c r="C1642" s="43"/>
      <c r="D1642" s="43"/>
      <c r="E1642" s="43"/>
      <c r="F1642" s="43"/>
    </row>
    <row r="1643" spans="1:6" outlineLevel="1" x14ac:dyDescent="0.2">
      <c r="A1643" s="43">
        <v>2</v>
      </c>
      <c r="B1643" s="37" t="s">
        <v>1835</v>
      </c>
      <c r="C1643" s="43"/>
      <c r="D1643" s="43"/>
      <c r="E1643" s="43"/>
      <c r="F1643" s="43"/>
    </row>
    <row r="1644" spans="1:6" outlineLevel="1" x14ac:dyDescent="0.2">
      <c r="A1644" s="43">
        <v>3</v>
      </c>
      <c r="B1644" s="37" t="s">
        <v>1836</v>
      </c>
      <c r="C1644" s="43"/>
      <c r="D1644" s="43"/>
      <c r="E1644" s="43"/>
      <c r="F1644" s="43"/>
    </row>
    <row r="1645" spans="1:6" ht="25.5" outlineLevel="1" x14ac:dyDescent="0.2">
      <c r="A1645" s="43">
        <v>4</v>
      </c>
      <c r="B1645" s="37" t="s">
        <v>2067</v>
      </c>
      <c r="C1645" s="43"/>
      <c r="D1645" s="43"/>
      <c r="E1645" s="43"/>
      <c r="F1645" s="43"/>
    </row>
    <row r="1646" spans="1:6" outlineLevel="1" x14ac:dyDescent="0.2">
      <c r="A1646" s="43"/>
      <c r="B1646" s="43"/>
      <c r="C1646" s="43"/>
      <c r="D1646" s="43"/>
      <c r="E1646" s="43"/>
      <c r="F1646" s="43"/>
    </row>
    <row r="1647" spans="1:6" outlineLevel="1" x14ac:dyDescent="0.2">
      <c r="A1647" s="33" t="s">
        <v>226</v>
      </c>
      <c r="B1647" s="34"/>
      <c r="C1647" s="43"/>
      <c r="D1647" s="43"/>
      <c r="E1647" s="43"/>
      <c r="F1647" s="43"/>
    </row>
    <row r="1648" spans="1:6" ht="25.5" outlineLevel="1" x14ac:dyDescent="0.2">
      <c r="A1648" s="43">
        <v>1</v>
      </c>
      <c r="B1648" s="37" t="s">
        <v>1837</v>
      </c>
      <c r="C1648" s="43"/>
      <c r="D1648" s="43"/>
      <c r="E1648" s="43"/>
      <c r="F1648" s="43"/>
    </row>
    <row r="1649" spans="1:6" outlineLevel="1" x14ac:dyDescent="0.2">
      <c r="A1649" s="43">
        <v>2</v>
      </c>
      <c r="B1649" s="37" t="s">
        <v>1838</v>
      </c>
      <c r="C1649" s="43"/>
      <c r="D1649" s="43"/>
      <c r="E1649" s="43"/>
      <c r="F1649" s="43"/>
    </row>
    <row r="1650" spans="1:6" ht="25.5" outlineLevel="1" x14ac:dyDescent="0.2">
      <c r="A1650" s="43">
        <v>3</v>
      </c>
      <c r="B1650" s="37" t="s">
        <v>1839</v>
      </c>
      <c r="C1650" s="43"/>
      <c r="D1650" s="43"/>
      <c r="E1650" s="43"/>
      <c r="F1650" s="43"/>
    </row>
    <row r="1651" spans="1:6" outlineLevel="1" x14ac:dyDescent="0.2">
      <c r="A1651" s="43">
        <v>4</v>
      </c>
      <c r="B1651" s="37" t="s">
        <v>1840</v>
      </c>
      <c r="C1651" s="43"/>
      <c r="D1651" s="43"/>
      <c r="E1651" s="43"/>
      <c r="F1651" s="43"/>
    </row>
    <row r="1652" spans="1:6" outlineLevel="1" x14ac:dyDescent="0.2">
      <c r="A1652" s="43"/>
      <c r="B1652" s="43"/>
      <c r="C1652" s="43"/>
      <c r="D1652" s="43"/>
      <c r="E1652" s="43"/>
      <c r="F1652" s="43"/>
    </row>
    <row r="1653" spans="1:6" outlineLevel="1" x14ac:dyDescent="0.2">
      <c r="A1653" s="33" t="s">
        <v>228</v>
      </c>
      <c r="B1653" s="34"/>
      <c r="C1653" s="43"/>
      <c r="D1653" s="43"/>
      <c r="E1653" s="43"/>
      <c r="F1653" s="43"/>
    </row>
    <row r="1654" spans="1:6" outlineLevel="1" x14ac:dyDescent="0.2">
      <c r="A1654" s="43">
        <v>1</v>
      </c>
      <c r="B1654" s="37" t="s">
        <v>1841</v>
      </c>
      <c r="C1654" s="43"/>
      <c r="D1654" s="43"/>
      <c r="E1654" s="43"/>
      <c r="F1654" s="43"/>
    </row>
    <row r="1655" spans="1:6" outlineLevel="1" x14ac:dyDescent="0.2">
      <c r="A1655" s="43">
        <v>2</v>
      </c>
      <c r="B1655" s="37" t="s">
        <v>1822</v>
      </c>
      <c r="C1655" s="43"/>
      <c r="D1655" s="43"/>
      <c r="E1655" s="43"/>
      <c r="F1655" s="43"/>
    </row>
    <row r="1656" spans="1:6" outlineLevel="1" x14ac:dyDescent="0.2">
      <c r="A1656" s="43">
        <v>3</v>
      </c>
      <c r="B1656" s="37" t="s">
        <v>1823</v>
      </c>
      <c r="C1656" s="43"/>
      <c r="D1656" s="43"/>
      <c r="E1656" s="43"/>
      <c r="F1656" s="43"/>
    </row>
    <row r="1657" spans="1:6" ht="25.5" outlineLevel="1" x14ac:dyDescent="0.2">
      <c r="A1657" s="43">
        <v>4</v>
      </c>
      <c r="B1657" s="37" t="s">
        <v>2096</v>
      </c>
      <c r="C1657" s="43"/>
      <c r="D1657" s="43"/>
      <c r="E1657" s="43"/>
      <c r="F1657" s="43"/>
    </row>
    <row r="1658" spans="1:6" outlineLevel="1" x14ac:dyDescent="0.2">
      <c r="A1658" s="43">
        <v>5</v>
      </c>
      <c r="B1658" s="37" t="s">
        <v>2097</v>
      </c>
      <c r="C1658" s="43"/>
      <c r="D1658" s="43"/>
      <c r="E1658" s="43"/>
      <c r="F1658" s="43"/>
    </row>
    <row r="1659" spans="1:6" outlineLevel="1" x14ac:dyDescent="0.2">
      <c r="A1659" s="43"/>
      <c r="B1659" s="43"/>
      <c r="C1659" s="43"/>
      <c r="D1659" s="43"/>
      <c r="E1659" s="43"/>
      <c r="F1659" s="43"/>
    </row>
    <row r="1660" spans="1:6" outlineLevel="1" x14ac:dyDescent="0.2">
      <c r="A1660" s="33" t="s">
        <v>230</v>
      </c>
      <c r="B1660" s="34"/>
      <c r="C1660" s="43"/>
      <c r="D1660" s="43"/>
      <c r="E1660" s="43"/>
      <c r="F1660" s="43"/>
    </row>
    <row r="1661" spans="1:6" ht="25.5" outlineLevel="1" x14ac:dyDescent="0.2">
      <c r="A1661" s="43">
        <v>1</v>
      </c>
      <c r="B1661" s="37" t="s">
        <v>1842</v>
      </c>
      <c r="C1661" s="43"/>
      <c r="D1661" s="43"/>
      <c r="E1661" s="43"/>
      <c r="F1661" s="43"/>
    </row>
    <row r="1662" spans="1:6" outlineLevel="1" x14ac:dyDescent="0.2">
      <c r="A1662" s="43">
        <v>2</v>
      </c>
      <c r="B1662" s="37" t="s">
        <v>1843</v>
      </c>
      <c r="C1662" s="43"/>
      <c r="D1662" s="43"/>
      <c r="E1662" s="43"/>
      <c r="F1662" s="43"/>
    </row>
    <row r="1663" spans="1:6" ht="25.5" outlineLevel="1" x14ac:dyDescent="0.2">
      <c r="A1663" s="43">
        <v>3</v>
      </c>
      <c r="B1663" s="37" t="s">
        <v>1844</v>
      </c>
      <c r="C1663" s="43"/>
      <c r="D1663" s="43"/>
      <c r="E1663" s="43"/>
      <c r="F1663" s="43"/>
    </row>
    <row r="1664" spans="1:6" outlineLevel="1" x14ac:dyDescent="0.2">
      <c r="A1664" s="43">
        <v>4</v>
      </c>
      <c r="B1664" s="37" t="s">
        <v>1845</v>
      </c>
      <c r="C1664" s="43"/>
      <c r="D1664" s="43"/>
      <c r="E1664" s="43"/>
      <c r="F1664" s="43"/>
    </row>
    <row r="1665" spans="1:6" outlineLevel="1" x14ac:dyDescent="0.2">
      <c r="A1665" s="43"/>
      <c r="B1665" s="43"/>
      <c r="C1665" s="43"/>
      <c r="D1665" s="43"/>
      <c r="E1665" s="43"/>
      <c r="F1665" s="43"/>
    </row>
    <row r="1666" spans="1:6" outlineLevel="1" x14ac:dyDescent="0.2">
      <c r="A1666" s="33" t="s">
        <v>233</v>
      </c>
      <c r="B1666" s="34"/>
      <c r="C1666" s="43"/>
      <c r="D1666" s="43"/>
      <c r="E1666" s="43"/>
      <c r="F1666" s="43"/>
    </row>
    <row r="1667" spans="1:6" ht="25.5" outlineLevel="1" x14ac:dyDescent="0.2">
      <c r="A1667" s="43">
        <v>1</v>
      </c>
      <c r="B1667" s="37" t="s">
        <v>1846</v>
      </c>
      <c r="C1667" s="43"/>
      <c r="D1667" s="43"/>
      <c r="E1667" s="43"/>
      <c r="F1667" s="43"/>
    </row>
    <row r="1668" spans="1:6" outlineLevel="1" x14ac:dyDescent="0.2">
      <c r="A1668" s="43">
        <v>2</v>
      </c>
      <c r="B1668" s="37" t="s">
        <v>1847</v>
      </c>
      <c r="C1668" s="43"/>
      <c r="D1668" s="43"/>
      <c r="E1668" s="43"/>
      <c r="F1668" s="43"/>
    </row>
    <row r="1669" spans="1:6" ht="25.5" outlineLevel="1" x14ac:dyDescent="0.2">
      <c r="A1669" s="43">
        <v>3</v>
      </c>
      <c r="B1669" s="37" t="s">
        <v>2068</v>
      </c>
      <c r="C1669" s="43"/>
      <c r="D1669" s="43"/>
      <c r="E1669" s="43"/>
      <c r="F1669" s="43"/>
    </row>
    <row r="1670" spans="1:6" outlineLevel="1" x14ac:dyDescent="0.2">
      <c r="A1670" s="43">
        <v>4</v>
      </c>
      <c r="B1670" s="37" t="s">
        <v>1848</v>
      </c>
      <c r="C1670" s="43"/>
      <c r="D1670" s="43"/>
      <c r="E1670" s="43"/>
      <c r="F1670" s="43"/>
    </row>
    <row r="1671" spans="1:6" outlineLevel="1" x14ac:dyDescent="0.2">
      <c r="A1671" s="43">
        <v>5</v>
      </c>
      <c r="B1671" s="37" t="s">
        <v>1849</v>
      </c>
      <c r="C1671" s="43"/>
      <c r="D1671" s="43"/>
      <c r="E1671" s="43"/>
      <c r="F1671" s="43"/>
    </row>
    <row r="1672" spans="1:6" outlineLevel="1" x14ac:dyDescent="0.2">
      <c r="A1672" s="43"/>
      <c r="B1672" s="43"/>
      <c r="C1672" s="43"/>
      <c r="D1672" s="43"/>
      <c r="E1672" s="43"/>
      <c r="F1672" s="43"/>
    </row>
    <row r="1673" spans="1:6" outlineLevel="1" x14ac:dyDescent="0.2">
      <c r="A1673" s="33" t="s">
        <v>237</v>
      </c>
      <c r="B1673" s="34"/>
      <c r="C1673" s="43"/>
      <c r="D1673" s="43"/>
      <c r="E1673" s="43"/>
      <c r="F1673" s="43"/>
    </row>
    <row r="1674" spans="1:6" ht="25.5" outlineLevel="1" x14ac:dyDescent="0.2">
      <c r="A1674" s="43">
        <v>1</v>
      </c>
      <c r="B1674" s="37" t="s">
        <v>1850</v>
      </c>
      <c r="C1674" s="43"/>
      <c r="D1674" s="43"/>
      <c r="E1674" s="43"/>
      <c r="F1674" s="43"/>
    </row>
    <row r="1675" spans="1:6" outlineLevel="1" x14ac:dyDescent="0.2">
      <c r="A1675" s="43">
        <v>2</v>
      </c>
      <c r="B1675" s="37" t="s">
        <v>1847</v>
      </c>
      <c r="C1675" s="43"/>
      <c r="D1675" s="43"/>
      <c r="E1675" s="43"/>
      <c r="F1675" s="43"/>
    </row>
    <row r="1676" spans="1:6" ht="25.5" outlineLevel="1" x14ac:dyDescent="0.2">
      <c r="A1676" s="43">
        <v>3</v>
      </c>
      <c r="B1676" s="37" t="s">
        <v>2068</v>
      </c>
      <c r="C1676" s="43"/>
      <c r="D1676" s="43"/>
      <c r="E1676" s="43"/>
      <c r="F1676" s="43"/>
    </row>
    <row r="1677" spans="1:6" outlineLevel="1" x14ac:dyDescent="0.2">
      <c r="A1677" s="43">
        <v>4</v>
      </c>
      <c r="B1677" s="37" t="s">
        <v>1848</v>
      </c>
      <c r="C1677" s="43"/>
      <c r="D1677" s="43"/>
      <c r="E1677" s="43"/>
      <c r="F1677" s="43"/>
    </row>
    <row r="1678" spans="1:6" outlineLevel="1" x14ac:dyDescent="0.2">
      <c r="A1678" s="43">
        <v>5</v>
      </c>
      <c r="B1678" s="37" t="s">
        <v>1849</v>
      </c>
      <c r="C1678" s="43"/>
      <c r="D1678" s="43"/>
      <c r="E1678" s="43"/>
      <c r="F1678" s="43"/>
    </row>
    <row r="1679" spans="1:6" outlineLevel="1" x14ac:dyDescent="0.2">
      <c r="A1679" s="43"/>
      <c r="B1679" s="43"/>
      <c r="C1679" s="43"/>
      <c r="D1679" s="43"/>
      <c r="E1679" s="43"/>
      <c r="F1679" s="43"/>
    </row>
    <row r="1680" spans="1:6" outlineLevel="1" x14ac:dyDescent="0.2">
      <c r="A1680" s="33" t="s">
        <v>240</v>
      </c>
      <c r="B1680" s="34"/>
      <c r="C1680" s="43"/>
      <c r="D1680" s="43"/>
      <c r="E1680" s="43"/>
      <c r="F1680" s="43"/>
    </row>
    <row r="1681" spans="1:6" outlineLevel="1" x14ac:dyDescent="0.2">
      <c r="A1681" s="43">
        <v>1</v>
      </c>
      <c r="B1681" s="37" t="s">
        <v>1851</v>
      </c>
      <c r="C1681" s="43"/>
      <c r="D1681" s="43"/>
      <c r="E1681" s="43"/>
      <c r="F1681" s="43"/>
    </row>
    <row r="1682" spans="1:6" outlineLevel="1" x14ac:dyDescent="0.2">
      <c r="A1682" s="43">
        <v>2</v>
      </c>
      <c r="B1682" s="37" t="s">
        <v>1847</v>
      </c>
      <c r="C1682" s="43"/>
      <c r="D1682" s="43"/>
      <c r="E1682" s="43"/>
      <c r="F1682" s="43"/>
    </row>
    <row r="1683" spans="1:6" ht="25.5" outlineLevel="1" x14ac:dyDescent="0.2">
      <c r="A1683" s="43">
        <v>3</v>
      </c>
      <c r="B1683" s="37" t="s">
        <v>2068</v>
      </c>
      <c r="C1683" s="43"/>
      <c r="D1683" s="43"/>
      <c r="E1683" s="43"/>
      <c r="F1683" s="43"/>
    </row>
    <row r="1684" spans="1:6" outlineLevel="1" x14ac:dyDescent="0.2">
      <c r="A1684" s="43">
        <v>4</v>
      </c>
      <c r="B1684" s="37" t="s">
        <v>1848</v>
      </c>
      <c r="C1684" s="43"/>
      <c r="D1684" s="43"/>
      <c r="E1684" s="43"/>
      <c r="F1684" s="43"/>
    </row>
    <row r="1685" spans="1:6" outlineLevel="1" x14ac:dyDescent="0.2">
      <c r="A1685" s="43">
        <v>5</v>
      </c>
      <c r="B1685" s="37" t="s">
        <v>1849</v>
      </c>
      <c r="C1685" s="43"/>
      <c r="D1685" s="43"/>
      <c r="E1685" s="43"/>
      <c r="F1685" s="43"/>
    </row>
    <row r="1686" spans="1:6" outlineLevel="1" x14ac:dyDescent="0.2">
      <c r="A1686" s="43"/>
      <c r="B1686" s="43"/>
      <c r="C1686" s="43"/>
      <c r="D1686" s="43"/>
      <c r="E1686" s="43"/>
      <c r="F1686" s="43"/>
    </row>
    <row r="1687" spans="1:6" outlineLevel="1" x14ac:dyDescent="0.2">
      <c r="A1687" s="33" t="s">
        <v>243</v>
      </c>
      <c r="B1687" s="34"/>
      <c r="C1687" s="43"/>
      <c r="D1687" s="43"/>
      <c r="E1687" s="43"/>
      <c r="F1687" s="43"/>
    </row>
    <row r="1688" spans="1:6" ht="25.5" outlineLevel="1" x14ac:dyDescent="0.2">
      <c r="A1688" s="43">
        <v>1</v>
      </c>
      <c r="B1688" s="37" t="s">
        <v>1852</v>
      </c>
      <c r="C1688" s="43"/>
      <c r="D1688" s="43"/>
      <c r="E1688" s="43"/>
      <c r="F1688" s="43"/>
    </row>
    <row r="1689" spans="1:6" outlineLevel="1" x14ac:dyDescent="0.2">
      <c r="A1689" s="43">
        <v>2</v>
      </c>
      <c r="B1689" s="37" t="s">
        <v>1847</v>
      </c>
      <c r="C1689" s="43"/>
      <c r="D1689" s="43"/>
      <c r="E1689" s="43"/>
      <c r="F1689" s="43"/>
    </row>
    <row r="1690" spans="1:6" ht="25.5" outlineLevel="1" x14ac:dyDescent="0.2">
      <c r="A1690" s="43">
        <v>3</v>
      </c>
      <c r="B1690" s="37" t="s">
        <v>2068</v>
      </c>
      <c r="C1690" s="43"/>
      <c r="D1690" s="43"/>
      <c r="E1690" s="43"/>
      <c r="F1690" s="43"/>
    </row>
    <row r="1691" spans="1:6" outlineLevel="1" x14ac:dyDescent="0.2">
      <c r="A1691" s="43">
        <v>4</v>
      </c>
      <c r="B1691" s="37" t="s">
        <v>1848</v>
      </c>
      <c r="C1691" s="43"/>
      <c r="D1691" s="43"/>
      <c r="E1691" s="43"/>
      <c r="F1691" s="43"/>
    </row>
    <row r="1692" spans="1:6" outlineLevel="1" x14ac:dyDescent="0.2">
      <c r="A1692" s="43">
        <v>5</v>
      </c>
      <c r="B1692" s="37" t="s">
        <v>1849</v>
      </c>
      <c r="C1692" s="43"/>
      <c r="D1692" s="43"/>
      <c r="E1692" s="43"/>
      <c r="F1692" s="43"/>
    </row>
    <row r="1693" spans="1:6" outlineLevel="1" x14ac:dyDescent="0.2">
      <c r="A1693" s="43"/>
      <c r="B1693" s="43"/>
      <c r="C1693" s="43"/>
      <c r="D1693" s="43"/>
      <c r="E1693" s="43"/>
      <c r="F1693" s="43"/>
    </row>
    <row r="1694" spans="1:6" outlineLevel="1" x14ac:dyDescent="0.2">
      <c r="A1694" s="33" t="s">
        <v>1853</v>
      </c>
      <c r="B1694" s="34"/>
      <c r="C1694" s="43"/>
      <c r="D1694" s="43"/>
      <c r="E1694" s="43"/>
      <c r="F1694" s="43"/>
    </row>
    <row r="1695" spans="1:6" outlineLevel="1" x14ac:dyDescent="0.2">
      <c r="A1695" s="43">
        <v>1</v>
      </c>
      <c r="B1695" s="37" t="s">
        <v>2069</v>
      </c>
      <c r="C1695" s="43"/>
      <c r="D1695" s="43"/>
      <c r="E1695" s="43"/>
      <c r="F1695" s="43"/>
    </row>
    <row r="1696" spans="1:6" outlineLevel="1" x14ac:dyDescent="0.2">
      <c r="A1696" s="43">
        <v>2</v>
      </c>
      <c r="B1696" s="37" t="s">
        <v>1854</v>
      </c>
      <c r="C1696" s="43"/>
      <c r="D1696" s="43"/>
      <c r="E1696" s="43"/>
      <c r="F1696" s="43"/>
    </row>
    <row r="1697" spans="1:6" ht="25.5" outlineLevel="1" x14ac:dyDescent="0.2">
      <c r="A1697" s="43">
        <v>3</v>
      </c>
      <c r="B1697" s="37" t="s">
        <v>1855</v>
      </c>
      <c r="C1697" s="43"/>
      <c r="D1697" s="43"/>
      <c r="E1697" s="43"/>
      <c r="F1697" s="43"/>
    </row>
    <row r="1698" spans="1:6" outlineLevel="1" x14ac:dyDescent="0.2">
      <c r="A1698" s="43"/>
      <c r="B1698" s="43"/>
      <c r="C1698" s="43"/>
      <c r="D1698" s="43"/>
      <c r="E1698" s="43"/>
      <c r="F1698" s="43"/>
    </row>
    <row r="1699" spans="1:6" outlineLevel="1" x14ac:dyDescent="0.2">
      <c r="A1699" s="33" t="s">
        <v>1856</v>
      </c>
      <c r="B1699" s="34"/>
      <c r="C1699" s="43"/>
      <c r="D1699" s="43"/>
      <c r="E1699" s="43"/>
      <c r="F1699" s="43"/>
    </row>
    <row r="1700" spans="1:6" ht="25.5" outlineLevel="1" x14ac:dyDescent="0.2">
      <c r="A1700" s="43">
        <v>1</v>
      </c>
      <c r="B1700" s="37" t="s">
        <v>1857</v>
      </c>
      <c r="C1700" s="43"/>
      <c r="D1700" s="43"/>
      <c r="E1700" s="43"/>
      <c r="F1700" s="43"/>
    </row>
    <row r="1701" spans="1:6" outlineLevel="1" x14ac:dyDescent="0.2">
      <c r="A1701" s="43">
        <v>2</v>
      </c>
      <c r="B1701" s="37" t="s">
        <v>1854</v>
      </c>
      <c r="C1701" s="43"/>
      <c r="D1701" s="43"/>
      <c r="E1701" s="43"/>
      <c r="F1701" s="43"/>
    </row>
    <row r="1702" spans="1:6" ht="25.5" outlineLevel="1" x14ac:dyDescent="0.2">
      <c r="A1702" s="43">
        <v>3</v>
      </c>
      <c r="B1702" s="37" t="s">
        <v>1855</v>
      </c>
      <c r="C1702" s="43"/>
      <c r="D1702" s="43"/>
      <c r="E1702" s="43"/>
      <c r="F1702" s="43"/>
    </row>
    <row r="1703" spans="1:6" outlineLevel="1" x14ac:dyDescent="0.2">
      <c r="A1703" s="43"/>
      <c r="B1703" s="43"/>
      <c r="C1703" s="43"/>
      <c r="D1703" s="43"/>
      <c r="E1703" s="43"/>
      <c r="F1703" s="43"/>
    </row>
    <row r="1704" spans="1:6" outlineLevel="1" x14ac:dyDescent="0.2">
      <c r="A1704" s="33" t="s">
        <v>1858</v>
      </c>
      <c r="B1704" s="34"/>
      <c r="C1704" s="43"/>
      <c r="D1704" s="43"/>
      <c r="E1704" s="43"/>
      <c r="F1704" s="43"/>
    </row>
    <row r="1705" spans="1:6" ht="25.5" outlineLevel="1" x14ac:dyDescent="0.2">
      <c r="A1705" s="43">
        <v>1</v>
      </c>
      <c r="B1705" s="37" t="s">
        <v>1859</v>
      </c>
      <c r="C1705" s="43"/>
      <c r="D1705" s="43"/>
      <c r="E1705" s="43"/>
      <c r="F1705" s="43"/>
    </row>
    <row r="1706" spans="1:6" outlineLevel="1" x14ac:dyDescent="0.2">
      <c r="A1706" s="43">
        <v>2</v>
      </c>
      <c r="B1706" s="37" t="s">
        <v>1860</v>
      </c>
      <c r="C1706" s="43"/>
      <c r="D1706" s="43"/>
      <c r="E1706" s="43"/>
      <c r="F1706" s="43"/>
    </row>
    <row r="1707" spans="1:6" ht="25.5" outlineLevel="1" x14ac:dyDescent="0.2">
      <c r="A1707" s="43">
        <v>3</v>
      </c>
      <c r="B1707" s="37" t="s">
        <v>2070</v>
      </c>
      <c r="C1707" s="43"/>
      <c r="D1707" s="43"/>
      <c r="E1707" s="43"/>
      <c r="F1707" s="43"/>
    </row>
    <row r="1708" spans="1:6" outlineLevel="1" x14ac:dyDescent="0.2">
      <c r="A1708" s="43">
        <v>4</v>
      </c>
      <c r="B1708" s="37" t="s">
        <v>1861</v>
      </c>
      <c r="C1708" s="43"/>
      <c r="D1708" s="43"/>
      <c r="E1708" s="43"/>
      <c r="F1708" s="43"/>
    </row>
    <row r="1709" spans="1:6" outlineLevel="1" x14ac:dyDescent="0.2">
      <c r="A1709" s="43">
        <v>5</v>
      </c>
      <c r="B1709" s="37" t="s">
        <v>1862</v>
      </c>
      <c r="C1709" s="43"/>
      <c r="D1709" s="43"/>
      <c r="E1709" s="43"/>
      <c r="F1709" s="43"/>
    </row>
    <row r="1710" spans="1:6" ht="25.5" outlineLevel="1" x14ac:dyDescent="0.2">
      <c r="A1710" s="43">
        <v>6</v>
      </c>
      <c r="B1710" s="37" t="s">
        <v>2071</v>
      </c>
      <c r="C1710" s="43"/>
      <c r="D1710" s="43"/>
      <c r="E1710" s="43"/>
      <c r="F1710" s="43"/>
    </row>
    <row r="1711" spans="1:6" ht="25.5" outlineLevel="1" x14ac:dyDescent="0.2">
      <c r="A1711" s="43">
        <v>7</v>
      </c>
      <c r="B1711" s="37" t="s">
        <v>1863</v>
      </c>
      <c r="C1711" s="43"/>
      <c r="D1711" s="43"/>
      <c r="E1711" s="43"/>
      <c r="F1711" s="43"/>
    </row>
    <row r="1712" spans="1:6" outlineLevel="1" x14ac:dyDescent="0.2">
      <c r="A1712" s="43"/>
      <c r="B1712" s="43"/>
      <c r="C1712" s="43"/>
      <c r="D1712" s="43"/>
      <c r="E1712" s="43"/>
      <c r="F1712" s="43"/>
    </row>
    <row r="1713" spans="1:6" outlineLevel="1" x14ac:dyDescent="0.2">
      <c r="A1713" s="33" t="s">
        <v>1864</v>
      </c>
      <c r="B1713" s="34"/>
      <c r="C1713" s="43"/>
      <c r="D1713" s="43"/>
      <c r="E1713" s="43"/>
      <c r="F1713" s="43"/>
    </row>
    <row r="1714" spans="1:6" outlineLevel="1" x14ac:dyDescent="0.2">
      <c r="A1714" s="43">
        <v>1</v>
      </c>
      <c r="B1714" s="37" t="s">
        <v>1865</v>
      </c>
      <c r="C1714" s="43"/>
      <c r="D1714" s="43"/>
      <c r="E1714" s="43"/>
      <c r="F1714" s="43"/>
    </row>
    <row r="1715" spans="1:6" outlineLevel="1" x14ac:dyDescent="0.2">
      <c r="A1715" s="43">
        <v>2</v>
      </c>
      <c r="B1715" s="37" t="s">
        <v>1854</v>
      </c>
      <c r="C1715" s="43"/>
      <c r="D1715" s="43"/>
      <c r="E1715" s="43"/>
      <c r="F1715" s="43"/>
    </row>
    <row r="1716" spans="1:6" ht="25.5" outlineLevel="1" x14ac:dyDescent="0.2">
      <c r="A1716" s="43">
        <v>3</v>
      </c>
      <c r="B1716" s="37" t="s">
        <v>1855</v>
      </c>
      <c r="C1716" s="43"/>
      <c r="D1716" s="43"/>
      <c r="E1716" s="43"/>
      <c r="F1716" s="43"/>
    </row>
    <row r="1717" spans="1:6" outlineLevel="1" x14ac:dyDescent="0.2">
      <c r="A1717" s="43"/>
      <c r="B1717" s="43"/>
      <c r="C1717" s="43"/>
      <c r="D1717" s="43"/>
      <c r="E1717" s="43"/>
      <c r="F1717" s="43"/>
    </row>
    <row r="1718" spans="1:6" outlineLevel="1" x14ac:dyDescent="0.2">
      <c r="A1718" s="33" t="s">
        <v>1866</v>
      </c>
      <c r="B1718" s="34"/>
      <c r="C1718" s="43"/>
      <c r="D1718" s="43"/>
      <c r="E1718" s="43"/>
      <c r="F1718" s="43"/>
    </row>
    <row r="1719" spans="1:6" outlineLevel="1" x14ac:dyDescent="0.2">
      <c r="A1719" s="43">
        <v>1</v>
      </c>
      <c r="B1719" s="37" t="s">
        <v>1867</v>
      </c>
      <c r="C1719" s="43"/>
      <c r="D1719" s="43"/>
      <c r="E1719" s="43"/>
      <c r="F1719" s="43"/>
    </row>
    <row r="1720" spans="1:6" outlineLevel="1" x14ac:dyDescent="0.2">
      <c r="A1720" s="43">
        <v>2</v>
      </c>
      <c r="B1720" s="37" t="s">
        <v>1854</v>
      </c>
      <c r="C1720" s="43"/>
      <c r="D1720" s="43"/>
      <c r="E1720" s="43"/>
      <c r="F1720" s="43"/>
    </row>
    <row r="1721" spans="1:6" ht="25.5" outlineLevel="1" x14ac:dyDescent="0.2">
      <c r="A1721" s="43">
        <v>3</v>
      </c>
      <c r="B1721" s="37" t="s">
        <v>1855</v>
      </c>
      <c r="C1721" s="43"/>
      <c r="D1721" s="43"/>
      <c r="E1721" s="43"/>
      <c r="F1721" s="43"/>
    </row>
    <row r="1722" spans="1:6" outlineLevel="1" x14ac:dyDescent="0.2">
      <c r="A1722" s="43"/>
      <c r="B1722" s="43"/>
      <c r="C1722" s="43"/>
      <c r="D1722" s="43"/>
      <c r="E1722" s="43"/>
      <c r="F1722" s="43"/>
    </row>
    <row r="1723" spans="1:6" ht="25.5" outlineLevel="1" x14ac:dyDescent="0.2">
      <c r="A1723" s="33" t="s">
        <v>1868</v>
      </c>
      <c r="B1723" s="34"/>
      <c r="C1723" s="43"/>
      <c r="D1723" s="43"/>
      <c r="E1723" s="43"/>
      <c r="F1723" s="43"/>
    </row>
    <row r="1724" spans="1:6" outlineLevel="1" x14ac:dyDescent="0.2">
      <c r="A1724" s="43">
        <v>1</v>
      </c>
      <c r="B1724" s="37" t="s">
        <v>1869</v>
      </c>
      <c r="C1724" s="43"/>
      <c r="D1724" s="43"/>
      <c r="E1724" s="43"/>
      <c r="F1724" s="43"/>
    </row>
    <row r="1725" spans="1:6" outlineLevel="1" x14ac:dyDescent="0.2">
      <c r="A1725" s="43">
        <v>2</v>
      </c>
      <c r="B1725" s="37" t="s">
        <v>1854</v>
      </c>
      <c r="C1725" s="43"/>
      <c r="D1725" s="43"/>
      <c r="E1725" s="43"/>
      <c r="F1725" s="43"/>
    </row>
    <row r="1726" spans="1:6" ht="25.5" outlineLevel="1" x14ac:dyDescent="0.2">
      <c r="A1726" s="43">
        <v>3</v>
      </c>
      <c r="B1726" s="37" t="s">
        <v>1855</v>
      </c>
      <c r="C1726" s="43"/>
      <c r="D1726" s="43"/>
      <c r="E1726" s="43"/>
      <c r="F1726" s="43"/>
    </row>
    <row r="1727" spans="1:6" outlineLevel="1" x14ac:dyDescent="0.2">
      <c r="A1727" s="43"/>
      <c r="B1727" s="43"/>
      <c r="C1727" s="43"/>
      <c r="D1727" s="43"/>
      <c r="E1727" s="43"/>
      <c r="F1727" s="43"/>
    </row>
    <row r="1728" spans="1:6" outlineLevel="1" x14ac:dyDescent="0.2">
      <c r="A1728" s="33" t="s">
        <v>1870</v>
      </c>
      <c r="B1728" s="34"/>
      <c r="C1728" s="43"/>
      <c r="D1728" s="43"/>
      <c r="E1728" s="43"/>
      <c r="F1728" s="43"/>
    </row>
    <row r="1729" spans="1:6" outlineLevel="1" x14ac:dyDescent="0.2">
      <c r="A1729" s="43">
        <v>1</v>
      </c>
      <c r="B1729" s="37" t="s">
        <v>1871</v>
      </c>
      <c r="C1729" s="43"/>
      <c r="D1729" s="43"/>
      <c r="E1729" s="43"/>
      <c r="F1729" s="43"/>
    </row>
    <row r="1730" spans="1:6" ht="25.5" outlineLevel="1" x14ac:dyDescent="0.2">
      <c r="A1730" s="43">
        <v>2</v>
      </c>
      <c r="B1730" s="37" t="s">
        <v>2072</v>
      </c>
      <c r="C1730" s="43"/>
      <c r="D1730" s="43"/>
      <c r="E1730" s="43"/>
      <c r="F1730" s="43"/>
    </row>
    <row r="1731" spans="1:6" ht="25.5" outlineLevel="1" x14ac:dyDescent="0.2">
      <c r="A1731" s="43">
        <v>3</v>
      </c>
      <c r="B1731" s="37" t="s">
        <v>1872</v>
      </c>
      <c r="C1731" s="43"/>
      <c r="D1731" s="43"/>
      <c r="E1731" s="43"/>
      <c r="F1731" s="43"/>
    </row>
    <row r="1732" spans="1:6" ht="25.5" outlineLevel="1" x14ac:dyDescent="0.2">
      <c r="A1732" s="43">
        <v>4</v>
      </c>
      <c r="B1732" s="37" t="s">
        <v>1873</v>
      </c>
      <c r="C1732" s="43"/>
      <c r="D1732" s="43"/>
      <c r="E1732" s="43"/>
      <c r="F1732" s="43"/>
    </row>
    <row r="1733" spans="1:6" ht="25.5" outlineLevel="1" x14ac:dyDescent="0.2">
      <c r="A1733" s="43">
        <v>5</v>
      </c>
      <c r="B1733" s="37" t="s">
        <v>1874</v>
      </c>
      <c r="C1733" s="43"/>
      <c r="D1733" s="43"/>
      <c r="E1733" s="43"/>
      <c r="F1733" s="43"/>
    </row>
    <row r="1734" spans="1:6" ht="25.5" outlineLevel="1" x14ac:dyDescent="0.2">
      <c r="A1734" s="43">
        <v>6</v>
      </c>
      <c r="B1734" s="37" t="s">
        <v>1875</v>
      </c>
      <c r="C1734" s="43"/>
      <c r="D1734" s="43"/>
      <c r="E1734" s="43"/>
      <c r="F1734" s="43"/>
    </row>
    <row r="1735" spans="1:6" ht="25.5" outlineLevel="1" x14ac:dyDescent="0.2">
      <c r="A1735" s="43">
        <v>7</v>
      </c>
      <c r="B1735" s="37" t="s">
        <v>1876</v>
      </c>
      <c r="C1735" s="43"/>
      <c r="D1735" s="43"/>
      <c r="E1735" s="43"/>
      <c r="F1735" s="43"/>
    </row>
    <row r="1736" spans="1:6" outlineLevel="1" x14ac:dyDescent="0.2">
      <c r="A1736" s="43"/>
      <c r="B1736" s="43"/>
      <c r="C1736" s="43"/>
      <c r="D1736" s="43"/>
      <c r="E1736" s="43"/>
      <c r="F1736" s="43"/>
    </row>
    <row r="1737" spans="1:6" outlineLevel="1" x14ac:dyDescent="0.2">
      <c r="A1737" s="33" t="s">
        <v>1877</v>
      </c>
      <c r="B1737" s="34"/>
      <c r="C1737" s="43"/>
      <c r="D1737" s="43"/>
      <c r="E1737" s="43"/>
      <c r="F1737" s="43"/>
    </row>
    <row r="1738" spans="1:6" ht="25.5" outlineLevel="1" x14ac:dyDescent="0.2">
      <c r="A1738" s="43">
        <v>1</v>
      </c>
      <c r="B1738" s="37" t="s">
        <v>1878</v>
      </c>
      <c r="C1738" s="43"/>
      <c r="D1738" s="43"/>
      <c r="E1738" s="43"/>
      <c r="F1738" s="43"/>
    </row>
    <row r="1739" spans="1:6" outlineLevel="1" x14ac:dyDescent="0.2">
      <c r="A1739" s="43">
        <v>2</v>
      </c>
      <c r="B1739" s="37" t="s">
        <v>1879</v>
      </c>
      <c r="C1739" s="43"/>
      <c r="D1739" s="43"/>
      <c r="E1739" s="43"/>
      <c r="F1739" s="43"/>
    </row>
    <row r="1740" spans="1:6" ht="25.5" outlineLevel="1" x14ac:dyDescent="0.2">
      <c r="A1740" s="43">
        <v>3</v>
      </c>
      <c r="B1740" s="37" t="s">
        <v>2073</v>
      </c>
      <c r="C1740" s="43"/>
      <c r="D1740" s="43"/>
      <c r="E1740" s="43"/>
      <c r="F1740" s="43"/>
    </row>
    <row r="1741" spans="1:6" ht="25.5" outlineLevel="1" x14ac:dyDescent="0.2">
      <c r="A1741" s="43">
        <v>4</v>
      </c>
      <c r="B1741" s="37" t="s">
        <v>1880</v>
      </c>
      <c r="C1741" s="43"/>
      <c r="D1741" s="43"/>
      <c r="E1741" s="43"/>
      <c r="F1741" s="43"/>
    </row>
    <row r="1742" spans="1:6" ht="25.5" outlineLevel="1" x14ac:dyDescent="0.2">
      <c r="A1742" s="43">
        <v>5</v>
      </c>
      <c r="B1742" s="37" t="s">
        <v>1881</v>
      </c>
      <c r="C1742" s="43"/>
      <c r="D1742" s="43"/>
      <c r="E1742" s="43"/>
      <c r="F1742" s="43"/>
    </row>
    <row r="1743" spans="1:6" outlineLevel="1" x14ac:dyDescent="0.2">
      <c r="A1743" s="43">
        <v>6</v>
      </c>
      <c r="B1743" s="37" t="s">
        <v>1882</v>
      </c>
      <c r="C1743" s="43"/>
      <c r="D1743" s="43"/>
      <c r="E1743" s="43"/>
      <c r="F1743" s="43"/>
    </row>
    <row r="1744" spans="1:6" outlineLevel="1" x14ac:dyDescent="0.2">
      <c r="A1744" s="43"/>
      <c r="B1744" s="43"/>
      <c r="C1744" s="43"/>
      <c r="D1744" s="43"/>
      <c r="E1744" s="43"/>
      <c r="F1744" s="43"/>
    </row>
    <row r="1745" spans="1:6" outlineLevel="1" x14ac:dyDescent="0.2">
      <c r="A1745" s="33" t="s">
        <v>1883</v>
      </c>
      <c r="B1745" s="34"/>
      <c r="C1745" s="43"/>
      <c r="D1745" s="43"/>
      <c r="E1745" s="43"/>
      <c r="F1745" s="43"/>
    </row>
    <row r="1746" spans="1:6" ht="25.5" outlineLevel="1" x14ac:dyDescent="0.2">
      <c r="A1746" s="43">
        <v>1</v>
      </c>
      <c r="B1746" s="37" t="s">
        <v>1884</v>
      </c>
      <c r="C1746" s="43"/>
      <c r="D1746" s="43"/>
      <c r="E1746" s="43"/>
      <c r="F1746" s="43"/>
    </row>
    <row r="1747" spans="1:6" outlineLevel="1" x14ac:dyDescent="0.2">
      <c r="A1747" s="43">
        <v>2</v>
      </c>
      <c r="B1747" s="37" t="s">
        <v>1885</v>
      </c>
      <c r="C1747" s="43"/>
      <c r="D1747" s="43"/>
      <c r="E1747" s="43"/>
      <c r="F1747" s="43"/>
    </row>
    <row r="1748" spans="1:6" ht="25.5" outlineLevel="1" x14ac:dyDescent="0.2">
      <c r="A1748" s="43">
        <v>3</v>
      </c>
      <c r="B1748" s="37" t="s">
        <v>1886</v>
      </c>
      <c r="C1748" s="43"/>
      <c r="D1748" s="43"/>
      <c r="E1748" s="43"/>
      <c r="F1748" s="43"/>
    </row>
    <row r="1749" spans="1:6" ht="25.5" outlineLevel="1" x14ac:dyDescent="0.2">
      <c r="A1749" s="43">
        <v>4</v>
      </c>
      <c r="B1749" s="37" t="s">
        <v>1887</v>
      </c>
      <c r="C1749" s="43"/>
      <c r="D1749" s="43"/>
      <c r="E1749" s="43"/>
      <c r="F1749" s="43"/>
    </row>
    <row r="1750" spans="1:6" ht="25.5" outlineLevel="1" x14ac:dyDescent="0.2">
      <c r="A1750" s="43">
        <v>5</v>
      </c>
      <c r="B1750" s="37" t="s">
        <v>1888</v>
      </c>
      <c r="C1750" s="43"/>
      <c r="D1750" s="43"/>
      <c r="E1750" s="43"/>
      <c r="F1750" s="43"/>
    </row>
    <row r="1751" spans="1:6" outlineLevel="1" x14ac:dyDescent="0.2">
      <c r="A1751" s="43"/>
      <c r="B1751" s="43"/>
      <c r="C1751" s="43"/>
      <c r="D1751" s="43"/>
      <c r="E1751" s="43"/>
      <c r="F1751" s="43"/>
    </row>
    <row r="1752" spans="1:6" outlineLevel="1" x14ac:dyDescent="0.2">
      <c r="A1752" s="33" t="s">
        <v>1889</v>
      </c>
      <c r="B1752" s="34"/>
      <c r="C1752" s="43"/>
      <c r="D1752" s="43"/>
      <c r="E1752" s="43"/>
      <c r="F1752" s="43"/>
    </row>
    <row r="1753" spans="1:6" outlineLevel="1" x14ac:dyDescent="0.2">
      <c r="A1753" s="43">
        <v>1</v>
      </c>
      <c r="B1753" s="37" t="s">
        <v>1890</v>
      </c>
      <c r="C1753" s="43"/>
      <c r="D1753" s="43"/>
      <c r="E1753" s="43"/>
      <c r="F1753" s="43"/>
    </row>
    <row r="1754" spans="1:6" outlineLevel="1" x14ac:dyDescent="0.2">
      <c r="A1754" s="43">
        <v>2</v>
      </c>
      <c r="B1754" s="37" t="s">
        <v>1854</v>
      </c>
      <c r="C1754" s="43"/>
      <c r="D1754" s="43"/>
      <c r="E1754" s="43"/>
      <c r="F1754" s="43"/>
    </row>
    <row r="1755" spans="1:6" ht="25.5" outlineLevel="1" x14ac:dyDescent="0.2">
      <c r="A1755" s="43">
        <v>3</v>
      </c>
      <c r="B1755" s="37" t="s">
        <v>1855</v>
      </c>
      <c r="C1755" s="43"/>
      <c r="D1755" s="43"/>
      <c r="E1755" s="43"/>
      <c r="F1755" s="43"/>
    </row>
    <row r="1756" spans="1:6" outlineLevel="1" x14ac:dyDescent="0.2">
      <c r="A1756" s="43"/>
      <c r="B1756" s="43"/>
      <c r="C1756" s="43"/>
      <c r="D1756" s="43"/>
      <c r="E1756" s="43"/>
      <c r="F1756" s="43"/>
    </row>
    <row r="1757" spans="1:6" outlineLevel="1" x14ac:dyDescent="0.2">
      <c r="A1757" s="33" t="s">
        <v>1891</v>
      </c>
      <c r="B1757" s="34"/>
      <c r="C1757" s="43"/>
      <c r="D1757" s="43"/>
      <c r="E1757" s="43"/>
      <c r="F1757" s="43"/>
    </row>
    <row r="1758" spans="1:6" outlineLevel="1" x14ac:dyDescent="0.2">
      <c r="A1758" s="43">
        <v>1</v>
      </c>
      <c r="B1758" s="37" t="s">
        <v>1892</v>
      </c>
      <c r="C1758" s="43"/>
      <c r="D1758" s="43"/>
      <c r="E1758" s="43"/>
      <c r="F1758" s="43"/>
    </row>
    <row r="1759" spans="1:6" outlineLevel="1" x14ac:dyDescent="0.2">
      <c r="A1759" s="43">
        <v>2</v>
      </c>
      <c r="B1759" s="37" t="s">
        <v>1854</v>
      </c>
      <c r="C1759" s="43"/>
      <c r="D1759" s="43"/>
      <c r="E1759" s="43"/>
      <c r="F1759" s="43"/>
    </row>
    <row r="1760" spans="1:6" ht="25.5" outlineLevel="1" x14ac:dyDescent="0.2">
      <c r="A1760" s="43">
        <v>3</v>
      </c>
      <c r="B1760" s="37" t="s">
        <v>1855</v>
      </c>
      <c r="C1760" s="43"/>
      <c r="D1760" s="43"/>
      <c r="E1760" s="43"/>
      <c r="F1760" s="43"/>
    </row>
    <row r="1761" spans="1:6" outlineLevel="1" x14ac:dyDescent="0.2">
      <c r="A1761" s="43"/>
      <c r="B1761" s="43"/>
      <c r="C1761" s="43"/>
      <c r="D1761" s="43"/>
      <c r="E1761" s="43"/>
      <c r="F1761" s="43"/>
    </row>
    <row r="1762" spans="1:6" outlineLevel="1" x14ac:dyDescent="0.2">
      <c r="A1762" s="33" t="s">
        <v>1893</v>
      </c>
      <c r="B1762" s="34"/>
      <c r="C1762" s="43"/>
      <c r="D1762" s="43"/>
      <c r="E1762" s="43"/>
      <c r="F1762" s="43"/>
    </row>
    <row r="1763" spans="1:6" outlineLevel="1" x14ac:dyDescent="0.2">
      <c r="A1763" s="43">
        <v>1</v>
      </c>
      <c r="B1763" s="37" t="s">
        <v>2074</v>
      </c>
      <c r="C1763" s="43"/>
      <c r="D1763" s="43"/>
      <c r="E1763" s="43"/>
      <c r="F1763" s="43"/>
    </row>
    <row r="1764" spans="1:6" outlineLevel="1" x14ac:dyDescent="0.2">
      <c r="A1764" s="43">
        <v>2</v>
      </c>
      <c r="B1764" s="37" t="s">
        <v>1854</v>
      </c>
      <c r="C1764" s="43"/>
      <c r="D1764" s="43"/>
      <c r="E1764" s="43"/>
      <c r="F1764" s="43"/>
    </row>
    <row r="1765" spans="1:6" ht="25.5" outlineLevel="1" x14ac:dyDescent="0.2">
      <c r="A1765" s="43">
        <v>3</v>
      </c>
      <c r="B1765" s="37" t="s">
        <v>1855</v>
      </c>
      <c r="C1765" s="43"/>
      <c r="D1765" s="43"/>
      <c r="E1765" s="43"/>
      <c r="F1765" s="43"/>
    </row>
    <row r="1766" spans="1:6" outlineLevel="1" x14ac:dyDescent="0.2">
      <c r="A1766" s="43"/>
      <c r="B1766" s="43"/>
      <c r="C1766" s="43"/>
      <c r="D1766" s="43"/>
      <c r="E1766" s="43"/>
      <c r="F1766" s="43"/>
    </row>
    <row r="1767" spans="1:6" ht="25.5" outlineLevel="1" x14ac:dyDescent="0.2">
      <c r="A1767" s="33" t="s">
        <v>1894</v>
      </c>
      <c r="B1767" s="34"/>
      <c r="C1767" s="43"/>
      <c r="D1767" s="43"/>
      <c r="E1767" s="43"/>
      <c r="F1767" s="43"/>
    </row>
    <row r="1768" spans="1:6" outlineLevel="1" x14ac:dyDescent="0.2">
      <c r="A1768" s="43">
        <v>1</v>
      </c>
      <c r="B1768" s="37" t="s">
        <v>2075</v>
      </c>
      <c r="C1768" s="43"/>
      <c r="D1768" s="43"/>
      <c r="E1768" s="43"/>
      <c r="F1768" s="43"/>
    </row>
    <row r="1769" spans="1:6" outlineLevel="1" x14ac:dyDescent="0.2">
      <c r="A1769" s="43">
        <v>2</v>
      </c>
      <c r="B1769" s="37" t="s">
        <v>1854</v>
      </c>
      <c r="C1769" s="43"/>
      <c r="D1769" s="43"/>
      <c r="E1769" s="43"/>
      <c r="F1769" s="43"/>
    </row>
    <row r="1770" spans="1:6" ht="25.5" outlineLevel="1" x14ac:dyDescent="0.2">
      <c r="A1770" s="43">
        <v>3</v>
      </c>
      <c r="B1770" s="37" t="s">
        <v>1855</v>
      </c>
      <c r="C1770" s="43"/>
      <c r="D1770" s="43"/>
      <c r="E1770" s="43"/>
      <c r="F1770" s="43"/>
    </row>
    <row r="1771" spans="1:6" outlineLevel="1" x14ac:dyDescent="0.2">
      <c r="A1771" s="43"/>
      <c r="B1771" s="43"/>
      <c r="C1771" s="43"/>
      <c r="D1771" s="43"/>
      <c r="E1771" s="43"/>
      <c r="F1771" s="43"/>
    </row>
    <row r="1772" spans="1:6" outlineLevel="1" x14ac:dyDescent="0.2">
      <c r="A1772" s="33" t="s">
        <v>321</v>
      </c>
      <c r="B1772" s="34"/>
      <c r="C1772" s="43"/>
      <c r="D1772" s="43"/>
      <c r="E1772" s="43"/>
      <c r="F1772" s="43"/>
    </row>
    <row r="1773" spans="1:6" ht="25.5" outlineLevel="1" x14ac:dyDescent="0.2">
      <c r="A1773" s="43">
        <v>1</v>
      </c>
      <c r="B1773" s="37" t="s">
        <v>1895</v>
      </c>
      <c r="C1773" s="43"/>
      <c r="D1773" s="43"/>
      <c r="E1773" s="43"/>
      <c r="F1773" s="43"/>
    </row>
    <row r="1774" spans="1:6" outlineLevel="1" x14ac:dyDescent="0.2">
      <c r="A1774" s="43">
        <v>2</v>
      </c>
      <c r="B1774" s="37" t="s">
        <v>1896</v>
      </c>
      <c r="C1774" s="43"/>
      <c r="D1774" s="43"/>
      <c r="E1774" s="43"/>
      <c r="F1774" s="43"/>
    </row>
    <row r="1775" spans="1:6" outlineLevel="1" x14ac:dyDescent="0.2">
      <c r="A1775" s="43">
        <v>3</v>
      </c>
      <c r="B1775" s="37" t="s">
        <v>1897</v>
      </c>
      <c r="C1775" s="43"/>
      <c r="D1775" s="43"/>
      <c r="E1775" s="43"/>
      <c r="F1775" s="43"/>
    </row>
    <row r="1776" spans="1:6" ht="25.5" outlineLevel="1" x14ac:dyDescent="0.2">
      <c r="A1776" s="43">
        <v>4</v>
      </c>
      <c r="B1776" s="37" t="s">
        <v>1898</v>
      </c>
      <c r="C1776" s="43"/>
      <c r="D1776" s="43"/>
      <c r="E1776" s="43"/>
      <c r="F1776" s="43"/>
    </row>
    <row r="1777" spans="1:6" outlineLevel="1" x14ac:dyDescent="0.2">
      <c r="A1777" s="43">
        <v>5</v>
      </c>
      <c r="B1777" s="37" t="s">
        <v>1899</v>
      </c>
      <c r="C1777" s="43"/>
      <c r="D1777" s="43"/>
      <c r="E1777" s="43"/>
      <c r="F1777" s="43"/>
    </row>
    <row r="1778" spans="1:6" ht="25.5" outlineLevel="1" x14ac:dyDescent="0.2">
      <c r="A1778" s="43">
        <v>6</v>
      </c>
      <c r="B1778" s="37" t="s">
        <v>1900</v>
      </c>
      <c r="C1778" s="43"/>
      <c r="D1778" s="43"/>
      <c r="E1778" s="43"/>
      <c r="F1778" s="43"/>
    </row>
    <row r="1779" spans="1:6" outlineLevel="1" x14ac:dyDescent="0.2">
      <c r="A1779" s="43"/>
      <c r="B1779" s="43"/>
      <c r="C1779" s="43"/>
      <c r="D1779" s="43"/>
      <c r="E1779" s="43"/>
      <c r="F1779" s="43"/>
    </row>
    <row r="1780" spans="1:6" outlineLevel="1" x14ac:dyDescent="0.2">
      <c r="A1780" s="33" t="s">
        <v>323</v>
      </c>
      <c r="B1780" s="34"/>
      <c r="C1780" s="43"/>
      <c r="D1780" s="43"/>
      <c r="E1780" s="43"/>
      <c r="F1780" s="43"/>
    </row>
    <row r="1781" spans="1:6" ht="25.5" outlineLevel="1" x14ac:dyDescent="0.2">
      <c r="A1781" s="43">
        <v>1</v>
      </c>
      <c r="B1781" s="37" t="s">
        <v>1901</v>
      </c>
      <c r="C1781" s="43"/>
      <c r="D1781" s="43"/>
      <c r="E1781" s="43"/>
      <c r="F1781" s="43"/>
    </row>
    <row r="1782" spans="1:6" outlineLevel="1" x14ac:dyDescent="0.2">
      <c r="A1782" s="43">
        <v>2</v>
      </c>
      <c r="B1782" s="37" t="s">
        <v>1902</v>
      </c>
      <c r="C1782" s="43"/>
      <c r="D1782" s="43"/>
      <c r="E1782" s="43"/>
      <c r="F1782" s="43"/>
    </row>
    <row r="1783" spans="1:6" ht="25.5" outlineLevel="1" x14ac:dyDescent="0.2">
      <c r="A1783" s="43">
        <v>3</v>
      </c>
      <c r="B1783" s="37" t="s">
        <v>1903</v>
      </c>
      <c r="C1783" s="43"/>
      <c r="D1783" s="43"/>
      <c r="E1783" s="43"/>
      <c r="F1783" s="43"/>
    </row>
    <row r="1784" spans="1:6" ht="25.5" outlineLevel="1" x14ac:dyDescent="0.2">
      <c r="A1784" s="43">
        <v>4</v>
      </c>
      <c r="B1784" s="37" t="s">
        <v>1904</v>
      </c>
      <c r="C1784" s="43"/>
      <c r="D1784" s="43"/>
      <c r="E1784" s="43"/>
      <c r="F1784" s="43"/>
    </row>
    <row r="1785" spans="1:6" ht="25.5" outlineLevel="1" x14ac:dyDescent="0.2">
      <c r="A1785" s="43">
        <v>5</v>
      </c>
      <c r="B1785" s="37" t="s">
        <v>1905</v>
      </c>
      <c r="C1785" s="43"/>
      <c r="D1785" s="43"/>
      <c r="E1785" s="43"/>
      <c r="F1785" s="43"/>
    </row>
    <row r="1786" spans="1:6" ht="25.5" outlineLevel="1" x14ac:dyDescent="0.2">
      <c r="A1786" s="43">
        <v>6</v>
      </c>
      <c r="B1786" s="37" t="s">
        <v>1906</v>
      </c>
      <c r="C1786" s="43"/>
      <c r="D1786" s="43"/>
      <c r="E1786" s="43"/>
      <c r="F1786" s="43"/>
    </row>
    <row r="1787" spans="1:6" outlineLevel="1" x14ac:dyDescent="0.2">
      <c r="A1787" s="43">
        <v>7</v>
      </c>
      <c r="B1787" s="37" t="s">
        <v>1907</v>
      </c>
      <c r="C1787" s="43"/>
      <c r="D1787" s="43"/>
      <c r="E1787" s="43"/>
      <c r="F1787" s="43"/>
    </row>
    <row r="1788" spans="1:6" outlineLevel="1" x14ac:dyDescent="0.2">
      <c r="A1788" s="43"/>
      <c r="B1788" s="43"/>
      <c r="C1788" s="43"/>
      <c r="D1788" s="43"/>
      <c r="E1788" s="43"/>
      <c r="F1788" s="43"/>
    </row>
    <row r="1789" spans="1:6" outlineLevel="1" x14ac:dyDescent="0.2">
      <c r="A1789" s="33" t="s">
        <v>325</v>
      </c>
      <c r="B1789" s="34"/>
      <c r="C1789" s="43"/>
      <c r="D1789" s="43"/>
      <c r="E1789" s="43"/>
      <c r="F1789" s="43"/>
    </row>
    <row r="1790" spans="1:6" ht="25.5" outlineLevel="1" x14ac:dyDescent="0.2">
      <c r="A1790" s="43">
        <v>1</v>
      </c>
      <c r="B1790" s="37" t="s">
        <v>1908</v>
      </c>
      <c r="C1790" s="43"/>
      <c r="D1790" s="43"/>
      <c r="E1790" s="43"/>
      <c r="F1790" s="43"/>
    </row>
    <row r="1791" spans="1:6" outlineLevel="1" x14ac:dyDescent="0.2">
      <c r="A1791" s="43">
        <v>2</v>
      </c>
      <c r="B1791" s="37" t="s">
        <v>1909</v>
      </c>
      <c r="C1791" s="43"/>
      <c r="D1791" s="43"/>
      <c r="E1791" s="43"/>
      <c r="F1791" s="43"/>
    </row>
    <row r="1792" spans="1:6" ht="25.5" outlineLevel="1" x14ac:dyDescent="0.2">
      <c r="A1792" s="43">
        <v>3</v>
      </c>
      <c r="B1792" s="37" t="s">
        <v>1910</v>
      </c>
      <c r="C1792" s="43"/>
      <c r="D1792" s="43"/>
      <c r="E1792" s="43"/>
      <c r="F1792" s="43"/>
    </row>
    <row r="1793" spans="1:6" ht="25.5" outlineLevel="1" x14ac:dyDescent="0.2">
      <c r="A1793" s="43">
        <v>4</v>
      </c>
      <c r="B1793" s="37" t="s">
        <v>1911</v>
      </c>
      <c r="C1793" s="43"/>
      <c r="D1793" s="43"/>
      <c r="E1793" s="43"/>
      <c r="F1793" s="43"/>
    </row>
    <row r="1794" spans="1:6" outlineLevel="1" x14ac:dyDescent="0.2">
      <c r="A1794" s="43">
        <v>5</v>
      </c>
      <c r="B1794" s="37" t="s">
        <v>1912</v>
      </c>
      <c r="C1794" s="43"/>
      <c r="D1794" s="43"/>
      <c r="E1794" s="43"/>
      <c r="F1794" s="43"/>
    </row>
    <row r="1795" spans="1:6" ht="25.5" outlineLevel="1" x14ac:dyDescent="0.2">
      <c r="A1795" s="43">
        <v>6</v>
      </c>
      <c r="B1795" s="37" t="s">
        <v>1913</v>
      </c>
      <c r="C1795" s="43"/>
      <c r="D1795" s="43"/>
      <c r="E1795" s="43"/>
      <c r="F1795" s="43"/>
    </row>
    <row r="1796" spans="1:6" ht="25.5" outlineLevel="1" x14ac:dyDescent="0.2">
      <c r="A1796" s="43">
        <v>7</v>
      </c>
      <c r="B1796" s="37" t="s">
        <v>1914</v>
      </c>
      <c r="C1796" s="43"/>
      <c r="D1796" s="43"/>
      <c r="E1796" s="43"/>
      <c r="F1796" s="43"/>
    </row>
    <row r="1797" spans="1:6" ht="25.5" outlineLevel="1" x14ac:dyDescent="0.2">
      <c r="A1797" s="43">
        <v>8</v>
      </c>
      <c r="B1797" s="37" t="s">
        <v>1915</v>
      </c>
      <c r="C1797" s="43"/>
      <c r="D1797" s="43"/>
      <c r="E1797" s="43"/>
      <c r="F1797" s="43"/>
    </row>
    <row r="1798" spans="1:6" outlineLevel="1" x14ac:dyDescent="0.2">
      <c r="A1798" s="43"/>
      <c r="B1798" s="43"/>
      <c r="C1798" s="43"/>
      <c r="D1798" s="43"/>
      <c r="E1798" s="43"/>
      <c r="F1798" s="43"/>
    </row>
    <row r="1799" spans="1:6" outlineLevel="1" x14ac:dyDescent="0.2">
      <c r="A1799" s="33" t="s">
        <v>327</v>
      </c>
      <c r="B1799" s="34"/>
      <c r="C1799" s="43"/>
      <c r="D1799" s="43"/>
      <c r="E1799" s="43"/>
      <c r="F1799" s="43"/>
    </row>
    <row r="1800" spans="1:6" outlineLevel="1" x14ac:dyDescent="0.2">
      <c r="A1800" s="43">
        <v>1</v>
      </c>
      <c r="B1800" s="37" t="s">
        <v>1916</v>
      </c>
      <c r="C1800" s="43"/>
      <c r="D1800" s="43"/>
      <c r="E1800" s="43"/>
      <c r="F1800" s="43"/>
    </row>
    <row r="1801" spans="1:6" outlineLevel="1" x14ac:dyDescent="0.2">
      <c r="A1801" s="43">
        <v>2</v>
      </c>
      <c r="B1801" s="37" t="s">
        <v>1917</v>
      </c>
      <c r="C1801" s="43"/>
      <c r="D1801" s="43"/>
      <c r="E1801" s="43"/>
      <c r="F1801" s="43"/>
    </row>
    <row r="1802" spans="1:6" outlineLevel="1" x14ac:dyDescent="0.2">
      <c r="A1802" s="43">
        <v>3</v>
      </c>
      <c r="B1802" s="37" t="s">
        <v>1918</v>
      </c>
      <c r="C1802" s="43"/>
      <c r="D1802" s="43"/>
      <c r="E1802" s="43"/>
      <c r="F1802" s="43"/>
    </row>
    <row r="1803" spans="1:6" outlineLevel="1" x14ac:dyDescent="0.2">
      <c r="A1803" s="43">
        <v>4</v>
      </c>
      <c r="B1803" s="37" t="s">
        <v>1919</v>
      </c>
      <c r="C1803" s="43"/>
      <c r="D1803" s="43"/>
      <c r="E1803" s="43"/>
      <c r="F1803" s="43"/>
    </row>
    <row r="1804" spans="1:6" ht="25.5" outlineLevel="1" x14ac:dyDescent="0.2">
      <c r="A1804" s="43">
        <v>5</v>
      </c>
      <c r="B1804" s="37" t="s">
        <v>1920</v>
      </c>
      <c r="C1804" s="43"/>
      <c r="D1804" s="43"/>
      <c r="E1804" s="43"/>
      <c r="F1804" s="43"/>
    </row>
    <row r="1805" spans="1:6" outlineLevel="1" x14ac:dyDescent="0.2">
      <c r="A1805" s="43"/>
      <c r="B1805" s="43"/>
      <c r="C1805" s="43"/>
      <c r="D1805" s="43"/>
      <c r="E1805" s="43"/>
      <c r="F1805" s="43"/>
    </row>
    <row r="1806" spans="1:6" outlineLevel="1" x14ac:dyDescent="0.2">
      <c r="A1806" s="33" t="s">
        <v>329</v>
      </c>
      <c r="B1806" s="34"/>
      <c r="C1806" s="43"/>
      <c r="D1806" s="43"/>
      <c r="E1806" s="43"/>
      <c r="F1806" s="43"/>
    </row>
    <row r="1807" spans="1:6" outlineLevel="1" x14ac:dyDescent="0.2">
      <c r="A1807" s="43">
        <v>1</v>
      </c>
      <c r="B1807" s="37" t="s">
        <v>1921</v>
      </c>
      <c r="C1807" s="43"/>
      <c r="D1807" s="43"/>
      <c r="E1807" s="43"/>
      <c r="F1807" s="43"/>
    </row>
    <row r="1808" spans="1:6" ht="25.5" outlineLevel="1" x14ac:dyDescent="0.2">
      <c r="A1808" s="43">
        <v>2</v>
      </c>
      <c r="B1808" s="37" t="s">
        <v>1922</v>
      </c>
      <c r="C1808" s="43"/>
      <c r="D1808" s="43"/>
      <c r="E1808" s="43"/>
      <c r="F1808" s="43"/>
    </row>
    <row r="1809" spans="1:6" ht="25.5" outlineLevel="1" x14ac:dyDescent="0.2">
      <c r="A1809" s="43">
        <v>3</v>
      </c>
      <c r="B1809" s="37" t="s">
        <v>1923</v>
      </c>
      <c r="C1809" s="43"/>
      <c r="D1809" s="43"/>
      <c r="E1809" s="43"/>
      <c r="F1809" s="43"/>
    </row>
    <row r="1810" spans="1:6" ht="38.25" outlineLevel="1" x14ac:dyDescent="0.2">
      <c r="A1810" s="43">
        <v>4</v>
      </c>
      <c r="B1810" s="37" t="s">
        <v>1924</v>
      </c>
      <c r="C1810" s="43"/>
      <c r="D1810" s="43"/>
      <c r="E1810" s="43"/>
      <c r="F1810" s="43"/>
    </row>
    <row r="1811" spans="1:6" ht="25.5" outlineLevel="1" x14ac:dyDescent="0.2">
      <c r="A1811" s="43">
        <v>5</v>
      </c>
      <c r="B1811" s="37" t="s">
        <v>1925</v>
      </c>
      <c r="C1811" s="43"/>
      <c r="D1811" s="43"/>
      <c r="E1811" s="43"/>
      <c r="F1811" s="43"/>
    </row>
    <row r="1812" spans="1:6" ht="25.5" outlineLevel="1" x14ac:dyDescent="0.2">
      <c r="A1812" s="43">
        <v>6</v>
      </c>
      <c r="B1812" s="37" t="s">
        <v>1926</v>
      </c>
      <c r="C1812" s="43"/>
      <c r="D1812" s="43"/>
      <c r="E1812" s="43"/>
      <c r="F1812" s="43"/>
    </row>
    <row r="1813" spans="1:6" ht="25.5" outlineLevel="1" x14ac:dyDescent="0.2">
      <c r="A1813" s="43">
        <v>7</v>
      </c>
      <c r="B1813" s="37" t="s">
        <v>1927</v>
      </c>
      <c r="C1813" s="43"/>
      <c r="D1813" s="43"/>
      <c r="E1813" s="43"/>
      <c r="F1813" s="43"/>
    </row>
    <row r="1814" spans="1:6" outlineLevel="1" x14ac:dyDescent="0.2">
      <c r="A1814" s="43"/>
      <c r="B1814" s="43"/>
      <c r="C1814" s="43"/>
      <c r="D1814" s="43"/>
      <c r="E1814" s="43"/>
      <c r="F1814" s="43"/>
    </row>
    <row r="1815" spans="1:6" outlineLevel="1" x14ac:dyDescent="0.2">
      <c r="A1815" s="33" t="s">
        <v>331</v>
      </c>
      <c r="B1815" s="34"/>
      <c r="C1815" s="43"/>
      <c r="D1815" s="43"/>
      <c r="E1815" s="43"/>
      <c r="F1815" s="43"/>
    </row>
    <row r="1816" spans="1:6" outlineLevel="1" x14ac:dyDescent="0.2">
      <c r="A1816" s="43">
        <v>1</v>
      </c>
      <c r="B1816" s="37" t="s">
        <v>1928</v>
      </c>
      <c r="C1816" s="43"/>
      <c r="D1816" s="43"/>
      <c r="E1816" s="43"/>
      <c r="F1816" s="43"/>
    </row>
    <row r="1817" spans="1:6" ht="25.5" outlineLevel="1" x14ac:dyDescent="0.2">
      <c r="A1817" s="43">
        <v>2</v>
      </c>
      <c r="B1817" s="37" t="s">
        <v>1922</v>
      </c>
      <c r="C1817" s="43"/>
      <c r="D1817" s="43"/>
      <c r="E1817" s="43"/>
      <c r="F1817" s="43"/>
    </row>
    <row r="1818" spans="1:6" ht="25.5" outlineLevel="1" x14ac:dyDescent="0.2">
      <c r="A1818" s="43">
        <v>3</v>
      </c>
      <c r="B1818" s="37" t="s">
        <v>1923</v>
      </c>
      <c r="C1818" s="43"/>
      <c r="D1818" s="43"/>
      <c r="E1818" s="43"/>
      <c r="F1818" s="43"/>
    </row>
    <row r="1819" spans="1:6" ht="38.25" outlineLevel="1" x14ac:dyDescent="0.2">
      <c r="A1819" s="43">
        <v>4</v>
      </c>
      <c r="B1819" s="37" t="s">
        <v>1924</v>
      </c>
      <c r="C1819" s="43"/>
      <c r="D1819" s="43"/>
      <c r="E1819" s="43"/>
      <c r="F1819" s="43"/>
    </row>
    <row r="1820" spans="1:6" ht="25.5" outlineLevel="1" x14ac:dyDescent="0.2">
      <c r="A1820" s="43">
        <v>5</v>
      </c>
      <c r="B1820" s="37" t="s">
        <v>1925</v>
      </c>
      <c r="C1820" s="43"/>
      <c r="D1820" s="43"/>
      <c r="E1820" s="43"/>
      <c r="F1820" s="43"/>
    </row>
    <row r="1821" spans="1:6" ht="25.5" outlineLevel="1" x14ac:dyDescent="0.2">
      <c r="A1821" s="43">
        <v>6</v>
      </c>
      <c r="B1821" s="37" t="s">
        <v>1926</v>
      </c>
      <c r="C1821" s="43"/>
      <c r="D1821" s="43"/>
      <c r="E1821" s="43"/>
      <c r="F1821" s="43"/>
    </row>
    <row r="1822" spans="1:6" ht="25.5" outlineLevel="1" x14ac:dyDescent="0.2">
      <c r="A1822" s="43">
        <v>7</v>
      </c>
      <c r="B1822" s="37" t="s">
        <v>1927</v>
      </c>
      <c r="C1822" s="43"/>
      <c r="D1822" s="43"/>
      <c r="E1822" s="43"/>
      <c r="F1822" s="43"/>
    </row>
    <row r="1823" spans="1:6" outlineLevel="1" x14ac:dyDescent="0.2">
      <c r="A1823" s="43"/>
      <c r="B1823" s="43"/>
      <c r="C1823" s="43"/>
      <c r="D1823" s="43"/>
      <c r="E1823" s="43"/>
      <c r="F1823" s="43"/>
    </row>
    <row r="1824" spans="1:6" outlineLevel="1" x14ac:dyDescent="0.2">
      <c r="A1824" s="33" t="s">
        <v>333</v>
      </c>
      <c r="B1824" s="34"/>
      <c r="C1824" s="43"/>
      <c r="D1824" s="43"/>
      <c r="E1824" s="43"/>
      <c r="F1824" s="43"/>
    </row>
    <row r="1825" spans="1:6" outlineLevel="1" x14ac:dyDescent="0.2">
      <c r="A1825" s="43">
        <v>1</v>
      </c>
      <c r="B1825" s="37" t="s">
        <v>1929</v>
      </c>
      <c r="C1825" s="43"/>
      <c r="D1825" s="43"/>
      <c r="E1825" s="43"/>
      <c r="F1825" s="43"/>
    </row>
    <row r="1826" spans="1:6" ht="25.5" outlineLevel="1" x14ac:dyDescent="0.2">
      <c r="A1826" s="43">
        <v>2</v>
      </c>
      <c r="B1826" s="37" t="s">
        <v>1922</v>
      </c>
      <c r="C1826" s="43"/>
      <c r="D1826" s="43"/>
      <c r="E1826" s="43"/>
      <c r="F1826" s="43"/>
    </row>
    <row r="1827" spans="1:6" ht="25.5" outlineLevel="1" x14ac:dyDescent="0.2">
      <c r="A1827" s="43">
        <v>3</v>
      </c>
      <c r="B1827" s="37" t="s">
        <v>1923</v>
      </c>
      <c r="C1827" s="43"/>
      <c r="D1827" s="43"/>
      <c r="E1827" s="43"/>
      <c r="F1827" s="43"/>
    </row>
    <row r="1828" spans="1:6" ht="38.25" outlineLevel="1" x14ac:dyDescent="0.2">
      <c r="A1828" s="43">
        <v>4</v>
      </c>
      <c r="B1828" s="37" t="s">
        <v>1924</v>
      </c>
      <c r="C1828" s="43"/>
      <c r="D1828" s="43"/>
      <c r="E1828" s="43"/>
      <c r="F1828" s="43"/>
    </row>
    <row r="1829" spans="1:6" ht="25.5" outlineLevel="1" x14ac:dyDescent="0.2">
      <c r="A1829" s="43">
        <v>5</v>
      </c>
      <c r="B1829" s="37" t="s">
        <v>1925</v>
      </c>
      <c r="C1829" s="43"/>
      <c r="D1829" s="43"/>
      <c r="E1829" s="43"/>
      <c r="F1829" s="43"/>
    </row>
    <row r="1830" spans="1:6" ht="25.5" outlineLevel="1" x14ac:dyDescent="0.2">
      <c r="A1830" s="43">
        <v>6</v>
      </c>
      <c r="B1830" s="37" t="s">
        <v>1926</v>
      </c>
      <c r="C1830" s="43"/>
      <c r="D1830" s="43"/>
      <c r="E1830" s="43"/>
      <c r="F1830" s="43"/>
    </row>
    <row r="1831" spans="1:6" ht="25.5" outlineLevel="1" x14ac:dyDescent="0.2">
      <c r="A1831" s="43">
        <v>7</v>
      </c>
      <c r="B1831" s="37" t="s">
        <v>1927</v>
      </c>
      <c r="C1831" s="43"/>
      <c r="D1831" s="43"/>
      <c r="E1831" s="43"/>
      <c r="F1831" s="43"/>
    </row>
    <row r="1832" spans="1:6" outlineLevel="1" x14ac:dyDescent="0.2">
      <c r="A1832" s="43"/>
      <c r="B1832" s="43"/>
      <c r="C1832" s="43"/>
      <c r="D1832" s="43"/>
      <c r="E1832" s="43"/>
      <c r="F1832" s="43"/>
    </row>
    <row r="1833" spans="1:6" outlineLevel="1" x14ac:dyDescent="0.2">
      <c r="A1833" s="33" t="s">
        <v>311</v>
      </c>
      <c r="B1833" s="34"/>
      <c r="C1833" s="43"/>
      <c r="D1833" s="43"/>
      <c r="E1833" s="43"/>
      <c r="F1833" s="43"/>
    </row>
    <row r="1834" spans="1:6" outlineLevel="1" x14ac:dyDescent="0.2">
      <c r="A1834" s="43">
        <v>1</v>
      </c>
      <c r="B1834" s="37" t="s">
        <v>1930</v>
      </c>
      <c r="C1834" s="43"/>
      <c r="D1834" s="43"/>
      <c r="E1834" s="43"/>
      <c r="F1834" s="43"/>
    </row>
    <row r="1835" spans="1:6" outlineLevel="1" x14ac:dyDescent="0.2">
      <c r="A1835" s="43">
        <v>2</v>
      </c>
      <c r="B1835" s="37" t="s">
        <v>1931</v>
      </c>
      <c r="C1835" s="43"/>
      <c r="D1835" s="43"/>
      <c r="E1835" s="43"/>
      <c r="F1835" s="43"/>
    </row>
    <row r="1836" spans="1:6" ht="25.5" outlineLevel="1" x14ac:dyDescent="0.2">
      <c r="A1836" s="43">
        <v>3</v>
      </c>
      <c r="B1836" s="37" t="s">
        <v>1932</v>
      </c>
      <c r="C1836" s="43"/>
      <c r="D1836" s="43"/>
      <c r="E1836" s="43"/>
      <c r="F1836" s="43"/>
    </row>
    <row r="1837" spans="1:6" ht="25.5" outlineLevel="1" x14ac:dyDescent="0.2">
      <c r="A1837" s="43">
        <v>4</v>
      </c>
      <c r="B1837" s="37" t="s">
        <v>1933</v>
      </c>
      <c r="C1837" s="43"/>
      <c r="D1837" s="43"/>
      <c r="E1837" s="43"/>
      <c r="F1837" s="43"/>
    </row>
    <row r="1838" spans="1:6" outlineLevel="1" x14ac:dyDescent="0.2">
      <c r="A1838" s="43"/>
      <c r="B1838" s="43"/>
      <c r="C1838" s="43"/>
      <c r="D1838" s="43"/>
      <c r="E1838" s="43"/>
      <c r="F1838" s="43"/>
    </row>
    <row r="1839" spans="1:6" outlineLevel="1" x14ac:dyDescent="0.2">
      <c r="A1839" s="33" t="s">
        <v>313</v>
      </c>
      <c r="B1839" s="34"/>
      <c r="C1839" s="43"/>
      <c r="D1839" s="43"/>
      <c r="E1839" s="43"/>
      <c r="F1839" s="43"/>
    </row>
    <row r="1840" spans="1:6" outlineLevel="1" x14ac:dyDescent="0.2">
      <c r="A1840" s="43">
        <v>1</v>
      </c>
      <c r="B1840" s="37" t="s">
        <v>1934</v>
      </c>
      <c r="C1840" s="43"/>
      <c r="D1840" s="43"/>
      <c r="E1840" s="43"/>
      <c r="F1840" s="43"/>
    </row>
    <row r="1841" spans="1:6" ht="25.5" outlineLevel="1" x14ac:dyDescent="0.2">
      <c r="A1841" s="43">
        <v>2</v>
      </c>
      <c r="B1841" s="37" t="s">
        <v>1935</v>
      </c>
      <c r="C1841" s="43"/>
      <c r="D1841" s="43"/>
      <c r="E1841" s="43"/>
      <c r="F1841" s="43"/>
    </row>
    <row r="1842" spans="1:6" ht="25.5" outlineLevel="1" x14ac:dyDescent="0.2">
      <c r="A1842" s="43">
        <v>3</v>
      </c>
      <c r="B1842" s="37" t="s">
        <v>1936</v>
      </c>
      <c r="C1842" s="43"/>
      <c r="D1842" s="43"/>
      <c r="E1842" s="43"/>
      <c r="F1842" s="43"/>
    </row>
    <row r="1843" spans="1:6" ht="25.5" outlineLevel="1" x14ac:dyDescent="0.2">
      <c r="A1843" s="43">
        <v>4</v>
      </c>
      <c r="B1843" s="37" t="s">
        <v>1937</v>
      </c>
      <c r="C1843" s="43"/>
      <c r="D1843" s="43"/>
      <c r="E1843" s="43"/>
      <c r="F1843" s="43"/>
    </row>
    <row r="1844" spans="1:6" outlineLevel="1" x14ac:dyDescent="0.2">
      <c r="A1844" s="43"/>
      <c r="B1844" s="43"/>
      <c r="C1844" s="43"/>
      <c r="D1844" s="43"/>
      <c r="E1844" s="43"/>
      <c r="F1844" s="43"/>
    </row>
    <row r="1845" spans="1:6" outlineLevel="1" x14ac:dyDescent="0.2">
      <c r="A1845" s="33" t="s">
        <v>315</v>
      </c>
      <c r="B1845" s="34"/>
      <c r="C1845" s="43"/>
      <c r="D1845" s="43"/>
      <c r="E1845" s="43"/>
      <c r="F1845" s="43"/>
    </row>
    <row r="1846" spans="1:6" outlineLevel="1" x14ac:dyDescent="0.2">
      <c r="A1846" s="43">
        <v>1</v>
      </c>
      <c r="B1846" s="37" t="s">
        <v>1938</v>
      </c>
      <c r="C1846" s="43"/>
      <c r="D1846" s="43"/>
      <c r="E1846" s="43"/>
      <c r="F1846" s="43"/>
    </row>
    <row r="1847" spans="1:6" outlineLevel="1" x14ac:dyDescent="0.2">
      <c r="A1847" s="43">
        <v>2</v>
      </c>
      <c r="B1847" s="37" t="s">
        <v>1939</v>
      </c>
      <c r="C1847" s="43"/>
      <c r="D1847" s="43"/>
      <c r="E1847" s="43"/>
      <c r="F1847" s="43"/>
    </row>
    <row r="1848" spans="1:6" outlineLevel="1" x14ac:dyDescent="0.2">
      <c r="A1848" s="43">
        <v>3</v>
      </c>
      <c r="B1848" s="37" t="s">
        <v>1940</v>
      </c>
      <c r="C1848" s="43"/>
      <c r="D1848" s="43"/>
      <c r="E1848" s="43"/>
      <c r="F1848" s="43"/>
    </row>
    <row r="1849" spans="1:6" outlineLevel="1" x14ac:dyDescent="0.2">
      <c r="A1849" s="43">
        <v>4</v>
      </c>
      <c r="B1849" s="37" t="s">
        <v>1941</v>
      </c>
      <c r="C1849" s="43"/>
      <c r="D1849" s="43"/>
      <c r="E1849" s="43"/>
      <c r="F1849" s="43"/>
    </row>
    <row r="1850" spans="1:6" outlineLevel="1" x14ac:dyDescent="0.2">
      <c r="A1850" s="43">
        <v>5</v>
      </c>
      <c r="B1850" s="37" t="s">
        <v>1942</v>
      </c>
      <c r="C1850" s="43"/>
      <c r="D1850" s="43"/>
      <c r="E1850" s="43"/>
      <c r="F1850" s="43"/>
    </row>
    <row r="1851" spans="1:6" outlineLevel="1" x14ac:dyDescent="0.2">
      <c r="A1851" s="43"/>
      <c r="B1851" s="43"/>
      <c r="C1851" s="43"/>
      <c r="D1851" s="43"/>
      <c r="E1851" s="43"/>
      <c r="F1851" s="43"/>
    </row>
    <row r="1852" spans="1:6" outlineLevel="1" x14ac:dyDescent="0.2">
      <c r="A1852" s="33" t="s">
        <v>317</v>
      </c>
      <c r="B1852" s="34"/>
      <c r="C1852" s="43"/>
      <c r="D1852" s="43"/>
      <c r="E1852" s="43"/>
      <c r="F1852" s="43"/>
    </row>
    <row r="1853" spans="1:6" outlineLevel="1" x14ac:dyDescent="0.2">
      <c r="A1853" s="43">
        <v>1</v>
      </c>
      <c r="B1853" s="37" t="s">
        <v>1943</v>
      </c>
      <c r="C1853" s="43"/>
      <c r="D1853" s="43"/>
      <c r="E1853" s="43"/>
      <c r="F1853" s="43"/>
    </row>
    <row r="1854" spans="1:6" ht="25.5" outlineLevel="1" x14ac:dyDescent="0.2">
      <c r="A1854" s="43">
        <v>2</v>
      </c>
      <c r="B1854" s="37" t="s">
        <v>1944</v>
      </c>
      <c r="C1854" s="43"/>
      <c r="D1854" s="43"/>
      <c r="E1854" s="43"/>
      <c r="F1854" s="43"/>
    </row>
    <row r="1855" spans="1:6" ht="25.5" outlineLevel="1" x14ac:dyDescent="0.2">
      <c r="A1855" s="43">
        <v>3</v>
      </c>
      <c r="B1855" s="37" t="s">
        <v>1945</v>
      </c>
      <c r="C1855" s="43"/>
      <c r="D1855" s="43"/>
      <c r="E1855" s="43"/>
      <c r="F1855" s="43"/>
    </row>
    <row r="1856" spans="1:6" ht="25.5" outlineLevel="1" x14ac:dyDescent="0.2">
      <c r="A1856" s="43">
        <v>4</v>
      </c>
      <c r="B1856" s="37" t="s">
        <v>1946</v>
      </c>
      <c r="C1856" s="43"/>
      <c r="D1856" s="43"/>
      <c r="E1856" s="43"/>
      <c r="F1856" s="43"/>
    </row>
    <row r="1857" spans="1:6" ht="25.5" outlineLevel="1" x14ac:dyDescent="0.2">
      <c r="A1857" s="43">
        <v>5</v>
      </c>
      <c r="B1857" s="37" t="s">
        <v>1947</v>
      </c>
      <c r="C1857" s="43"/>
      <c r="D1857" s="43"/>
      <c r="E1857" s="43"/>
      <c r="F1857" s="43"/>
    </row>
    <row r="1858" spans="1:6" ht="25.5" outlineLevel="1" x14ac:dyDescent="0.2">
      <c r="A1858" s="43">
        <v>6</v>
      </c>
      <c r="B1858" s="37" t="s">
        <v>1948</v>
      </c>
      <c r="C1858" s="43"/>
      <c r="D1858" s="43"/>
      <c r="E1858" s="43"/>
      <c r="F1858" s="43"/>
    </row>
    <row r="1859" spans="1:6" outlineLevel="1" x14ac:dyDescent="0.2">
      <c r="A1859" s="43"/>
      <c r="B1859" s="43"/>
      <c r="C1859" s="43"/>
      <c r="D1859" s="43"/>
      <c r="E1859" s="43"/>
      <c r="F1859" s="43"/>
    </row>
    <row r="1860" spans="1:6" outlineLevel="1" x14ac:dyDescent="0.2">
      <c r="A1860" s="33" t="s">
        <v>319</v>
      </c>
      <c r="B1860" s="34"/>
      <c r="C1860" s="43"/>
      <c r="D1860" s="43"/>
      <c r="E1860" s="43"/>
      <c r="F1860" s="43"/>
    </row>
    <row r="1861" spans="1:6" outlineLevel="1" x14ac:dyDescent="0.2">
      <c r="A1861" s="43">
        <v>1</v>
      </c>
      <c r="B1861" s="37" t="s">
        <v>1949</v>
      </c>
      <c r="C1861" s="43"/>
      <c r="D1861" s="43"/>
      <c r="E1861" s="43"/>
      <c r="F1861" s="43"/>
    </row>
    <row r="1862" spans="1:6" ht="25.5" outlineLevel="1" x14ac:dyDescent="0.2">
      <c r="A1862" s="43">
        <v>2</v>
      </c>
      <c r="B1862" s="37" t="s">
        <v>1944</v>
      </c>
      <c r="C1862" s="43"/>
      <c r="D1862" s="43"/>
      <c r="E1862" s="43"/>
      <c r="F1862" s="43"/>
    </row>
    <row r="1863" spans="1:6" ht="25.5" outlineLevel="1" x14ac:dyDescent="0.2">
      <c r="A1863" s="43">
        <v>3</v>
      </c>
      <c r="B1863" s="37" t="s">
        <v>1945</v>
      </c>
      <c r="C1863" s="43"/>
      <c r="D1863" s="43"/>
      <c r="E1863" s="43"/>
      <c r="F1863" s="43"/>
    </row>
    <row r="1864" spans="1:6" ht="25.5" outlineLevel="1" x14ac:dyDescent="0.2">
      <c r="A1864" s="43">
        <v>4</v>
      </c>
      <c r="B1864" s="37" t="s">
        <v>1946</v>
      </c>
      <c r="C1864" s="43"/>
      <c r="D1864" s="43"/>
      <c r="E1864" s="43"/>
      <c r="F1864" s="43"/>
    </row>
    <row r="1865" spans="1:6" ht="25.5" outlineLevel="1" x14ac:dyDescent="0.2">
      <c r="A1865" s="43">
        <v>5</v>
      </c>
      <c r="B1865" s="37" t="s">
        <v>1947</v>
      </c>
      <c r="C1865" s="43"/>
      <c r="D1865" s="43"/>
      <c r="E1865" s="43"/>
      <c r="F1865" s="43"/>
    </row>
    <row r="1866" spans="1:6" ht="25.5" outlineLevel="1" x14ac:dyDescent="0.2">
      <c r="A1866" s="43">
        <v>6</v>
      </c>
      <c r="B1866" s="37" t="s">
        <v>1948</v>
      </c>
      <c r="C1866" s="43"/>
      <c r="D1866" s="43"/>
      <c r="E1866" s="43"/>
      <c r="F1866" s="43"/>
    </row>
    <row r="1867" spans="1:6" outlineLevel="1" x14ac:dyDescent="0.2">
      <c r="A1867" s="43"/>
      <c r="B1867" s="43"/>
      <c r="C1867" s="43"/>
      <c r="D1867" s="43"/>
      <c r="E1867" s="43"/>
      <c r="F1867" s="43"/>
    </row>
    <row r="1868" spans="1:6" outlineLevel="1" x14ac:dyDescent="0.2">
      <c r="A1868" s="33" t="s">
        <v>465</v>
      </c>
      <c r="B1868" s="34"/>
      <c r="C1868" s="43"/>
      <c r="D1868" s="43"/>
      <c r="E1868" s="43"/>
      <c r="F1868" s="43"/>
    </row>
    <row r="1869" spans="1:6" outlineLevel="1" x14ac:dyDescent="0.2">
      <c r="A1869" s="43">
        <v>1</v>
      </c>
      <c r="B1869" s="37" t="s">
        <v>1950</v>
      </c>
      <c r="C1869" s="43"/>
      <c r="D1869" s="43"/>
      <c r="E1869" s="43"/>
      <c r="F1869" s="43"/>
    </row>
    <row r="1870" spans="1:6" ht="25.5" outlineLevel="1" x14ac:dyDescent="0.2">
      <c r="A1870" s="43">
        <v>2</v>
      </c>
      <c r="B1870" s="37" t="s">
        <v>1951</v>
      </c>
      <c r="C1870" s="43"/>
      <c r="D1870" s="43"/>
      <c r="E1870" s="43"/>
      <c r="F1870" s="43"/>
    </row>
    <row r="1871" spans="1:6" ht="25.5" outlineLevel="1" x14ac:dyDescent="0.2">
      <c r="A1871" s="43">
        <v>3</v>
      </c>
      <c r="B1871" s="37" t="s">
        <v>1952</v>
      </c>
      <c r="C1871" s="43"/>
      <c r="D1871" s="43"/>
      <c r="E1871" s="43"/>
      <c r="F1871" s="43"/>
    </row>
    <row r="1872" spans="1:6" ht="25.5" outlineLevel="1" x14ac:dyDescent="0.2">
      <c r="A1872" s="43">
        <v>4</v>
      </c>
      <c r="B1872" s="37" t="s">
        <v>1953</v>
      </c>
      <c r="C1872" s="43"/>
      <c r="D1872" s="43"/>
      <c r="E1872" s="43"/>
      <c r="F1872" s="43"/>
    </row>
    <row r="1873" spans="1:6" outlineLevel="1" x14ac:dyDescent="0.2">
      <c r="A1873" s="43">
        <v>5</v>
      </c>
      <c r="B1873" s="37" t="s">
        <v>1954</v>
      </c>
      <c r="C1873" s="43"/>
      <c r="D1873" s="43"/>
      <c r="E1873" s="43"/>
      <c r="F1873" s="43"/>
    </row>
    <row r="1874" spans="1:6" outlineLevel="1" x14ac:dyDescent="0.2">
      <c r="A1874" s="43"/>
      <c r="B1874" s="43"/>
      <c r="C1874" s="43"/>
      <c r="D1874" s="43"/>
      <c r="E1874" s="43"/>
      <c r="F1874" s="43"/>
    </row>
    <row r="1875" spans="1:6" outlineLevel="1" x14ac:dyDescent="0.2">
      <c r="A1875" s="33" t="s">
        <v>467</v>
      </c>
      <c r="B1875" s="34"/>
      <c r="C1875" s="43"/>
      <c r="D1875" s="43"/>
      <c r="E1875" s="43"/>
      <c r="F1875" s="43"/>
    </row>
    <row r="1876" spans="1:6" ht="25.5" outlineLevel="1" x14ac:dyDescent="0.2">
      <c r="A1876" s="43">
        <v>1</v>
      </c>
      <c r="B1876" s="37" t="s">
        <v>1955</v>
      </c>
      <c r="C1876" s="43"/>
      <c r="D1876" s="43"/>
      <c r="E1876" s="43"/>
      <c r="F1876" s="43"/>
    </row>
    <row r="1877" spans="1:6" outlineLevel="1" x14ac:dyDescent="0.2">
      <c r="A1877" s="43">
        <v>2</v>
      </c>
      <c r="B1877" s="37" t="s">
        <v>1956</v>
      </c>
      <c r="C1877" s="43"/>
      <c r="D1877" s="43"/>
      <c r="E1877" s="43"/>
      <c r="F1877" s="43"/>
    </row>
    <row r="1878" spans="1:6" outlineLevel="1" x14ac:dyDescent="0.2">
      <c r="A1878" s="43">
        <v>3</v>
      </c>
      <c r="B1878" s="37" t="s">
        <v>1957</v>
      </c>
      <c r="C1878" s="43"/>
      <c r="D1878" s="43"/>
      <c r="E1878" s="43"/>
      <c r="F1878" s="43"/>
    </row>
    <row r="1879" spans="1:6" ht="25.5" outlineLevel="1" x14ac:dyDescent="0.2">
      <c r="A1879" s="43">
        <v>4</v>
      </c>
      <c r="B1879" s="37" t="s">
        <v>1958</v>
      </c>
      <c r="C1879" s="43"/>
      <c r="D1879" s="43"/>
      <c r="E1879" s="43"/>
      <c r="F1879" s="43"/>
    </row>
    <row r="1880" spans="1:6" outlineLevel="1" x14ac:dyDescent="0.2">
      <c r="A1880" s="43">
        <v>5</v>
      </c>
      <c r="B1880" s="37" t="s">
        <v>1959</v>
      </c>
      <c r="C1880" s="43"/>
      <c r="D1880" s="43"/>
      <c r="E1880" s="43"/>
      <c r="F1880" s="43"/>
    </row>
    <row r="1881" spans="1:6" outlineLevel="1" x14ac:dyDescent="0.2">
      <c r="A1881" s="43"/>
      <c r="B1881" s="43"/>
      <c r="C1881" s="43"/>
      <c r="D1881" s="43"/>
      <c r="E1881" s="43"/>
      <c r="F1881" s="43"/>
    </row>
    <row r="1882" spans="1:6" outlineLevel="1" x14ac:dyDescent="0.2">
      <c r="A1882" s="33" t="s">
        <v>469</v>
      </c>
      <c r="B1882" s="34"/>
      <c r="C1882" s="43"/>
      <c r="D1882" s="43"/>
      <c r="E1882" s="43"/>
      <c r="F1882" s="43"/>
    </row>
    <row r="1883" spans="1:6" ht="25.5" outlineLevel="1" x14ac:dyDescent="0.2">
      <c r="A1883" s="43">
        <v>1</v>
      </c>
      <c r="B1883" s="37" t="s">
        <v>1960</v>
      </c>
      <c r="C1883" s="43"/>
      <c r="D1883" s="43"/>
      <c r="E1883" s="43"/>
      <c r="F1883" s="43"/>
    </row>
    <row r="1884" spans="1:6" outlineLevel="1" x14ac:dyDescent="0.2">
      <c r="A1884" s="43">
        <v>2</v>
      </c>
      <c r="B1884" s="37" t="s">
        <v>1961</v>
      </c>
      <c r="C1884" s="43"/>
      <c r="D1884" s="43"/>
      <c r="E1884" s="43"/>
      <c r="F1884" s="43"/>
    </row>
    <row r="1885" spans="1:6" ht="38.25" outlineLevel="1" x14ac:dyDescent="0.2">
      <c r="A1885" s="43">
        <v>3</v>
      </c>
      <c r="B1885" s="37" t="s">
        <v>1962</v>
      </c>
      <c r="C1885" s="43"/>
      <c r="D1885" s="43"/>
      <c r="E1885" s="43"/>
      <c r="F1885" s="43"/>
    </row>
    <row r="1886" spans="1:6" outlineLevel="1" x14ac:dyDescent="0.2">
      <c r="A1886" s="43">
        <v>4</v>
      </c>
      <c r="B1886" s="37" t="s">
        <v>1963</v>
      </c>
      <c r="C1886" s="43"/>
      <c r="D1886" s="43"/>
      <c r="E1886" s="43"/>
      <c r="F1886" s="43"/>
    </row>
    <row r="1887" spans="1:6" outlineLevel="1" x14ac:dyDescent="0.2">
      <c r="A1887" s="43"/>
      <c r="B1887" s="43"/>
      <c r="C1887" s="43"/>
      <c r="D1887" s="43"/>
      <c r="E1887" s="43"/>
      <c r="F1887" s="43"/>
    </row>
    <row r="1888" spans="1:6" outlineLevel="1" x14ac:dyDescent="0.2">
      <c r="A1888" s="33" t="s">
        <v>471</v>
      </c>
      <c r="B1888" s="34"/>
      <c r="C1888" s="43"/>
      <c r="D1888" s="43"/>
      <c r="E1888" s="43"/>
      <c r="F1888" s="43"/>
    </row>
    <row r="1889" spans="1:6" outlineLevel="1" x14ac:dyDescent="0.2">
      <c r="A1889" s="43">
        <v>1</v>
      </c>
      <c r="B1889" s="37" t="s">
        <v>1964</v>
      </c>
      <c r="C1889" s="43"/>
      <c r="D1889" s="43"/>
      <c r="E1889" s="43"/>
      <c r="F1889" s="43"/>
    </row>
    <row r="1890" spans="1:6" outlineLevel="1" x14ac:dyDescent="0.2">
      <c r="A1890" s="43">
        <v>2</v>
      </c>
      <c r="B1890" s="37" t="s">
        <v>1965</v>
      </c>
      <c r="C1890" s="43"/>
      <c r="D1890" s="43"/>
      <c r="E1890" s="43"/>
      <c r="F1890" s="43"/>
    </row>
    <row r="1891" spans="1:6" outlineLevel="1" x14ac:dyDescent="0.2">
      <c r="A1891" s="43">
        <v>3</v>
      </c>
      <c r="B1891" s="37" t="s">
        <v>1966</v>
      </c>
      <c r="C1891" s="43"/>
      <c r="D1891" s="43"/>
      <c r="E1891" s="43"/>
      <c r="F1891" s="43"/>
    </row>
    <row r="1892" spans="1:6" outlineLevel="1" x14ac:dyDescent="0.2">
      <c r="A1892" s="43">
        <v>4</v>
      </c>
      <c r="B1892" s="37" t="s">
        <v>1967</v>
      </c>
      <c r="C1892" s="43"/>
      <c r="D1892" s="43"/>
      <c r="E1892" s="43"/>
      <c r="F1892" s="43"/>
    </row>
    <row r="1893" spans="1:6" outlineLevel="1" x14ac:dyDescent="0.2">
      <c r="A1893" s="43"/>
      <c r="B1893" s="43"/>
      <c r="C1893" s="43"/>
      <c r="D1893" s="43"/>
      <c r="E1893" s="43"/>
      <c r="F1893" s="43"/>
    </row>
    <row r="1894" spans="1:6" outlineLevel="1" x14ac:dyDescent="0.2">
      <c r="A1894" s="33" t="s">
        <v>474</v>
      </c>
      <c r="B1894" s="34"/>
      <c r="C1894" s="43"/>
      <c r="D1894" s="43"/>
      <c r="E1894" s="43"/>
      <c r="F1894" s="43"/>
    </row>
    <row r="1895" spans="1:6" outlineLevel="1" x14ac:dyDescent="0.2">
      <c r="A1895" s="43">
        <v>1</v>
      </c>
      <c r="B1895" s="37" t="s">
        <v>1968</v>
      </c>
      <c r="C1895" s="43"/>
      <c r="D1895" s="43"/>
      <c r="E1895" s="43"/>
      <c r="F1895" s="43"/>
    </row>
    <row r="1896" spans="1:6" outlineLevel="1" x14ac:dyDescent="0.2">
      <c r="A1896" s="43">
        <v>2</v>
      </c>
      <c r="B1896" s="37" t="s">
        <v>1969</v>
      </c>
      <c r="C1896" s="43"/>
      <c r="D1896" s="43"/>
      <c r="E1896" s="43"/>
      <c r="F1896" s="43"/>
    </row>
    <row r="1897" spans="1:6" outlineLevel="1" x14ac:dyDescent="0.2">
      <c r="A1897" s="43">
        <v>3</v>
      </c>
      <c r="B1897" s="37" t="s">
        <v>1970</v>
      </c>
      <c r="C1897" s="43"/>
      <c r="D1897" s="43"/>
      <c r="E1897" s="43"/>
      <c r="F1897" s="43"/>
    </row>
    <row r="1898" spans="1:6" outlineLevel="1" x14ac:dyDescent="0.2">
      <c r="A1898" s="43">
        <v>4</v>
      </c>
      <c r="B1898" s="37" t="s">
        <v>1971</v>
      </c>
      <c r="C1898" s="43"/>
      <c r="D1898" s="43"/>
      <c r="E1898" s="43"/>
      <c r="F1898" s="43"/>
    </row>
    <row r="1899" spans="1:6" outlineLevel="1" x14ac:dyDescent="0.2">
      <c r="A1899" s="43"/>
      <c r="B1899" s="43"/>
      <c r="C1899" s="43"/>
      <c r="D1899" s="43"/>
      <c r="E1899" s="43"/>
      <c r="F1899" s="43"/>
    </row>
    <row r="1900" spans="1:6" outlineLevel="1" x14ac:dyDescent="0.2">
      <c r="A1900" s="33" t="s">
        <v>476</v>
      </c>
      <c r="B1900" s="34"/>
      <c r="C1900" s="43"/>
      <c r="D1900" s="43"/>
      <c r="E1900" s="43"/>
      <c r="F1900" s="43"/>
    </row>
    <row r="1901" spans="1:6" ht="25.5" outlineLevel="1" x14ac:dyDescent="0.2">
      <c r="A1901" s="43">
        <v>1</v>
      </c>
      <c r="B1901" s="37" t="s">
        <v>1972</v>
      </c>
      <c r="C1901" s="43"/>
      <c r="D1901" s="43"/>
      <c r="E1901" s="43"/>
      <c r="F1901" s="43"/>
    </row>
    <row r="1902" spans="1:6" outlineLevel="1" x14ac:dyDescent="0.2">
      <c r="A1902" s="43">
        <v>2</v>
      </c>
      <c r="B1902" s="37" t="s">
        <v>1973</v>
      </c>
      <c r="C1902" s="43"/>
      <c r="D1902" s="43"/>
      <c r="E1902" s="43"/>
      <c r="F1902" s="43"/>
    </row>
    <row r="1903" spans="1:6" outlineLevel="1" x14ac:dyDescent="0.2">
      <c r="A1903" s="43">
        <v>3</v>
      </c>
      <c r="B1903" s="37" t="s">
        <v>1974</v>
      </c>
      <c r="C1903" s="43"/>
      <c r="D1903" s="43"/>
      <c r="E1903" s="43"/>
      <c r="F1903" s="43"/>
    </row>
    <row r="1904" spans="1:6" ht="25.5" outlineLevel="1" x14ac:dyDescent="0.2">
      <c r="A1904" s="43">
        <v>4</v>
      </c>
      <c r="B1904" s="37" t="s">
        <v>1975</v>
      </c>
      <c r="C1904" s="43"/>
      <c r="D1904" s="43"/>
      <c r="E1904" s="43"/>
      <c r="F1904" s="43"/>
    </row>
    <row r="1905" spans="1:6" outlineLevel="1" x14ac:dyDescent="0.2">
      <c r="A1905" s="43"/>
      <c r="B1905" s="43"/>
      <c r="C1905" s="43"/>
      <c r="D1905" s="43"/>
      <c r="E1905" s="43"/>
      <c r="F1905" s="43"/>
    </row>
    <row r="1906" spans="1:6" outlineLevel="1" x14ac:dyDescent="0.2">
      <c r="A1906" s="33" t="s">
        <v>478</v>
      </c>
      <c r="B1906" s="34"/>
      <c r="C1906" s="43"/>
      <c r="D1906" s="43"/>
      <c r="E1906" s="43"/>
      <c r="F1906" s="43"/>
    </row>
    <row r="1907" spans="1:6" ht="25.5" outlineLevel="1" x14ac:dyDescent="0.2">
      <c r="A1907" s="43">
        <v>1</v>
      </c>
      <c r="B1907" s="37" t="s">
        <v>1976</v>
      </c>
      <c r="C1907" s="43"/>
      <c r="D1907" s="43"/>
      <c r="E1907" s="43"/>
      <c r="F1907" s="43"/>
    </row>
    <row r="1908" spans="1:6" outlineLevel="1" x14ac:dyDescent="0.2">
      <c r="A1908" s="43">
        <v>2</v>
      </c>
      <c r="B1908" s="37" t="s">
        <v>1977</v>
      </c>
      <c r="C1908" s="43"/>
      <c r="D1908" s="43"/>
      <c r="E1908" s="43"/>
      <c r="F1908" s="43"/>
    </row>
    <row r="1909" spans="1:6" outlineLevel="1" x14ac:dyDescent="0.2">
      <c r="A1909" s="43">
        <v>3</v>
      </c>
      <c r="B1909" s="37" t="s">
        <v>1978</v>
      </c>
      <c r="C1909" s="43"/>
      <c r="D1909" s="43"/>
      <c r="E1909" s="43"/>
      <c r="F1909" s="43"/>
    </row>
    <row r="1910" spans="1:6" outlineLevel="1" x14ac:dyDescent="0.2">
      <c r="A1910" s="43">
        <v>4</v>
      </c>
      <c r="B1910" s="37" t="s">
        <v>1979</v>
      </c>
      <c r="C1910" s="43"/>
      <c r="D1910" s="43"/>
      <c r="E1910" s="43"/>
      <c r="F1910" s="43"/>
    </row>
    <row r="1911" spans="1:6" ht="25.5" outlineLevel="1" x14ac:dyDescent="0.2">
      <c r="A1911" s="43">
        <v>5</v>
      </c>
      <c r="B1911" s="37" t="s">
        <v>1980</v>
      </c>
      <c r="C1911" s="43"/>
      <c r="D1911" s="43"/>
      <c r="E1911" s="43"/>
      <c r="F1911" s="43"/>
    </row>
    <row r="1912" spans="1:6" outlineLevel="1" x14ac:dyDescent="0.2">
      <c r="A1912" s="43">
        <v>6</v>
      </c>
      <c r="B1912" s="37" t="s">
        <v>1981</v>
      </c>
      <c r="C1912" s="43"/>
      <c r="D1912" s="43"/>
      <c r="E1912" s="43"/>
      <c r="F1912" s="43"/>
    </row>
    <row r="1913" spans="1:6" outlineLevel="1" x14ac:dyDescent="0.2">
      <c r="A1913" s="43"/>
      <c r="B1913" s="43"/>
      <c r="C1913" s="43"/>
      <c r="D1913" s="43"/>
      <c r="E1913" s="43"/>
      <c r="F1913" s="43"/>
    </row>
    <row r="1914" spans="1:6" outlineLevel="1" x14ac:dyDescent="0.2">
      <c r="A1914" s="33" t="s">
        <v>481</v>
      </c>
      <c r="B1914" s="34"/>
      <c r="C1914" s="43"/>
      <c r="D1914" s="43"/>
      <c r="E1914" s="43"/>
      <c r="F1914" s="43"/>
    </row>
    <row r="1915" spans="1:6" ht="25.5" outlineLevel="1" x14ac:dyDescent="0.2">
      <c r="A1915" s="43">
        <v>1</v>
      </c>
      <c r="B1915" s="37" t="s">
        <v>1982</v>
      </c>
      <c r="C1915" s="43"/>
      <c r="D1915" s="43"/>
      <c r="E1915" s="43"/>
      <c r="F1915" s="43"/>
    </row>
    <row r="1916" spans="1:6" outlineLevel="1" x14ac:dyDescent="0.2">
      <c r="A1916" s="43">
        <v>2</v>
      </c>
      <c r="B1916" s="37" t="s">
        <v>1983</v>
      </c>
      <c r="C1916" s="43"/>
      <c r="D1916" s="43"/>
      <c r="E1916" s="43"/>
      <c r="F1916" s="43"/>
    </row>
    <row r="1917" spans="1:6" outlineLevel="1" x14ac:dyDescent="0.2">
      <c r="A1917" s="43">
        <v>3</v>
      </c>
      <c r="B1917" s="37" t="s">
        <v>1984</v>
      </c>
      <c r="C1917" s="43"/>
      <c r="D1917" s="43"/>
      <c r="E1917" s="43"/>
      <c r="F1917" s="43"/>
    </row>
    <row r="1918" spans="1:6" ht="25.5" outlineLevel="1" x14ac:dyDescent="0.2">
      <c r="A1918" s="43">
        <v>4</v>
      </c>
      <c r="B1918" s="37" t="s">
        <v>1985</v>
      </c>
      <c r="C1918" s="43"/>
      <c r="D1918" s="43"/>
      <c r="E1918" s="43"/>
      <c r="F1918" s="43"/>
    </row>
    <row r="1919" spans="1:6" outlineLevel="1" x14ac:dyDescent="0.2">
      <c r="A1919" s="43">
        <v>5</v>
      </c>
      <c r="B1919" s="37" t="s">
        <v>1986</v>
      </c>
      <c r="C1919" s="43"/>
      <c r="D1919" s="43"/>
      <c r="E1919" s="43"/>
      <c r="F1919" s="43"/>
    </row>
    <row r="1920" spans="1:6" outlineLevel="1" x14ac:dyDescent="0.2">
      <c r="A1920" s="43"/>
      <c r="B1920" s="43"/>
      <c r="C1920" s="43"/>
      <c r="D1920" s="43"/>
      <c r="E1920" s="43"/>
      <c r="F1920" s="43"/>
    </row>
    <row r="1921" spans="1:6" ht="20.25" collapsed="1" x14ac:dyDescent="0.2">
      <c r="A1921" s="55" t="s">
        <v>1987</v>
      </c>
      <c r="B1921" s="55"/>
      <c r="C1921" s="55"/>
      <c r="D1921" s="55"/>
      <c r="E1921" s="55"/>
      <c r="F1921" s="55"/>
    </row>
    <row r="1922" spans="1:6" hidden="1" outlineLevel="1" x14ac:dyDescent="0.2">
      <c r="A1922" s="52" t="s">
        <v>1988</v>
      </c>
      <c r="B1922" s="52"/>
      <c r="C1922" s="52"/>
      <c r="D1922" s="52"/>
      <c r="E1922" s="52"/>
      <c r="F1922" s="52"/>
    </row>
    <row r="1923" spans="1:6" hidden="1" outlineLevel="1" x14ac:dyDescent="0.2">
      <c r="A1923" s="52" t="s">
        <v>1989</v>
      </c>
      <c r="B1923" s="52"/>
      <c r="C1923" s="52"/>
      <c r="D1923" s="52"/>
      <c r="E1923" s="52"/>
      <c r="F1923" s="52"/>
    </row>
    <row r="1924" spans="1:6" hidden="1" outlineLevel="1" x14ac:dyDescent="0.2">
      <c r="A1924" s="52" t="s">
        <v>1990</v>
      </c>
      <c r="B1924" s="52"/>
      <c r="C1924" s="52"/>
      <c r="D1924" s="52"/>
      <c r="E1924" s="52"/>
      <c r="F1924" s="52"/>
    </row>
    <row r="1925" spans="1:6" hidden="1" outlineLevel="1" x14ac:dyDescent="0.2">
      <c r="A1925" s="52" t="s">
        <v>1991</v>
      </c>
      <c r="B1925" s="52"/>
      <c r="C1925" s="52"/>
      <c r="D1925" s="52"/>
      <c r="E1925" s="52"/>
      <c r="F1925" s="52"/>
    </row>
    <row r="1926" spans="1:6" hidden="1" outlineLevel="1" x14ac:dyDescent="0.2">
      <c r="A1926" s="52" t="s">
        <v>1992</v>
      </c>
      <c r="B1926" s="52"/>
      <c r="C1926" s="52"/>
      <c r="D1926" s="52"/>
      <c r="E1926" s="52"/>
      <c r="F1926" s="52"/>
    </row>
    <row r="1927" spans="1:6" hidden="1" outlineLevel="1" x14ac:dyDescent="0.2">
      <c r="A1927" s="52" t="s">
        <v>1993</v>
      </c>
      <c r="B1927" s="52"/>
      <c r="C1927" s="52"/>
      <c r="D1927" s="52"/>
      <c r="E1927" s="52"/>
      <c r="F1927" s="52"/>
    </row>
    <row r="1928" spans="1:6" hidden="1" outlineLevel="1" x14ac:dyDescent="0.2">
      <c r="A1928" s="43"/>
      <c r="B1928" s="43"/>
      <c r="C1928" s="43"/>
      <c r="D1928" s="43"/>
      <c r="E1928" s="43"/>
      <c r="F1928" s="43"/>
    </row>
    <row r="1929" spans="1:6" ht="16.5" hidden="1" outlineLevel="1" x14ac:dyDescent="0.2">
      <c r="A1929" s="53" t="s">
        <v>1994</v>
      </c>
      <c r="B1929" s="53"/>
      <c r="C1929" s="53"/>
      <c r="D1929" s="53"/>
      <c r="E1929" s="53"/>
      <c r="F1929" s="53"/>
    </row>
    <row r="1930" spans="1:6" hidden="1" outlineLevel="1" x14ac:dyDescent="0.2">
      <c r="A1930" s="52" t="s">
        <v>1995</v>
      </c>
      <c r="B1930" s="52"/>
      <c r="C1930" s="52"/>
      <c r="D1930" s="52"/>
      <c r="E1930" s="52"/>
      <c r="F1930" s="52"/>
    </row>
    <row r="1931" spans="1:6" hidden="1" outlineLevel="1" x14ac:dyDescent="0.2">
      <c r="A1931" s="52" t="s">
        <v>1996</v>
      </c>
      <c r="B1931" s="52"/>
      <c r="C1931" s="52"/>
      <c r="D1931" s="52"/>
      <c r="E1931" s="52"/>
      <c r="F1931" s="52"/>
    </row>
    <row r="1932" spans="1:6" hidden="1" outlineLevel="1" x14ac:dyDescent="0.2">
      <c r="A1932" s="52" t="s">
        <v>1997</v>
      </c>
      <c r="B1932" s="52"/>
      <c r="C1932" s="52"/>
      <c r="D1932" s="52"/>
      <c r="E1932" s="52"/>
      <c r="F1932" s="52"/>
    </row>
    <row r="1933" spans="1:6" hidden="1" outlineLevel="1" x14ac:dyDescent="0.2">
      <c r="A1933" s="43"/>
      <c r="B1933" s="43"/>
      <c r="C1933" s="43"/>
      <c r="D1933" s="43"/>
      <c r="E1933" s="43"/>
      <c r="F1933" s="43"/>
    </row>
    <row r="1934" spans="1:6" ht="16.5" hidden="1" outlineLevel="1" x14ac:dyDescent="0.2">
      <c r="A1934" s="53" t="s">
        <v>1998</v>
      </c>
      <c r="B1934" s="53"/>
      <c r="C1934" s="53"/>
      <c r="D1934" s="53"/>
      <c r="E1934" s="53"/>
      <c r="F1934" s="53"/>
    </row>
    <row r="1935" spans="1:6" hidden="1" outlineLevel="1" x14ac:dyDescent="0.2">
      <c r="A1935" s="52" t="s">
        <v>1999</v>
      </c>
      <c r="B1935" s="52"/>
      <c r="C1935" s="52"/>
      <c r="D1935" s="52"/>
      <c r="E1935" s="52"/>
      <c r="F1935" s="52"/>
    </row>
    <row r="1936" spans="1:6" hidden="1" outlineLevel="1" x14ac:dyDescent="0.2">
      <c r="A1936" s="52" t="s">
        <v>2000</v>
      </c>
      <c r="B1936" s="52"/>
      <c r="C1936" s="52"/>
      <c r="D1936" s="52"/>
      <c r="E1936" s="52"/>
      <c r="F1936" s="52"/>
    </row>
    <row r="1937" spans="1:6" hidden="1" outlineLevel="1" x14ac:dyDescent="0.2">
      <c r="A1937" s="52" t="s">
        <v>2001</v>
      </c>
      <c r="B1937" s="52"/>
      <c r="C1937" s="52"/>
      <c r="D1937" s="52"/>
      <c r="E1937" s="52"/>
      <c r="F1937" s="52"/>
    </row>
    <row r="1938" spans="1:6" hidden="1" outlineLevel="1" x14ac:dyDescent="0.2">
      <c r="A1938" s="52" t="s">
        <v>2002</v>
      </c>
      <c r="B1938" s="52"/>
      <c r="C1938" s="52"/>
      <c r="D1938" s="52"/>
      <c r="E1938" s="52"/>
      <c r="F1938" s="52"/>
    </row>
    <row r="1939" spans="1:6" hidden="1" outlineLevel="1" x14ac:dyDescent="0.2">
      <c r="A1939" s="52" t="s">
        <v>2003</v>
      </c>
      <c r="B1939" s="52"/>
      <c r="C1939" s="52"/>
      <c r="D1939" s="52"/>
      <c r="E1939" s="52"/>
      <c r="F1939" s="52"/>
    </row>
    <row r="1940" spans="1:6" hidden="1" outlineLevel="1" x14ac:dyDescent="0.2">
      <c r="A1940" s="52" t="s">
        <v>2004</v>
      </c>
      <c r="B1940" s="52"/>
      <c r="C1940" s="52"/>
      <c r="D1940" s="52"/>
      <c r="E1940" s="52"/>
      <c r="F1940" s="52"/>
    </row>
    <row r="1941" spans="1:6" hidden="1" outlineLevel="1" x14ac:dyDescent="0.2">
      <c r="A1941" s="52" t="s">
        <v>2005</v>
      </c>
      <c r="B1941" s="52"/>
      <c r="C1941" s="52"/>
      <c r="D1941" s="52"/>
      <c r="E1941" s="52"/>
      <c r="F1941" s="52"/>
    </row>
    <row r="1942" spans="1:6" hidden="1" outlineLevel="1" x14ac:dyDescent="0.2">
      <c r="A1942" s="43"/>
      <c r="B1942" s="43"/>
      <c r="C1942" s="43"/>
      <c r="D1942" s="43"/>
      <c r="E1942" s="43"/>
      <c r="F1942" s="43"/>
    </row>
    <row r="1943" spans="1:6" ht="16.5" hidden="1" outlineLevel="1" x14ac:dyDescent="0.2">
      <c r="A1943" s="53" t="s">
        <v>2006</v>
      </c>
      <c r="B1943" s="53"/>
      <c r="C1943" s="53"/>
      <c r="D1943" s="53"/>
      <c r="E1943" s="53"/>
      <c r="F1943" s="53"/>
    </row>
    <row r="1944" spans="1:6" hidden="1" outlineLevel="1" x14ac:dyDescent="0.2">
      <c r="A1944" s="52" t="s">
        <v>2007</v>
      </c>
      <c r="B1944" s="52"/>
      <c r="C1944" s="52"/>
      <c r="D1944" s="52"/>
      <c r="E1944" s="52"/>
      <c r="F1944" s="52"/>
    </row>
    <row r="1945" spans="1:6" hidden="1" outlineLevel="1" x14ac:dyDescent="0.2">
      <c r="A1945" s="52" t="s">
        <v>2008</v>
      </c>
      <c r="B1945" s="52"/>
      <c r="C1945" s="52"/>
      <c r="D1945" s="52"/>
      <c r="E1945" s="52"/>
      <c r="F1945" s="52"/>
    </row>
    <row r="1946" spans="1:6" hidden="1" outlineLevel="1" x14ac:dyDescent="0.2">
      <c r="A1946" s="52" t="s">
        <v>2009</v>
      </c>
      <c r="B1946" s="52"/>
      <c r="C1946" s="52"/>
      <c r="D1946" s="52"/>
      <c r="E1946" s="52"/>
      <c r="F1946" s="52"/>
    </row>
    <row r="1947" spans="1:6" hidden="1" outlineLevel="1" x14ac:dyDescent="0.2">
      <c r="A1947" s="52" t="s">
        <v>2010</v>
      </c>
      <c r="B1947" s="52"/>
      <c r="C1947" s="52"/>
      <c r="D1947" s="52"/>
      <c r="E1947" s="52"/>
      <c r="F1947" s="52"/>
    </row>
    <row r="1948" spans="1:6" hidden="1" outlineLevel="1" x14ac:dyDescent="0.2">
      <c r="A1948" s="52" t="s">
        <v>2011</v>
      </c>
      <c r="B1948" s="52"/>
      <c r="C1948" s="52"/>
      <c r="D1948" s="52"/>
      <c r="E1948" s="52"/>
      <c r="F1948" s="52"/>
    </row>
    <row r="1949" spans="1:6" hidden="1" outlineLevel="1" x14ac:dyDescent="0.2">
      <c r="A1949" s="52" t="s">
        <v>2012</v>
      </c>
      <c r="B1949" s="52"/>
      <c r="C1949" s="52"/>
      <c r="D1949" s="52"/>
      <c r="E1949" s="52"/>
      <c r="F1949" s="52"/>
    </row>
    <row r="1950" spans="1:6" hidden="1" outlineLevel="1" x14ac:dyDescent="0.2">
      <c r="A1950" s="52" t="s">
        <v>2087</v>
      </c>
      <c r="B1950" s="52"/>
      <c r="C1950" s="52"/>
      <c r="D1950" s="52"/>
      <c r="E1950" s="52"/>
      <c r="F1950" s="52"/>
    </row>
    <row r="1951" spans="1:6" hidden="1" outlineLevel="1" x14ac:dyDescent="0.2">
      <c r="A1951" s="52" t="s">
        <v>2088</v>
      </c>
      <c r="B1951" s="52"/>
      <c r="C1951" s="52"/>
      <c r="D1951" s="52"/>
      <c r="E1951" s="52"/>
      <c r="F1951" s="52"/>
    </row>
    <row r="1952" spans="1:6" hidden="1" outlineLevel="1" x14ac:dyDescent="0.2">
      <c r="A1952" s="52" t="s">
        <v>2089</v>
      </c>
      <c r="B1952" s="52"/>
      <c r="C1952" s="52"/>
      <c r="D1952" s="52"/>
      <c r="E1952" s="52"/>
      <c r="F1952" s="52"/>
    </row>
    <row r="1953" spans="1:6" hidden="1" outlineLevel="1" x14ac:dyDescent="0.2">
      <c r="A1953" s="52" t="s">
        <v>2013</v>
      </c>
      <c r="B1953" s="52"/>
      <c r="C1953" s="52"/>
      <c r="D1953" s="52"/>
      <c r="E1953" s="52"/>
      <c r="F1953" s="52"/>
    </row>
    <row r="1954" spans="1:6" hidden="1" outlineLevel="1" x14ac:dyDescent="0.2">
      <c r="A1954" s="52" t="s">
        <v>2014</v>
      </c>
      <c r="B1954" s="52"/>
      <c r="C1954" s="52"/>
      <c r="D1954" s="52"/>
      <c r="E1954" s="52"/>
      <c r="F1954" s="52"/>
    </row>
    <row r="1955" spans="1:6" hidden="1" outlineLevel="1" x14ac:dyDescent="0.2">
      <c r="A1955" s="43"/>
      <c r="B1955" s="43"/>
      <c r="C1955" s="43"/>
      <c r="D1955" s="43"/>
      <c r="E1955" s="43"/>
      <c r="F1955" s="43"/>
    </row>
    <row r="1956" spans="1:6" ht="16.5" hidden="1" outlineLevel="1" x14ac:dyDescent="0.2">
      <c r="A1956" s="53" t="s">
        <v>2015</v>
      </c>
      <c r="B1956" s="53"/>
      <c r="C1956" s="53"/>
      <c r="D1956" s="53"/>
      <c r="E1956" s="53"/>
      <c r="F1956" s="53"/>
    </row>
    <row r="1957" spans="1:6" hidden="1" outlineLevel="1" x14ac:dyDescent="0.2">
      <c r="A1957" s="52" t="s">
        <v>2016</v>
      </c>
      <c r="B1957" s="52"/>
      <c r="C1957" s="52"/>
      <c r="D1957" s="52"/>
      <c r="E1957" s="52"/>
      <c r="F1957" s="52"/>
    </row>
    <row r="1958" spans="1:6" hidden="1" outlineLevel="1" x14ac:dyDescent="0.2">
      <c r="A1958" s="52" t="s">
        <v>2017</v>
      </c>
      <c r="B1958" s="52"/>
      <c r="C1958" s="52"/>
      <c r="D1958" s="52"/>
      <c r="E1958" s="52"/>
      <c r="F1958" s="52"/>
    </row>
    <row r="1959" spans="1:6" hidden="1" outlineLevel="1" x14ac:dyDescent="0.2">
      <c r="A1959" s="52" t="s">
        <v>2018</v>
      </c>
      <c r="B1959" s="52"/>
      <c r="C1959" s="52"/>
      <c r="D1959" s="52"/>
      <c r="E1959" s="52"/>
      <c r="F1959" s="52"/>
    </row>
    <row r="1960" spans="1:6" hidden="1" outlineLevel="1" x14ac:dyDescent="0.2">
      <c r="A1960" s="43"/>
      <c r="B1960" s="43"/>
      <c r="C1960" s="43"/>
      <c r="D1960" s="43"/>
      <c r="E1960" s="43"/>
      <c r="F1960" s="43"/>
    </row>
    <row r="1961" spans="1:6" ht="16.5" hidden="1" outlineLevel="1" x14ac:dyDescent="0.2">
      <c r="A1961" s="53" t="s">
        <v>2019</v>
      </c>
      <c r="B1961" s="53"/>
      <c r="C1961" s="53"/>
      <c r="D1961" s="53"/>
      <c r="E1961" s="53"/>
      <c r="F1961" s="53"/>
    </row>
    <row r="1962" spans="1:6" hidden="1" outlineLevel="1" x14ac:dyDescent="0.2">
      <c r="A1962" s="52" t="s">
        <v>2020</v>
      </c>
      <c r="B1962" s="52"/>
      <c r="C1962" s="52"/>
      <c r="D1962" s="52"/>
      <c r="E1962" s="52"/>
      <c r="F1962" s="52"/>
    </row>
    <row r="1963" spans="1:6" hidden="1" outlineLevel="1" x14ac:dyDescent="0.2">
      <c r="A1963" s="52" t="s">
        <v>2021</v>
      </c>
      <c r="B1963" s="52"/>
      <c r="C1963" s="52"/>
      <c r="D1963" s="52"/>
      <c r="E1963" s="52"/>
      <c r="F1963" s="52"/>
    </row>
    <row r="1964" spans="1:6" hidden="1" outlineLevel="1" x14ac:dyDescent="0.2">
      <c r="A1964" s="52" t="s">
        <v>2022</v>
      </c>
      <c r="B1964" s="52"/>
      <c r="C1964" s="52"/>
      <c r="D1964" s="52"/>
      <c r="E1964" s="52"/>
      <c r="F1964" s="52"/>
    </row>
    <row r="1965" spans="1:6" hidden="1" outlineLevel="1" x14ac:dyDescent="0.2">
      <c r="A1965" s="52" t="s">
        <v>2023</v>
      </c>
      <c r="B1965" s="52"/>
      <c r="C1965" s="52"/>
      <c r="D1965" s="52"/>
      <c r="E1965" s="52"/>
      <c r="F1965" s="52"/>
    </row>
    <row r="1966" spans="1:6" hidden="1" outlineLevel="1" x14ac:dyDescent="0.2">
      <c r="A1966" s="52" t="s">
        <v>2024</v>
      </c>
      <c r="B1966" s="52"/>
      <c r="C1966" s="52"/>
      <c r="D1966" s="52"/>
      <c r="E1966" s="52"/>
      <c r="F1966" s="52"/>
    </row>
    <row r="1967" spans="1:6" hidden="1" outlineLevel="1" x14ac:dyDescent="0.2">
      <c r="A1967" s="52" t="s">
        <v>2025</v>
      </c>
      <c r="B1967" s="52"/>
      <c r="C1967" s="52"/>
      <c r="D1967" s="52"/>
      <c r="E1967" s="52"/>
      <c r="F1967" s="52"/>
    </row>
    <row r="1968" spans="1:6" hidden="1" outlineLevel="1" x14ac:dyDescent="0.2">
      <c r="A1968" s="52" t="s">
        <v>2026</v>
      </c>
      <c r="B1968" s="52"/>
      <c r="C1968" s="52"/>
      <c r="D1968" s="52"/>
      <c r="E1968" s="52"/>
      <c r="F1968" s="52"/>
    </row>
    <row r="1969" spans="1:6" hidden="1" outlineLevel="1" x14ac:dyDescent="0.2">
      <c r="A1969" s="52" t="s">
        <v>2027</v>
      </c>
      <c r="B1969" s="52"/>
      <c r="C1969" s="52"/>
      <c r="D1969" s="52"/>
      <c r="E1969" s="52"/>
      <c r="F1969" s="52"/>
    </row>
    <row r="1970" spans="1:6" hidden="1" outlineLevel="1" x14ac:dyDescent="0.2">
      <c r="A1970" s="52" t="s">
        <v>2028</v>
      </c>
      <c r="B1970" s="52"/>
      <c r="C1970" s="52"/>
      <c r="D1970" s="52"/>
      <c r="E1970" s="52"/>
      <c r="F1970" s="52"/>
    </row>
    <row r="1971" spans="1:6" hidden="1" outlineLevel="1" x14ac:dyDescent="0.2">
      <c r="A1971" s="43"/>
      <c r="B1971" s="43"/>
      <c r="C1971" s="43"/>
      <c r="D1971" s="43"/>
      <c r="E1971" s="43"/>
      <c r="F1971" s="43"/>
    </row>
    <row r="1972" spans="1:6" ht="16.5" hidden="1" outlineLevel="1" x14ac:dyDescent="0.2">
      <c r="A1972" s="53" t="s">
        <v>2029</v>
      </c>
      <c r="B1972" s="53"/>
      <c r="C1972" s="53"/>
      <c r="D1972" s="53"/>
      <c r="E1972" s="53"/>
      <c r="F1972" s="53"/>
    </row>
    <row r="1973" spans="1:6" hidden="1" outlineLevel="1" x14ac:dyDescent="0.2">
      <c r="A1973" s="52" t="s">
        <v>2030</v>
      </c>
      <c r="B1973" s="52"/>
      <c r="C1973" s="52"/>
      <c r="D1973" s="52"/>
      <c r="E1973" s="52"/>
      <c r="F1973" s="52"/>
    </row>
    <row r="1974" spans="1:6" hidden="1" outlineLevel="1" x14ac:dyDescent="0.2">
      <c r="A1974" s="52" t="s">
        <v>2031</v>
      </c>
      <c r="B1974" s="52"/>
      <c r="C1974" s="52"/>
      <c r="D1974" s="52"/>
      <c r="E1974" s="52"/>
      <c r="F1974" s="52"/>
    </row>
    <row r="1975" spans="1:6" ht="66" hidden="1" customHeight="1" outlineLevel="1" x14ac:dyDescent="0.2">
      <c r="A1975" s="54"/>
      <c r="B1975" s="54"/>
      <c r="C1975" s="54"/>
      <c r="D1975" s="54"/>
      <c r="E1975" s="54"/>
      <c r="F1975" s="54"/>
    </row>
    <row r="1976" spans="1:6" hidden="1" outlineLevel="1" x14ac:dyDescent="0.2">
      <c r="A1976" s="52" t="s">
        <v>2032</v>
      </c>
      <c r="B1976" s="52"/>
      <c r="C1976" s="52"/>
      <c r="D1976" s="52"/>
      <c r="E1976" s="52"/>
      <c r="F1976" s="52"/>
    </row>
    <row r="1977" spans="1:6" hidden="1" outlineLevel="1" x14ac:dyDescent="0.2">
      <c r="A1977" s="52" t="s">
        <v>2033</v>
      </c>
      <c r="B1977" s="52"/>
      <c r="C1977" s="52"/>
      <c r="D1977" s="52"/>
      <c r="E1977" s="52"/>
      <c r="F1977" s="52"/>
    </row>
    <row r="1978" spans="1:6" hidden="1" outlineLevel="1" x14ac:dyDescent="0.2">
      <c r="A1978" s="52" t="s">
        <v>2034</v>
      </c>
      <c r="B1978" s="52"/>
      <c r="C1978" s="52"/>
      <c r="D1978" s="52"/>
      <c r="E1978" s="52"/>
      <c r="F1978" s="52"/>
    </row>
    <row r="1979" spans="1:6" hidden="1" outlineLevel="1" x14ac:dyDescent="0.2">
      <c r="A1979" s="52" t="s">
        <v>2035</v>
      </c>
      <c r="B1979" s="52"/>
      <c r="C1979" s="52"/>
      <c r="D1979" s="52"/>
      <c r="E1979" s="52"/>
      <c r="F1979" s="52"/>
    </row>
    <row r="1980" spans="1:6" hidden="1" outlineLevel="1" x14ac:dyDescent="0.2">
      <c r="A1980" s="52" t="s">
        <v>2036</v>
      </c>
      <c r="B1980" s="52"/>
      <c r="C1980" s="52"/>
      <c r="D1980" s="52"/>
      <c r="E1980" s="52"/>
      <c r="F1980" s="52"/>
    </row>
    <row r="1981" spans="1:6" hidden="1" outlineLevel="1" x14ac:dyDescent="0.2">
      <c r="A1981" s="52" t="s">
        <v>2037</v>
      </c>
      <c r="B1981" s="52"/>
      <c r="C1981" s="52"/>
      <c r="D1981" s="52"/>
      <c r="E1981" s="52"/>
      <c r="F1981" s="52"/>
    </row>
    <row r="1982" spans="1:6" hidden="1" outlineLevel="1" x14ac:dyDescent="0.2">
      <c r="A1982" s="52" t="s">
        <v>2038</v>
      </c>
      <c r="B1982" s="52"/>
      <c r="C1982" s="52"/>
      <c r="D1982" s="52"/>
      <c r="E1982" s="52"/>
      <c r="F1982" s="52"/>
    </row>
    <row r="1983" spans="1:6" hidden="1" outlineLevel="1" x14ac:dyDescent="0.2">
      <c r="A1983" s="52" t="s">
        <v>2039</v>
      </c>
      <c r="B1983" s="52"/>
      <c r="C1983" s="52"/>
      <c r="D1983" s="52"/>
      <c r="E1983" s="52"/>
      <c r="F1983" s="52"/>
    </row>
    <row r="1984" spans="1:6" hidden="1" outlineLevel="1" x14ac:dyDescent="0.2">
      <c r="A1984" s="52" t="s">
        <v>2040</v>
      </c>
      <c r="B1984" s="52"/>
      <c r="C1984" s="52"/>
      <c r="D1984" s="52"/>
      <c r="E1984" s="52"/>
      <c r="F1984" s="52"/>
    </row>
    <row r="1985" spans="1:6" hidden="1" outlineLevel="1" x14ac:dyDescent="0.2">
      <c r="A1985" s="52" t="s">
        <v>2041</v>
      </c>
      <c r="B1985" s="52"/>
      <c r="C1985" s="52"/>
      <c r="D1985" s="52"/>
      <c r="E1985" s="52"/>
      <c r="F1985" s="52"/>
    </row>
    <row r="1986" spans="1:6" hidden="1" outlineLevel="1" x14ac:dyDescent="0.2">
      <c r="A1986" s="52" t="s">
        <v>2042</v>
      </c>
      <c r="B1986" s="52"/>
      <c r="C1986" s="52"/>
      <c r="D1986" s="52"/>
      <c r="E1986" s="52"/>
      <c r="F1986" s="52"/>
    </row>
    <row r="1987" spans="1:6" hidden="1" outlineLevel="1" x14ac:dyDescent="0.2">
      <c r="A1987" s="52" t="s">
        <v>2043</v>
      </c>
      <c r="B1987" s="52"/>
      <c r="C1987" s="52"/>
      <c r="D1987" s="52"/>
      <c r="E1987" s="52"/>
      <c r="F1987" s="52"/>
    </row>
    <row r="1988" spans="1:6" hidden="1" outlineLevel="1" x14ac:dyDescent="0.2">
      <c r="A1988" s="52" t="s">
        <v>2044</v>
      </c>
      <c r="B1988" s="52"/>
      <c r="C1988" s="52"/>
      <c r="D1988" s="52"/>
      <c r="E1988" s="52"/>
      <c r="F1988" s="52"/>
    </row>
    <row r="1989" spans="1:6" hidden="1" outlineLevel="1" x14ac:dyDescent="0.2">
      <c r="A1989" s="52" t="s">
        <v>2045</v>
      </c>
      <c r="B1989" s="52"/>
      <c r="C1989" s="52"/>
      <c r="D1989" s="52"/>
      <c r="E1989" s="52"/>
      <c r="F1989" s="52"/>
    </row>
    <row r="1990" spans="1:6" hidden="1" outlineLevel="1" x14ac:dyDescent="0.2">
      <c r="A1990" s="52" t="s">
        <v>2046</v>
      </c>
      <c r="B1990" s="52"/>
      <c r="C1990" s="52"/>
      <c r="D1990" s="52"/>
      <c r="E1990" s="52"/>
      <c r="F1990" s="52"/>
    </row>
    <row r="1991" spans="1:6" hidden="1" outlineLevel="1" x14ac:dyDescent="0.2">
      <c r="A1991" s="52" t="s">
        <v>2047</v>
      </c>
      <c r="B1991" s="52"/>
      <c r="C1991" s="52"/>
      <c r="D1991" s="52"/>
      <c r="E1991" s="52"/>
      <c r="F1991" s="52"/>
    </row>
    <row r="1992" spans="1:6" hidden="1" outlineLevel="1" x14ac:dyDescent="0.2">
      <c r="A1992" s="52" t="s">
        <v>2048</v>
      </c>
      <c r="B1992" s="52"/>
      <c r="C1992" s="52"/>
      <c r="D1992" s="52"/>
      <c r="E1992" s="52"/>
      <c r="F1992" s="52"/>
    </row>
    <row r="1993" spans="1:6" hidden="1" outlineLevel="1" x14ac:dyDescent="0.2">
      <c r="A1993" s="43"/>
      <c r="B1993" s="43"/>
      <c r="C1993" s="43"/>
      <c r="D1993" s="43"/>
      <c r="E1993" s="43"/>
      <c r="F1993" s="43"/>
    </row>
    <row r="1994" spans="1:6" ht="16.5" hidden="1" outlineLevel="1" x14ac:dyDescent="0.2">
      <c r="A1994" s="53" t="s">
        <v>2049</v>
      </c>
      <c r="B1994" s="53"/>
      <c r="C1994" s="53"/>
      <c r="D1994" s="53"/>
      <c r="E1994" s="53"/>
      <c r="F1994" s="53"/>
    </row>
    <row r="1995" spans="1:6" hidden="1" outlineLevel="1" x14ac:dyDescent="0.2">
      <c r="A1995" s="52" t="s">
        <v>2050</v>
      </c>
      <c r="B1995" s="52"/>
      <c r="C1995" s="52"/>
      <c r="D1995" s="52"/>
      <c r="E1995" s="52"/>
      <c r="F1995" s="52"/>
    </row>
    <row r="1996" spans="1:6" hidden="1" outlineLevel="1" x14ac:dyDescent="0.2">
      <c r="A1996" s="52" t="s">
        <v>2051</v>
      </c>
      <c r="B1996" s="52"/>
      <c r="C1996" s="52"/>
      <c r="D1996" s="52"/>
      <c r="E1996" s="52"/>
      <c r="F1996" s="52"/>
    </row>
    <row r="1997" spans="1:6" hidden="1" outlineLevel="1" x14ac:dyDescent="0.2">
      <c r="A1997" s="52" t="s">
        <v>2052</v>
      </c>
      <c r="B1997" s="52"/>
      <c r="C1997" s="52"/>
      <c r="D1997" s="52"/>
      <c r="E1997" s="52"/>
      <c r="F1997" s="52"/>
    </row>
    <row r="1998" spans="1:6" hidden="1" outlineLevel="1" x14ac:dyDescent="0.2">
      <c r="A1998" s="52" t="s">
        <v>2053</v>
      </c>
      <c r="B1998" s="52"/>
      <c r="C1998" s="52"/>
      <c r="D1998" s="52"/>
      <c r="E1998" s="52"/>
      <c r="F1998" s="52"/>
    </row>
    <row r="1999" spans="1:6" hidden="1" outlineLevel="1" x14ac:dyDescent="0.2">
      <c r="A1999" s="52" t="s">
        <v>2076</v>
      </c>
      <c r="B1999" s="52"/>
      <c r="C1999" s="52"/>
      <c r="D1999" s="52"/>
      <c r="E1999" s="52"/>
      <c r="F1999" s="52"/>
    </row>
    <row r="2000" spans="1:6" hidden="1" outlineLevel="1" x14ac:dyDescent="0.2">
      <c r="A2000" s="52" t="s">
        <v>2077</v>
      </c>
      <c r="B2000" s="52"/>
      <c r="C2000" s="52"/>
      <c r="D2000" s="52"/>
      <c r="E2000" s="52"/>
      <c r="F2000" s="52"/>
    </row>
    <row r="2001" spans="1:6" hidden="1" outlineLevel="1" x14ac:dyDescent="0.2">
      <c r="A2001" s="52" t="s">
        <v>2078</v>
      </c>
      <c r="B2001" s="52"/>
      <c r="C2001" s="52"/>
      <c r="D2001" s="52"/>
      <c r="E2001" s="52"/>
      <c r="F2001" s="52"/>
    </row>
    <row r="2002" spans="1:6" hidden="1" outlineLevel="1" x14ac:dyDescent="0.2">
      <c r="A2002" s="52" t="s">
        <v>2054</v>
      </c>
      <c r="B2002" s="52"/>
      <c r="C2002" s="52"/>
      <c r="D2002" s="52"/>
      <c r="E2002" s="52"/>
      <c r="F2002" s="52"/>
    </row>
    <row r="2003" spans="1:6" hidden="1" outlineLevel="1" x14ac:dyDescent="0.2">
      <c r="A2003" s="52" t="s">
        <v>2055</v>
      </c>
      <c r="B2003" s="52"/>
      <c r="C2003" s="52"/>
      <c r="D2003" s="52"/>
      <c r="E2003" s="52"/>
      <c r="F2003" s="52"/>
    </row>
    <row r="2004" spans="1:6" hidden="1" outlineLevel="1" x14ac:dyDescent="0.2">
      <c r="A2004" s="52" t="s">
        <v>2056</v>
      </c>
      <c r="B2004" s="52"/>
      <c r="C2004" s="52"/>
      <c r="D2004" s="52"/>
      <c r="E2004" s="52"/>
      <c r="F2004" s="52"/>
    </row>
    <row r="2005" spans="1:6" hidden="1" outlineLevel="1" x14ac:dyDescent="0.2">
      <c r="A2005" s="43"/>
      <c r="B2005" s="43"/>
      <c r="C2005" s="43"/>
      <c r="D2005" s="43"/>
      <c r="E2005" s="43"/>
      <c r="F2005" s="43"/>
    </row>
    <row r="2006" spans="1:6" hidden="1" outlineLevel="1" x14ac:dyDescent="0.2">
      <c r="A2006" s="43"/>
      <c r="B2006" s="43"/>
      <c r="C2006" s="43"/>
      <c r="D2006" s="43"/>
      <c r="E2006" s="43"/>
      <c r="F2006" s="43"/>
    </row>
    <row r="2007" spans="1:6" x14ac:dyDescent="0.2">
      <c r="A2007" s="43"/>
      <c r="B2007" s="43"/>
      <c r="C2007" s="43"/>
      <c r="D2007" s="43"/>
      <c r="E2007" s="43"/>
      <c r="F2007" s="43"/>
    </row>
  </sheetData>
  <mergeCells count="689">
    <mergeCell ref="A1934:F1934"/>
    <mergeCell ref="A1935:F1935"/>
    <mergeCell ref="A1936:F1936"/>
    <mergeCell ref="A1941:F1941"/>
    <mergeCell ref="A1956:F1956"/>
    <mergeCell ref="A1959:F1959"/>
    <mergeCell ref="A1987:F1987"/>
    <mergeCell ref="A1990:F1990"/>
    <mergeCell ref="A2002:F2002"/>
    <mergeCell ref="A1986:F1986"/>
    <mergeCell ref="A1964:F1964"/>
    <mergeCell ref="A1967:F1967"/>
    <mergeCell ref="A1965:F1965"/>
    <mergeCell ref="A1977:F1977"/>
    <mergeCell ref="A1998:F1998"/>
    <mergeCell ref="A1999:F1999"/>
    <mergeCell ref="A1989:F1989"/>
    <mergeCell ref="A1992:F1992"/>
    <mergeCell ref="A1938:F1938"/>
    <mergeCell ref="A1943:F1943"/>
    <mergeCell ref="A1944:F1944"/>
    <mergeCell ref="A1991:F1991"/>
    <mergeCell ref="A2003:F2003"/>
    <mergeCell ref="A2004:F2004"/>
    <mergeCell ref="A1988:F1988"/>
    <mergeCell ref="A2000:F2000"/>
    <mergeCell ref="A2001:F2001"/>
    <mergeCell ref="A1:F1"/>
    <mergeCell ref="A2:F2"/>
    <mergeCell ref="A3:F3"/>
    <mergeCell ref="A4:F4"/>
    <mergeCell ref="A5:F5"/>
    <mergeCell ref="A7:F7"/>
    <mergeCell ref="A20:F20"/>
    <mergeCell ref="A21:F21"/>
    <mergeCell ref="A22:F22"/>
    <mergeCell ref="A14:F14"/>
    <mergeCell ref="A15:F15"/>
    <mergeCell ref="A16:F16"/>
    <mergeCell ref="A8:F8"/>
    <mergeCell ref="A9:F9"/>
    <mergeCell ref="A10:F10"/>
    <mergeCell ref="A11:F11"/>
    <mergeCell ref="A12:F12"/>
    <mergeCell ref="A13:F13"/>
    <mergeCell ref="A23:F23"/>
    <mergeCell ref="A24:F24"/>
    <mergeCell ref="A25:F25"/>
    <mergeCell ref="A17:F17"/>
    <mergeCell ref="A18:F18"/>
    <mergeCell ref="A19:F19"/>
    <mergeCell ref="A32:F32"/>
    <mergeCell ref="A33:F33"/>
    <mergeCell ref="A34:F34"/>
    <mergeCell ref="A35:F35"/>
    <mergeCell ref="A36:F36"/>
    <mergeCell ref="A37:F37"/>
    <mergeCell ref="A26:F26"/>
    <mergeCell ref="A27:F27"/>
    <mergeCell ref="A28:F28"/>
    <mergeCell ref="A29:F29"/>
    <mergeCell ref="A30:F30"/>
    <mergeCell ref="A31:F31"/>
    <mergeCell ref="A45:F45"/>
    <mergeCell ref="A46:F46"/>
    <mergeCell ref="A47:F47"/>
    <mergeCell ref="A48:F48"/>
    <mergeCell ref="A49:F49"/>
    <mergeCell ref="A50:F50"/>
    <mergeCell ref="A38:F38"/>
    <mergeCell ref="A39:F39"/>
    <mergeCell ref="A41:F41"/>
    <mergeCell ref="A42:F42"/>
    <mergeCell ref="A43:F43"/>
    <mergeCell ref="A44:F44"/>
    <mergeCell ref="A59:F59"/>
    <mergeCell ref="A60:F60"/>
    <mergeCell ref="A61:F61"/>
    <mergeCell ref="A62:F62"/>
    <mergeCell ref="A63:F63"/>
    <mergeCell ref="A64:F64"/>
    <mergeCell ref="A52:F52"/>
    <mergeCell ref="A53:F53"/>
    <mergeCell ref="A54:F54"/>
    <mergeCell ref="A55:F55"/>
    <mergeCell ref="A56:F56"/>
    <mergeCell ref="A58:F58"/>
    <mergeCell ref="A71:F71"/>
    <mergeCell ref="A73:F73"/>
    <mergeCell ref="A74:F74"/>
    <mergeCell ref="A75:F75"/>
    <mergeCell ref="A76:F76"/>
    <mergeCell ref="A77:F77"/>
    <mergeCell ref="A65:F65"/>
    <mergeCell ref="A66:F66"/>
    <mergeCell ref="A67:F67"/>
    <mergeCell ref="A68:F68"/>
    <mergeCell ref="A69:F69"/>
    <mergeCell ref="A70:F70"/>
    <mergeCell ref="A85:F85"/>
    <mergeCell ref="A86:F86"/>
    <mergeCell ref="A87:F87"/>
    <mergeCell ref="A88:F88"/>
    <mergeCell ref="A89:F89"/>
    <mergeCell ref="A90:F90"/>
    <mergeCell ref="A78:F78"/>
    <mergeCell ref="A79:F79"/>
    <mergeCell ref="A80:F80"/>
    <mergeCell ref="A82:F82"/>
    <mergeCell ref="A83:F83"/>
    <mergeCell ref="A84:F84"/>
    <mergeCell ref="A97:F97"/>
    <mergeCell ref="A98:F98"/>
    <mergeCell ref="A99:F99"/>
    <mergeCell ref="A100:F100"/>
    <mergeCell ref="A101:F101"/>
    <mergeCell ref="A102:F102"/>
    <mergeCell ref="A91:F91"/>
    <mergeCell ref="A92:F92"/>
    <mergeCell ref="A93:F93"/>
    <mergeCell ref="A94:F94"/>
    <mergeCell ref="A95:F95"/>
    <mergeCell ref="A96:F96"/>
    <mergeCell ref="A110:F110"/>
    <mergeCell ref="A111:F111"/>
    <mergeCell ref="A112:F112"/>
    <mergeCell ref="A113:F113"/>
    <mergeCell ref="A114:F114"/>
    <mergeCell ref="A115:F115"/>
    <mergeCell ref="A103:F103"/>
    <mergeCell ref="A105:F105"/>
    <mergeCell ref="A106:F106"/>
    <mergeCell ref="A107:F107"/>
    <mergeCell ref="A108:F108"/>
    <mergeCell ref="A109:F109"/>
    <mergeCell ref="A122:F122"/>
    <mergeCell ref="A123:F123"/>
    <mergeCell ref="A124:F124"/>
    <mergeCell ref="A125:F125"/>
    <mergeCell ref="A126:F126"/>
    <mergeCell ref="A128:F128"/>
    <mergeCell ref="A116:F116"/>
    <mergeCell ref="A117:F117"/>
    <mergeCell ref="A118:F118"/>
    <mergeCell ref="A119:F119"/>
    <mergeCell ref="A120:F120"/>
    <mergeCell ref="A121:F121"/>
    <mergeCell ref="A136:F136"/>
    <mergeCell ref="A137:F137"/>
    <mergeCell ref="A138:F138"/>
    <mergeCell ref="A139:F139"/>
    <mergeCell ref="A140:F140"/>
    <mergeCell ref="A141:F141"/>
    <mergeCell ref="A129:F129"/>
    <mergeCell ref="A130:F130"/>
    <mergeCell ref="A131:F131"/>
    <mergeCell ref="A132:F132"/>
    <mergeCell ref="A133:F133"/>
    <mergeCell ref="A135:F135"/>
    <mergeCell ref="A149:F149"/>
    <mergeCell ref="A152:F152"/>
    <mergeCell ref="A153:F153"/>
    <mergeCell ref="A154:F154"/>
    <mergeCell ref="A155:F155"/>
    <mergeCell ref="A156:F156"/>
    <mergeCell ref="A143:F143"/>
    <mergeCell ref="A144:F144"/>
    <mergeCell ref="A145:F145"/>
    <mergeCell ref="A146:F146"/>
    <mergeCell ref="A147:F147"/>
    <mergeCell ref="A148:F148"/>
    <mergeCell ref="A164:F164"/>
    <mergeCell ref="A165:F165"/>
    <mergeCell ref="A166:F166"/>
    <mergeCell ref="A167:F167"/>
    <mergeCell ref="A168:F168"/>
    <mergeCell ref="A169:F169"/>
    <mergeCell ref="A158:F158"/>
    <mergeCell ref="A159:F159"/>
    <mergeCell ref="A160:F160"/>
    <mergeCell ref="A161:F161"/>
    <mergeCell ref="A162:F162"/>
    <mergeCell ref="A163:F163"/>
    <mergeCell ref="A177:F177"/>
    <mergeCell ref="A178:F178"/>
    <mergeCell ref="A179:F179"/>
    <mergeCell ref="A180:F180"/>
    <mergeCell ref="A181:F181"/>
    <mergeCell ref="A182:F182"/>
    <mergeCell ref="A170:F170"/>
    <mergeCell ref="A172:F172"/>
    <mergeCell ref="A173:F173"/>
    <mergeCell ref="A174:F174"/>
    <mergeCell ref="A175:F175"/>
    <mergeCell ref="A176:F176"/>
    <mergeCell ref="A189:F189"/>
    <mergeCell ref="A190:F190"/>
    <mergeCell ref="A191:F191"/>
    <mergeCell ref="A192:F192"/>
    <mergeCell ref="A193:F193"/>
    <mergeCell ref="A194:F194"/>
    <mergeCell ref="A183:F183"/>
    <mergeCell ref="A184:F184"/>
    <mergeCell ref="A185:F185"/>
    <mergeCell ref="A186:F186"/>
    <mergeCell ref="A187:F187"/>
    <mergeCell ref="A188:F188"/>
    <mergeCell ref="A202:F202"/>
    <mergeCell ref="A203:F203"/>
    <mergeCell ref="A204:F204"/>
    <mergeCell ref="A205:F205"/>
    <mergeCell ref="A206:F206"/>
    <mergeCell ref="A207:F207"/>
    <mergeCell ref="A195:F195"/>
    <mergeCell ref="A196:F196"/>
    <mergeCell ref="A197:F197"/>
    <mergeCell ref="A198:F198"/>
    <mergeCell ref="A199:F199"/>
    <mergeCell ref="A200:F200"/>
    <mergeCell ref="A215:F215"/>
    <mergeCell ref="A216:F216"/>
    <mergeCell ref="A217:F217"/>
    <mergeCell ref="A218:F218"/>
    <mergeCell ref="A219:F219"/>
    <mergeCell ref="A220:F220"/>
    <mergeCell ref="A208:F208"/>
    <mergeCell ref="A209:F209"/>
    <mergeCell ref="A210:F210"/>
    <mergeCell ref="A212:F212"/>
    <mergeCell ref="A213:F213"/>
    <mergeCell ref="A214:F214"/>
    <mergeCell ref="A227:F227"/>
    <mergeCell ref="A229:F229"/>
    <mergeCell ref="A230:F230"/>
    <mergeCell ref="A231:F231"/>
    <mergeCell ref="A232:F232"/>
    <mergeCell ref="A233:F233"/>
    <mergeCell ref="A221:F221"/>
    <mergeCell ref="A222:F222"/>
    <mergeCell ref="A223:F223"/>
    <mergeCell ref="A224:F224"/>
    <mergeCell ref="A225:F225"/>
    <mergeCell ref="A226:F226"/>
    <mergeCell ref="A240:F240"/>
    <mergeCell ref="A242:F242"/>
    <mergeCell ref="A243:F243"/>
    <mergeCell ref="A244:F244"/>
    <mergeCell ref="A245:F245"/>
    <mergeCell ref="A246:F246"/>
    <mergeCell ref="A234:F234"/>
    <mergeCell ref="A235:F235"/>
    <mergeCell ref="A236:F236"/>
    <mergeCell ref="A237:F237"/>
    <mergeCell ref="A238:F238"/>
    <mergeCell ref="A239:F239"/>
    <mergeCell ref="A254:F254"/>
    <mergeCell ref="A255:F255"/>
    <mergeCell ref="A256:F256"/>
    <mergeCell ref="A257:F257"/>
    <mergeCell ref="A258:F258"/>
    <mergeCell ref="A259:F259"/>
    <mergeCell ref="A247:F247"/>
    <mergeCell ref="A248:F248"/>
    <mergeCell ref="A249:F249"/>
    <mergeCell ref="A250:F250"/>
    <mergeCell ref="A251:F251"/>
    <mergeCell ref="A253:F253"/>
    <mergeCell ref="A267:F267"/>
    <mergeCell ref="A268:F268"/>
    <mergeCell ref="A269:F269"/>
    <mergeCell ref="A272:F272"/>
    <mergeCell ref="A273:F273"/>
    <mergeCell ref="A274:F274"/>
    <mergeCell ref="A260:F260"/>
    <mergeCell ref="A261:F261"/>
    <mergeCell ref="A262:F262"/>
    <mergeCell ref="A264:F264"/>
    <mergeCell ref="A265:F265"/>
    <mergeCell ref="A266:F266"/>
    <mergeCell ref="A282:F282"/>
    <mergeCell ref="A283:F283"/>
    <mergeCell ref="A284:F284"/>
    <mergeCell ref="A285:F285"/>
    <mergeCell ref="A287:F287"/>
    <mergeCell ref="A288:F288"/>
    <mergeCell ref="A276:F276"/>
    <mergeCell ref="A277:F277"/>
    <mergeCell ref="A278:F278"/>
    <mergeCell ref="A279:F279"/>
    <mergeCell ref="A280:F280"/>
    <mergeCell ref="A281:F281"/>
    <mergeCell ref="A296:F296"/>
    <mergeCell ref="A297:F297"/>
    <mergeCell ref="A298:F298"/>
    <mergeCell ref="A299:F299"/>
    <mergeCell ref="A300:F300"/>
    <mergeCell ref="A301:F301"/>
    <mergeCell ref="A289:F289"/>
    <mergeCell ref="A290:F290"/>
    <mergeCell ref="A291:F291"/>
    <mergeCell ref="A292:F292"/>
    <mergeCell ref="A293:F293"/>
    <mergeCell ref="A294:F294"/>
    <mergeCell ref="A309:F309"/>
    <mergeCell ref="A310:F310"/>
    <mergeCell ref="A311:F311"/>
    <mergeCell ref="A312:F312"/>
    <mergeCell ref="A313:F313"/>
    <mergeCell ref="A314:F314"/>
    <mergeCell ref="A303:F303"/>
    <mergeCell ref="A304:F304"/>
    <mergeCell ref="A305:F305"/>
    <mergeCell ref="A306:F306"/>
    <mergeCell ref="A307:F307"/>
    <mergeCell ref="A308:F308"/>
    <mergeCell ref="A322:F322"/>
    <mergeCell ref="A323:F323"/>
    <mergeCell ref="A324:F324"/>
    <mergeCell ref="A325:F325"/>
    <mergeCell ref="A326:F326"/>
    <mergeCell ref="A327:F327"/>
    <mergeCell ref="A315:F315"/>
    <mergeCell ref="A317:F317"/>
    <mergeCell ref="A318:F318"/>
    <mergeCell ref="A319:F319"/>
    <mergeCell ref="A320:F320"/>
    <mergeCell ref="A321:F321"/>
    <mergeCell ref="A334:F334"/>
    <mergeCell ref="A335:F335"/>
    <mergeCell ref="A336:F336"/>
    <mergeCell ref="A337:F337"/>
    <mergeCell ref="A338:F338"/>
    <mergeCell ref="A339:F339"/>
    <mergeCell ref="A328:F328"/>
    <mergeCell ref="A329:F329"/>
    <mergeCell ref="A330:F330"/>
    <mergeCell ref="A331:F331"/>
    <mergeCell ref="A332:F332"/>
    <mergeCell ref="A333:F333"/>
    <mergeCell ref="A347:F347"/>
    <mergeCell ref="A348:F348"/>
    <mergeCell ref="A349:F349"/>
    <mergeCell ref="A350:F350"/>
    <mergeCell ref="A351:F351"/>
    <mergeCell ref="A352:F352"/>
    <mergeCell ref="A340:F340"/>
    <mergeCell ref="A341:F341"/>
    <mergeCell ref="A342:F342"/>
    <mergeCell ref="A343:F343"/>
    <mergeCell ref="A345:F345"/>
    <mergeCell ref="A346:F346"/>
    <mergeCell ref="A360:F360"/>
    <mergeCell ref="A361:F361"/>
    <mergeCell ref="A362:F362"/>
    <mergeCell ref="A363:F363"/>
    <mergeCell ref="A364:F364"/>
    <mergeCell ref="A365:F365"/>
    <mergeCell ref="A353:F353"/>
    <mergeCell ref="A354:F354"/>
    <mergeCell ref="A356:F356"/>
    <mergeCell ref="A357:F357"/>
    <mergeCell ref="A358:F358"/>
    <mergeCell ref="A359:F359"/>
    <mergeCell ref="A373:F373"/>
    <mergeCell ref="A374:F374"/>
    <mergeCell ref="A375:F375"/>
    <mergeCell ref="A376:F376"/>
    <mergeCell ref="A377:F377"/>
    <mergeCell ref="A378:F378"/>
    <mergeCell ref="A366:F366"/>
    <mergeCell ref="A367:F367"/>
    <mergeCell ref="A368:F368"/>
    <mergeCell ref="A370:F370"/>
    <mergeCell ref="A371:F371"/>
    <mergeCell ref="A372:F372"/>
    <mergeCell ref="A386:F386"/>
    <mergeCell ref="A387:F387"/>
    <mergeCell ref="A388:F388"/>
    <mergeCell ref="A389:F389"/>
    <mergeCell ref="A390:F390"/>
    <mergeCell ref="A391:F391"/>
    <mergeCell ref="A379:F379"/>
    <mergeCell ref="A380:F380"/>
    <mergeCell ref="A381:F381"/>
    <mergeCell ref="A382:F382"/>
    <mergeCell ref="A383:F383"/>
    <mergeCell ref="A385:F385"/>
    <mergeCell ref="A398:F398"/>
    <mergeCell ref="A399:F399"/>
    <mergeCell ref="A400:F400"/>
    <mergeCell ref="A401:F401"/>
    <mergeCell ref="A402:F402"/>
    <mergeCell ref="A403:F403"/>
    <mergeCell ref="A392:F392"/>
    <mergeCell ref="A393:F393"/>
    <mergeCell ref="A394:F394"/>
    <mergeCell ref="A395:F395"/>
    <mergeCell ref="A396:F396"/>
    <mergeCell ref="A397:F397"/>
    <mergeCell ref="A411:F411"/>
    <mergeCell ref="A412:F412"/>
    <mergeCell ref="A413:F413"/>
    <mergeCell ref="A414:F414"/>
    <mergeCell ref="A415:F415"/>
    <mergeCell ref="A416:F416"/>
    <mergeCell ref="A404:F404"/>
    <mergeCell ref="A405:F405"/>
    <mergeCell ref="A406:F406"/>
    <mergeCell ref="A407:F407"/>
    <mergeCell ref="A408:F408"/>
    <mergeCell ref="A410:F410"/>
    <mergeCell ref="A424:F424"/>
    <mergeCell ref="A425:F425"/>
    <mergeCell ref="A427:F427"/>
    <mergeCell ref="A428:F428"/>
    <mergeCell ref="A429:F429"/>
    <mergeCell ref="A430:F430"/>
    <mergeCell ref="A417:F417"/>
    <mergeCell ref="A418:F418"/>
    <mergeCell ref="A420:F420"/>
    <mergeCell ref="A421:F421"/>
    <mergeCell ref="A422:F422"/>
    <mergeCell ref="A423:F423"/>
    <mergeCell ref="A437:F437"/>
    <mergeCell ref="A438:F438"/>
    <mergeCell ref="A439:F439"/>
    <mergeCell ref="A440:F440"/>
    <mergeCell ref="A441:F441"/>
    <mergeCell ref="A442:F442"/>
    <mergeCell ref="A431:F431"/>
    <mergeCell ref="A432:F432"/>
    <mergeCell ref="A433:F433"/>
    <mergeCell ref="A434:F434"/>
    <mergeCell ref="A435:F435"/>
    <mergeCell ref="A436:F436"/>
    <mergeCell ref="A449:F449"/>
    <mergeCell ref="A450:F450"/>
    <mergeCell ref="A451:F451"/>
    <mergeCell ref="A452:F452"/>
    <mergeCell ref="A453:F453"/>
    <mergeCell ref="A454:F454"/>
    <mergeCell ref="A443:F443"/>
    <mergeCell ref="A444:F444"/>
    <mergeCell ref="A445:F445"/>
    <mergeCell ref="A446:F446"/>
    <mergeCell ref="A447:F447"/>
    <mergeCell ref="A448:F448"/>
    <mergeCell ref="A462:F462"/>
    <mergeCell ref="A463:F463"/>
    <mergeCell ref="A464:F464"/>
    <mergeCell ref="A465:F465"/>
    <mergeCell ref="A466:F466"/>
    <mergeCell ref="A467:F467"/>
    <mergeCell ref="A455:F455"/>
    <mergeCell ref="A456:F456"/>
    <mergeCell ref="A457:F457"/>
    <mergeCell ref="A459:F459"/>
    <mergeCell ref="A460:F460"/>
    <mergeCell ref="A461:F461"/>
    <mergeCell ref="A475:F475"/>
    <mergeCell ref="A476:F476"/>
    <mergeCell ref="A477:F477"/>
    <mergeCell ref="A478:F478"/>
    <mergeCell ref="A479:F479"/>
    <mergeCell ref="A480:F480"/>
    <mergeCell ref="A469:F469"/>
    <mergeCell ref="A470:F470"/>
    <mergeCell ref="A471:F471"/>
    <mergeCell ref="A472:F472"/>
    <mergeCell ref="A473:F473"/>
    <mergeCell ref="A474:F474"/>
    <mergeCell ref="A488:F488"/>
    <mergeCell ref="A489:F489"/>
    <mergeCell ref="A490:F490"/>
    <mergeCell ref="A491:F491"/>
    <mergeCell ref="A492:F492"/>
    <mergeCell ref="A493:F493"/>
    <mergeCell ref="A481:F481"/>
    <mergeCell ref="A482:F482"/>
    <mergeCell ref="A483:F483"/>
    <mergeCell ref="A484:F484"/>
    <mergeCell ref="A485:F485"/>
    <mergeCell ref="A487:F487"/>
    <mergeCell ref="A500:F500"/>
    <mergeCell ref="A501:F501"/>
    <mergeCell ref="A502:F502"/>
    <mergeCell ref="A503:F503"/>
    <mergeCell ref="A504:F504"/>
    <mergeCell ref="A505:F505"/>
    <mergeCell ref="A494:F494"/>
    <mergeCell ref="A495:F495"/>
    <mergeCell ref="A496:F496"/>
    <mergeCell ref="A497:F497"/>
    <mergeCell ref="A498:F498"/>
    <mergeCell ref="A499:F499"/>
    <mergeCell ref="A514:F514"/>
    <mergeCell ref="A515:F515"/>
    <mergeCell ref="A516:F516"/>
    <mergeCell ref="A518:F518"/>
    <mergeCell ref="A519:F519"/>
    <mergeCell ref="A520:F520"/>
    <mergeCell ref="A506:F506"/>
    <mergeCell ref="A507:F507"/>
    <mergeCell ref="A510:F510"/>
    <mergeCell ref="A511:F511"/>
    <mergeCell ref="A512:F512"/>
    <mergeCell ref="A513:F513"/>
    <mergeCell ref="A527:F527"/>
    <mergeCell ref="A528:F528"/>
    <mergeCell ref="A529:F529"/>
    <mergeCell ref="A530:F530"/>
    <mergeCell ref="A531:F531"/>
    <mergeCell ref="A532:F532"/>
    <mergeCell ref="A521:F521"/>
    <mergeCell ref="A522:F522"/>
    <mergeCell ref="A523:F523"/>
    <mergeCell ref="A524:F524"/>
    <mergeCell ref="A525:F525"/>
    <mergeCell ref="A526:F526"/>
    <mergeCell ref="A540:F540"/>
    <mergeCell ref="A541:F541"/>
    <mergeCell ref="A542:F542"/>
    <mergeCell ref="A543:F543"/>
    <mergeCell ref="A544:F544"/>
    <mergeCell ref="A545:F545"/>
    <mergeCell ref="A533:F533"/>
    <mergeCell ref="A534:F534"/>
    <mergeCell ref="A536:F536"/>
    <mergeCell ref="A537:F537"/>
    <mergeCell ref="A538:F538"/>
    <mergeCell ref="A539:F539"/>
    <mergeCell ref="A553:F553"/>
    <mergeCell ref="A554:F554"/>
    <mergeCell ref="A555:F555"/>
    <mergeCell ref="A556:F556"/>
    <mergeCell ref="A557:F557"/>
    <mergeCell ref="A558:F558"/>
    <mergeCell ref="A546:F546"/>
    <mergeCell ref="A547:F547"/>
    <mergeCell ref="A548:F548"/>
    <mergeCell ref="A549:F549"/>
    <mergeCell ref="A551:F551"/>
    <mergeCell ref="A552:F552"/>
    <mergeCell ref="A565:F565"/>
    <mergeCell ref="A566:F566"/>
    <mergeCell ref="A567:F567"/>
    <mergeCell ref="A568:F568"/>
    <mergeCell ref="A569:F569"/>
    <mergeCell ref="A571:F571"/>
    <mergeCell ref="A559:F559"/>
    <mergeCell ref="A560:F560"/>
    <mergeCell ref="A561:F561"/>
    <mergeCell ref="A562:F562"/>
    <mergeCell ref="A563:F563"/>
    <mergeCell ref="A564:F564"/>
    <mergeCell ref="A578:F578"/>
    <mergeCell ref="A579:F579"/>
    <mergeCell ref="A580:F580"/>
    <mergeCell ref="A581:F581"/>
    <mergeCell ref="A582:F582"/>
    <mergeCell ref="A583:F583"/>
    <mergeCell ref="A572:F572"/>
    <mergeCell ref="A573:F573"/>
    <mergeCell ref="A574:F574"/>
    <mergeCell ref="A575:F575"/>
    <mergeCell ref="A576:F576"/>
    <mergeCell ref="A577:F577"/>
    <mergeCell ref="A591:F591"/>
    <mergeCell ref="A592:F592"/>
    <mergeCell ref="A593:F593"/>
    <mergeCell ref="A594:F594"/>
    <mergeCell ref="A596:F596"/>
    <mergeCell ref="A597:F597"/>
    <mergeCell ref="A584:F584"/>
    <mergeCell ref="A586:F586"/>
    <mergeCell ref="A587:F587"/>
    <mergeCell ref="A588:F588"/>
    <mergeCell ref="A589:F589"/>
    <mergeCell ref="A590:F590"/>
    <mergeCell ref="A604:F604"/>
    <mergeCell ref="A605:F605"/>
    <mergeCell ref="A606:F606"/>
    <mergeCell ref="A607:F607"/>
    <mergeCell ref="A608:F608"/>
    <mergeCell ref="A609:F609"/>
    <mergeCell ref="A598:F598"/>
    <mergeCell ref="A599:F599"/>
    <mergeCell ref="A600:F600"/>
    <mergeCell ref="A601:F601"/>
    <mergeCell ref="A602:F602"/>
    <mergeCell ref="A603:F603"/>
    <mergeCell ref="A617:F617"/>
    <mergeCell ref="A618:F618"/>
    <mergeCell ref="A620:F620"/>
    <mergeCell ref="A621:F621"/>
    <mergeCell ref="A622:F622"/>
    <mergeCell ref="A623:F623"/>
    <mergeCell ref="A610:F610"/>
    <mergeCell ref="A611:F611"/>
    <mergeCell ref="A612:F612"/>
    <mergeCell ref="A614:F614"/>
    <mergeCell ref="A615:F615"/>
    <mergeCell ref="A616:F616"/>
    <mergeCell ref="A630:F630"/>
    <mergeCell ref="A631:F631"/>
    <mergeCell ref="A632:F632"/>
    <mergeCell ref="A633:F633"/>
    <mergeCell ref="A634:F634"/>
    <mergeCell ref="A635:F635"/>
    <mergeCell ref="A624:F624"/>
    <mergeCell ref="A625:F625"/>
    <mergeCell ref="A626:F626"/>
    <mergeCell ref="A627:F627"/>
    <mergeCell ref="A628:F628"/>
    <mergeCell ref="A629:F629"/>
    <mergeCell ref="A643:F643"/>
    <mergeCell ref="A644:F644"/>
    <mergeCell ref="A645:F645"/>
    <mergeCell ref="A646:F646"/>
    <mergeCell ref="A647:F647"/>
    <mergeCell ref="A648:F648"/>
    <mergeCell ref="A637:F637"/>
    <mergeCell ref="A638:F638"/>
    <mergeCell ref="A639:F639"/>
    <mergeCell ref="A640:F640"/>
    <mergeCell ref="A641:F641"/>
    <mergeCell ref="A642:F642"/>
    <mergeCell ref="A656:F656"/>
    <mergeCell ref="A657:F657"/>
    <mergeCell ref="A658:F658"/>
    <mergeCell ref="A659:F659"/>
    <mergeCell ref="A660:F660"/>
    <mergeCell ref="A663:F663"/>
    <mergeCell ref="A649:F649"/>
    <mergeCell ref="A650:F650"/>
    <mergeCell ref="A651:F651"/>
    <mergeCell ref="A653:F653"/>
    <mergeCell ref="A654:F654"/>
    <mergeCell ref="A655:F655"/>
    <mergeCell ref="A1921:F1921"/>
    <mergeCell ref="A1922:F1922"/>
    <mergeCell ref="A1923:F1923"/>
    <mergeCell ref="A1937:F1937"/>
    <mergeCell ref="A1950:F1950"/>
    <mergeCell ref="A1951:F1951"/>
    <mergeCell ref="A1954:F1954"/>
    <mergeCell ref="A1925:F1925"/>
    <mergeCell ref="A1930:F1930"/>
    <mergeCell ref="A1939:F1939"/>
    <mergeCell ref="A1926:F1926"/>
    <mergeCell ref="A1931:F1931"/>
    <mergeCell ref="A1940:F1940"/>
    <mergeCell ref="A1953:F1953"/>
    <mergeCell ref="A1952:F1952"/>
    <mergeCell ref="A1924:F1924"/>
    <mergeCell ref="A1929:F1929"/>
    <mergeCell ref="A1927:F1927"/>
    <mergeCell ref="A1932:F1932"/>
    <mergeCell ref="A1945:F1945"/>
    <mergeCell ref="A1946:F1946"/>
    <mergeCell ref="A1947:F1947"/>
    <mergeCell ref="A1948:F1948"/>
    <mergeCell ref="A1949:F1949"/>
    <mergeCell ref="A1994:F1994"/>
    <mergeCell ref="A1995:F1995"/>
    <mergeCell ref="A1996:F1996"/>
    <mergeCell ref="A1997:F1997"/>
    <mergeCell ref="A1970:F1970"/>
    <mergeCell ref="A1972:F1972"/>
    <mergeCell ref="A1978:F1978"/>
    <mergeCell ref="A1979:F1979"/>
    <mergeCell ref="A1980:F1980"/>
    <mergeCell ref="A1981:F1981"/>
    <mergeCell ref="A1982:F1982"/>
    <mergeCell ref="A1973:F1973"/>
    <mergeCell ref="A1984:F1984"/>
    <mergeCell ref="A1985:F1985"/>
    <mergeCell ref="A1975:F1975"/>
    <mergeCell ref="A1976:F1976"/>
    <mergeCell ref="A1957:F1957"/>
    <mergeCell ref="A1968:F1968"/>
    <mergeCell ref="A1961:F1961"/>
    <mergeCell ref="A1983:F1983"/>
    <mergeCell ref="A1962:F1962"/>
    <mergeCell ref="A1963:F1963"/>
    <mergeCell ref="A1974:F1974"/>
    <mergeCell ref="A1966:F1966"/>
    <mergeCell ref="A1958:F1958"/>
    <mergeCell ref="A1969:F1969"/>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05F60F-C778-45F6-8D72-FCF99FE06694}">
  <sheetPr codeName="Лист3"/>
  <dimension ref="A1:AJ60"/>
  <sheetViews>
    <sheetView workbookViewId="0"/>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B5AF8-0AB0-4CC3-92B9-CB34B23C338A}">
  <sheetPr codeName="Лист4"/>
  <dimension ref="A1:BJ156"/>
  <sheetViews>
    <sheetView workbookViewId="0"/>
  </sheetViews>
  <sheetFormatPr defaultRowHeight="15" customHeight="1" x14ac:dyDescent="0.25"/>
  <cols>
    <col min="1" max="1" width="15.7109375" customWidth="1"/>
    <col min="2" max="2" width="18.7109375" customWidth="1"/>
    <col min="3" max="3" width="21.7109375" customWidth="1"/>
    <col min="4" max="84" width="10.7109375" customWidth="1"/>
  </cols>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62" ht="15" customHeight="1" x14ac:dyDescent="0.25">
      <c r="A154" s="40" t="s">
        <v>2064</v>
      </c>
      <c r="B154" s="39"/>
      <c r="C154" s="39"/>
      <c r="D154" s="39"/>
      <c r="E154" s="39"/>
      <c r="F154" s="39"/>
      <c r="G154" s="39"/>
      <c r="H154" s="39"/>
      <c r="I154" s="39"/>
      <c r="J154" s="39"/>
      <c r="K154" s="39"/>
      <c r="L154" s="39"/>
      <c r="M154" s="39"/>
      <c r="N154" s="39"/>
      <c r="O154" s="39"/>
      <c r="P154" s="39"/>
      <c r="Q154" s="39"/>
      <c r="R154" s="39"/>
      <c r="S154" s="39"/>
      <c r="T154" s="39"/>
      <c r="U154" s="39"/>
      <c r="V154" s="39"/>
      <c r="W154" s="39"/>
      <c r="X154" s="39"/>
      <c r="Y154" s="39"/>
      <c r="Z154" s="39"/>
      <c r="AA154" s="39"/>
      <c r="AB154" s="39"/>
      <c r="AC154" s="39"/>
      <c r="AD154" s="39"/>
      <c r="AE154" s="39"/>
      <c r="AF154" s="39"/>
      <c r="AG154" s="39"/>
      <c r="AH154" s="39"/>
      <c r="AI154" s="39"/>
      <c r="AJ154" s="39"/>
      <c r="AK154" s="39"/>
      <c r="AL154" s="39"/>
      <c r="AM154" s="39"/>
      <c r="AN154" s="39"/>
      <c r="AO154" s="39"/>
      <c r="AP154" s="39"/>
      <c r="AQ154" s="39"/>
      <c r="AR154" s="39"/>
      <c r="AS154" s="39"/>
      <c r="AT154" s="39"/>
      <c r="AU154" s="39"/>
      <c r="AV154" s="39"/>
      <c r="AW154" s="39"/>
      <c r="AX154" s="39"/>
      <c r="AY154" s="39"/>
      <c r="AZ154" s="39"/>
      <c r="BA154" s="39"/>
      <c r="BB154" s="39"/>
      <c r="BC154" s="39"/>
      <c r="BD154" s="39"/>
      <c r="BE154" s="39"/>
      <c r="BF154" s="39"/>
      <c r="BG154" s="39"/>
      <c r="BH154" s="39"/>
      <c r="BI154" s="39"/>
      <c r="BJ154" s="39"/>
    </row>
    <row r="156" spans="1:62"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3"/>
      <c r="AE156" s="3"/>
      <c r="AF156" s="3"/>
      <c r="AG156" s="3"/>
      <c r="AH156" s="3"/>
      <c r="AK156" s="3"/>
      <c r="AL156" s="3"/>
      <c r="AM156" s="3"/>
      <c r="AN156" s="3"/>
      <c r="AO156" s="3"/>
      <c r="AP156" s="3"/>
      <c r="AQ156" s="3"/>
      <c r="AR156" s="3"/>
      <c r="AS156" s="3"/>
      <c r="AT156" s="3"/>
      <c r="AU156" s="3"/>
      <c r="AX156" s="3"/>
      <c r="AY156" s="3"/>
      <c r="AZ156" s="3"/>
      <c r="BA156" s="3"/>
      <c r="BB156" s="3"/>
      <c r="BC156" s="3"/>
      <c r="BD156" s="3"/>
      <c r="BE156" s="3"/>
      <c r="BF156" s="3"/>
      <c r="BG156" s="3"/>
      <c r="BH156" s="3"/>
      <c r="BI156" s="3"/>
      <c r="BJ156" s="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24</vt:i4>
      </vt:variant>
    </vt:vector>
  </HeadingPairs>
  <TitlesOfParts>
    <vt:vector size="28" baseType="lpstr">
      <vt:lpstr>Config</vt:lpstr>
      <vt:lpstr>Справка</vt:lpstr>
      <vt:lpstr>Расчет</vt:lpstr>
      <vt:lpstr>Results</vt:lpstr>
      <vt:lpstr>Расчет!Print_Area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rngNDMSectionGeometry</vt:lpstr>
      <vt:lpstr>rngNDMSectionProperties</vt:lpstr>
      <vt:lpstr>rngPlotAnnotationSettings</vt:lpstr>
      <vt:lpstr>rngRectSetGeometry</vt:lpstr>
      <vt:lpstr>rngRoundedRectangleGeometry</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2026-10-03T23:48:40Z</dcterms:created>
  <dcterms:modified xsi:type="dcterms:W3CDTF">2026-10-04T12:24:48Z</dcterms:modified>
</cp:coreProperties>
</file>